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DieseArbeitsmappe"/>
  <mc:AlternateContent xmlns:mc="http://schemas.openxmlformats.org/markup-compatibility/2006">
    <mc:Choice Requires="x15">
      <x15ac:absPath xmlns:x15ac="http://schemas.microsoft.com/office/spreadsheetml/2010/11/ac" url="E:\Excel\Spielpläne\2028 EURO\"/>
    </mc:Choice>
  </mc:AlternateContent>
  <xr:revisionPtr revIDLastSave="0" documentId="13_ncr:1_{9515070E-05C6-4AEC-8741-D207DFED6D14}" xr6:coauthVersionLast="36" xr6:coauthVersionMax="36" xr10:uidLastSave="{00000000-0000-0000-0000-000000000000}"/>
  <bookViews>
    <workbookView xWindow="0" yWindow="0" windowWidth="28800" windowHeight="12060" tabRatio="637" xr2:uid="{00000000-000D-0000-FFFF-FFFF00000000}"/>
  </bookViews>
  <sheets>
    <sheet name="EURO" sheetId="36" r:id="rId1"/>
    <sheet name="Tagesplan" sheetId="37" r:id="rId2"/>
    <sheet name="Predictions_1" sheetId="39" state="hidden" r:id="rId3"/>
    <sheet name="Predictions_Ranking_1" sheetId="32" state="hidden" r:id="rId4"/>
    <sheet name="Predictions_2" sheetId="33" state="hidden" r:id="rId5"/>
    <sheet name="Predictions_Ranking_2" sheetId="34" state="hidden" r:id="rId6"/>
    <sheet name="PrSettings" sheetId="31" state="hidden" r:id="rId7"/>
    <sheet name="FairPlay" sheetId="3" r:id="rId8"/>
    <sheet name="Zuordnung Dritte" sheetId="29" state="hidden" r:id="rId9"/>
    <sheet name="Direktvergleiche" sheetId="49" r:id="rId10"/>
    <sheet name="Sprache" sheetId="18" r:id="rId11"/>
    <sheet name="Zeitzone" sheetId="19" r:id="rId12"/>
    <sheet name="Hinweise" sheetId="17" r:id="rId13"/>
    <sheet name="ThirdPlaced" sheetId="27" state="hidden" r:id="rId14"/>
    <sheet name="Groups" sheetId="26" state="hidden" r:id="rId15"/>
    <sheet name="Matches" sheetId="41" state="hidden" r:id="rId16"/>
    <sheet name="Distinctness" sheetId="16" state="hidden" r:id="rId17"/>
    <sheet name="CalcA" sheetId="42" state="hidden" r:id="rId18"/>
    <sheet name="CalcB" sheetId="43" state="hidden" r:id="rId19"/>
    <sheet name="CalcC" sheetId="44" state="hidden" r:id="rId20"/>
    <sheet name="CalcD" sheetId="45" state="hidden" r:id="rId21"/>
    <sheet name="CalcE" sheetId="46" state="hidden" r:id="rId22"/>
    <sheet name="CalcF" sheetId="47" state="hidden" r:id="rId23"/>
  </sheets>
  <definedNames>
    <definedName name="_xlnm.Print_Area" localSheetId="0">EURO!$A$2:$Y$89</definedName>
    <definedName name="_xlnm.Print_Area" localSheetId="1">Tagesplan!$B$3:$K$78</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N12" i="37" l="1"/>
  <c r="N11" i="37"/>
  <c r="B22" i="18" l="1"/>
  <c r="E22" i="18" s="1"/>
  <c r="B23" i="18"/>
  <c r="E23" i="18" s="1"/>
  <c r="B24" i="18"/>
  <c r="E24" i="18" s="1"/>
  <c r="B25" i="18"/>
  <c r="E25" i="18" s="1"/>
  <c r="B26" i="18"/>
  <c r="E26" i="18" s="1"/>
  <c r="B27" i="18"/>
  <c r="E27" i="18" s="1"/>
  <c r="B28" i="18"/>
  <c r="E28" i="18" s="1"/>
  <c r="B29" i="18"/>
  <c r="E29" i="18" s="1"/>
  <c r="B30" i="18"/>
  <c r="E30" i="18" s="1"/>
  <c r="B31" i="18"/>
  <c r="E31" i="18" s="1"/>
  <c r="B32" i="18"/>
  <c r="E32" i="18" s="1"/>
  <c r="B33" i="18"/>
  <c r="E33" i="18" s="1"/>
  <c r="B34" i="18"/>
  <c r="E34" i="18" s="1"/>
  <c r="B35" i="18"/>
  <c r="E35" i="18" s="1"/>
  <c r="B36" i="18"/>
  <c r="E36" i="18" s="1"/>
  <c r="B37" i="18"/>
  <c r="E37" i="18" s="1"/>
  <c r="B38" i="18"/>
  <c r="E38" i="18" s="1"/>
  <c r="B39" i="18"/>
  <c r="E39" i="18" s="1"/>
  <c r="B40" i="18"/>
  <c r="E40" i="18" s="1"/>
  <c r="B41" i="18"/>
  <c r="E41" i="18" s="1"/>
  <c r="B42" i="18"/>
  <c r="E42" i="18" s="1"/>
  <c r="B43" i="18"/>
  <c r="E43" i="18" s="1"/>
  <c r="B44" i="18"/>
  <c r="E44" i="18" s="1"/>
  <c r="B45" i="18"/>
  <c r="E45" i="18" s="1"/>
  <c r="B46" i="18"/>
  <c r="E46" i="18" s="1"/>
  <c r="B47" i="18"/>
  <c r="E47" i="18" s="1"/>
  <c r="B48" i="18"/>
  <c r="E48" i="18" s="1"/>
  <c r="B49" i="18"/>
  <c r="E49" i="18" s="1"/>
  <c r="B50" i="18"/>
  <c r="E50" i="18" s="1"/>
  <c r="B51" i="18"/>
  <c r="E51" i="18" s="1"/>
  <c r="B52" i="18"/>
  <c r="E52" i="18" s="1"/>
  <c r="B53" i="18"/>
  <c r="E53" i="18" s="1"/>
  <c r="B54" i="18"/>
  <c r="E54" i="18" s="1"/>
  <c r="B55" i="18"/>
  <c r="E55" i="18" s="1"/>
  <c r="B56" i="18"/>
  <c r="E56" i="18" s="1"/>
  <c r="B57" i="18"/>
  <c r="E57" i="18" s="1"/>
  <c r="B58" i="18"/>
  <c r="E58" i="18" s="1"/>
  <c r="B59" i="18"/>
  <c r="E59" i="18" s="1"/>
  <c r="B60" i="18"/>
  <c r="E60" i="18" s="1"/>
  <c r="B61" i="18"/>
  <c r="E61" i="18" s="1"/>
  <c r="B62" i="18"/>
  <c r="E62" i="18" s="1"/>
  <c r="B63" i="18"/>
  <c r="E63" i="18" s="1"/>
  <c r="B66" i="18"/>
  <c r="E66" i="18" s="1"/>
  <c r="B67" i="18"/>
  <c r="E67" i="18" s="1"/>
  <c r="B68" i="18"/>
  <c r="E68" i="18" s="1"/>
  <c r="B69" i="18"/>
  <c r="E69" i="18" s="1"/>
  <c r="B70" i="18"/>
  <c r="E70" i="18" s="1"/>
  <c r="B71" i="18"/>
  <c r="E71" i="18" s="1"/>
  <c r="B72" i="18"/>
  <c r="E72" i="18" s="1"/>
  <c r="B73" i="18"/>
  <c r="E73" i="18" s="1"/>
  <c r="B74" i="18"/>
  <c r="E74" i="18" s="1"/>
  <c r="B75" i="18"/>
  <c r="E75" i="18" s="1"/>
  <c r="B76" i="18"/>
  <c r="E76" i="18" s="1"/>
  <c r="B77" i="18"/>
  <c r="E77" i="18" s="1"/>
  <c r="B78" i="18"/>
  <c r="E78" i="18" s="1"/>
  <c r="B79" i="18"/>
  <c r="E79" i="18" s="1"/>
  <c r="B80" i="18"/>
  <c r="E80" i="18" s="1"/>
  <c r="B81" i="18"/>
  <c r="E81" i="18" s="1"/>
  <c r="B84" i="18"/>
  <c r="E84" i="18" s="1"/>
  <c r="B85" i="18"/>
  <c r="E85" i="18" s="1"/>
  <c r="B86" i="18"/>
  <c r="E86" i="18" s="1"/>
  <c r="B87" i="18"/>
  <c r="E87" i="18" s="1"/>
  <c r="B88" i="18"/>
  <c r="E88" i="18" s="1"/>
  <c r="B89" i="18"/>
  <c r="E89" i="18" s="1"/>
  <c r="B90" i="18"/>
  <c r="E90" i="18" s="1"/>
  <c r="B91" i="18"/>
  <c r="E91" i="18" s="1"/>
  <c r="B92" i="18"/>
  <c r="E92" i="18" s="1"/>
  <c r="B93" i="18"/>
  <c r="E93" i="18" s="1"/>
  <c r="B95" i="18"/>
  <c r="E95" i="18" s="1"/>
  <c r="B96" i="18"/>
  <c r="E96" i="18" s="1"/>
  <c r="B97" i="18"/>
  <c r="E97" i="18" s="1"/>
  <c r="B98" i="18"/>
  <c r="E98" i="18" s="1"/>
  <c r="B99" i="18"/>
  <c r="E99" i="18" s="1"/>
  <c r="B100" i="18"/>
  <c r="E100" i="18" s="1"/>
  <c r="B101" i="18"/>
  <c r="E101" i="18" s="1"/>
  <c r="B102" i="18"/>
  <c r="E102" i="18" s="1"/>
  <c r="B103" i="18"/>
  <c r="E103" i="18" s="1"/>
  <c r="B104" i="18"/>
  <c r="E104" i="18" s="1"/>
  <c r="B105" i="18"/>
  <c r="E105" i="18" s="1"/>
  <c r="B106" i="18"/>
  <c r="E106" i="18" s="1"/>
  <c r="B107" i="18"/>
  <c r="E107" i="18" s="1"/>
  <c r="B108" i="18"/>
  <c r="E108" i="18" s="1"/>
  <c r="B109" i="18"/>
  <c r="E109" i="18" s="1"/>
  <c r="B110" i="18"/>
  <c r="E110" i="18" s="1"/>
  <c r="B111" i="18"/>
  <c r="E111" i="18" s="1"/>
  <c r="B112" i="18"/>
  <c r="E112" i="18" s="1"/>
  <c r="B113" i="18"/>
  <c r="E113" i="18" s="1"/>
  <c r="B114" i="18"/>
  <c r="E114" i="18" s="1"/>
  <c r="B115" i="18"/>
  <c r="E115" i="18" s="1"/>
  <c r="B116" i="18"/>
  <c r="E116" i="18" s="1"/>
  <c r="B117" i="18"/>
  <c r="E117" i="18" s="1"/>
  <c r="B118" i="18"/>
  <c r="E118" i="18" s="1"/>
  <c r="B119" i="18"/>
  <c r="E119" i="18" s="1"/>
  <c r="B120" i="18"/>
  <c r="E120" i="18" s="1"/>
  <c r="B121" i="18"/>
  <c r="E121" i="18" s="1"/>
  <c r="B122" i="18"/>
  <c r="E122" i="18" s="1"/>
  <c r="B123" i="18"/>
  <c r="E123" i="18" s="1"/>
  <c r="B124" i="18"/>
  <c r="E124" i="18" s="1"/>
  <c r="B125" i="18"/>
  <c r="E125" i="18" s="1"/>
  <c r="B126" i="18"/>
  <c r="E126" i="18" s="1"/>
  <c r="B127" i="18"/>
  <c r="E127" i="18" s="1"/>
  <c r="B128" i="18"/>
  <c r="E128" i="18" s="1"/>
  <c r="B129" i="18"/>
  <c r="E129" i="18" s="1"/>
  <c r="B130" i="18"/>
  <c r="E130" i="18" s="1"/>
  <c r="B131" i="18"/>
  <c r="E131" i="18" s="1"/>
  <c r="B132" i="18"/>
  <c r="E132" i="18" s="1"/>
  <c r="B133" i="18"/>
  <c r="E133" i="18" s="1"/>
  <c r="B134" i="18"/>
  <c r="E134" i="18" s="1"/>
  <c r="B135" i="18"/>
  <c r="E135" i="18" s="1"/>
  <c r="B136" i="18"/>
  <c r="E136" i="18" s="1"/>
  <c r="B137" i="18"/>
  <c r="E137" i="18" s="1"/>
  <c r="B138" i="18"/>
  <c r="E138" i="18" s="1"/>
  <c r="B139" i="18"/>
  <c r="E139" i="18" s="1"/>
  <c r="B141" i="18"/>
  <c r="E141" i="18" s="1"/>
  <c r="B142" i="18"/>
  <c r="E142" i="18" s="1"/>
  <c r="B143" i="18"/>
  <c r="E143" i="18" s="1"/>
  <c r="B144" i="18"/>
  <c r="E144" i="18" s="1"/>
  <c r="B145" i="18"/>
  <c r="E145" i="18" s="1"/>
  <c r="B146" i="18"/>
  <c r="E146" i="18" s="1"/>
  <c r="B147" i="18"/>
  <c r="E147" i="18" s="1"/>
  <c r="B148" i="18"/>
  <c r="E148" i="18" s="1"/>
  <c r="B149" i="18"/>
  <c r="E149" i="18" s="1"/>
  <c r="B150" i="18"/>
  <c r="E150" i="18" s="1"/>
  <c r="B151" i="18"/>
  <c r="E151" i="18" s="1"/>
  <c r="B152" i="18"/>
  <c r="E152" i="18" s="1"/>
  <c r="B153" i="18"/>
  <c r="E153" i="18" s="1"/>
  <c r="B154" i="18"/>
  <c r="E154" i="18" s="1"/>
  <c r="B155" i="18"/>
  <c r="E155" i="18" s="1"/>
  <c r="B156" i="18"/>
  <c r="E156" i="18" s="1"/>
  <c r="B157" i="18"/>
  <c r="E157" i="18" s="1"/>
  <c r="B158" i="18"/>
  <c r="E158" i="18" s="1"/>
  <c r="B159" i="18"/>
  <c r="E159" i="18" s="1"/>
  <c r="B160" i="18"/>
  <c r="E160" i="18" s="1"/>
  <c r="B161" i="18"/>
  <c r="E161" i="18" s="1"/>
  <c r="B162" i="18"/>
  <c r="E162" i="18" s="1"/>
  <c r="B163" i="18"/>
  <c r="E163" i="18" s="1"/>
  <c r="B164" i="18"/>
  <c r="E164" i="18" s="1"/>
  <c r="B165" i="18"/>
  <c r="E165" i="18" s="1"/>
  <c r="B166" i="18"/>
  <c r="E166" i="18" s="1"/>
  <c r="B175" i="18"/>
  <c r="E175" i="18" s="1"/>
  <c r="B176" i="18"/>
  <c r="E176" i="18" s="1"/>
  <c r="B177" i="18"/>
  <c r="E177" i="18" s="1"/>
  <c r="B178" i="18"/>
  <c r="E178" i="18" s="1"/>
  <c r="B179" i="18"/>
  <c r="E179" i="18" s="1"/>
  <c r="B180" i="18"/>
  <c r="E180" i="18" s="1"/>
  <c r="B181" i="18"/>
  <c r="E181" i="18" s="1"/>
  <c r="B182" i="18"/>
  <c r="E182" i="18" s="1"/>
  <c r="B183" i="18"/>
  <c r="E183" i="18" s="1"/>
  <c r="B184" i="18"/>
  <c r="E184" i="18" s="1"/>
  <c r="B185" i="18"/>
  <c r="E185" i="18" s="1"/>
  <c r="B186" i="18"/>
  <c r="E186" i="18" s="1"/>
  <c r="B187" i="18"/>
  <c r="E187" i="18" s="1"/>
  <c r="B188" i="18"/>
  <c r="E188" i="18" s="1"/>
  <c r="B189" i="18"/>
  <c r="E189" i="18" s="1"/>
  <c r="B190" i="18"/>
  <c r="E190" i="18" s="1"/>
  <c r="B191" i="18"/>
  <c r="E191" i="18" s="1"/>
  <c r="B192" i="18"/>
  <c r="E192" i="18" s="1"/>
  <c r="B193" i="18"/>
  <c r="E193" i="18" s="1"/>
  <c r="B194" i="18"/>
  <c r="E194" i="18" s="1"/>
  <c r="B195" i="18"/>
  <c r="E195" i="18" s="1"/>
  <c r="B196" i="18"/>
  <c r="E196" i="18" s="1"/>
  <c r="B197" i="18"/>
  <c r="E197" i="18" s="1"/>
  <c r="B198" i="18"/>
  <c r="E198" i="18" s="1"/>
  <c r="B199" i="18"/>
  <c r="E199" i="18" s="1"/>
  <c r="B200" i="18"/>
  <c r="E200" i="18" s="1"/>
  <c r="B201" i="18"/>
  <c r="E201" i="18" s="1"/>
  <c r="B202" i="18"/>
  <c r="E202" i="18" s="1"/>
  <c r="B203" i="18"/>
  <c r="E203" i="18" s="1"/>
  <c r="B204" i="18"/>
  <c r="E204" i="18" s="1"/>
  <c r="B205" i="18"/>
  <c r="E205" i="18" s="1"/>
  <c r="B206" i="18"/>
  <c r="E206" i="18" s="1"/>
  <c r="B207" i="18"/>
  <c r="E207" i="18" s="1"/>
  <c r="B208" i="18"/>
  <c r="E208" i="18" s="1"/>
  <c r="B209" i="18"/>
  <c r="E209" i="18" s="1"/>
  <c r="B210" i="18"/>
  <c r="E210" i="18" s="1"/>
  <c r="B211" i="18"/>
  <c r="E211" i="18" s="1"/>
  <c r="B212" i="18"/>
  <c r="E212" i="18" s="1"/>
  <c r="B213" i="18"/>
  <c r="E213" i="18" s="1"/>
  <c r="B214" i="18"/>
  <c r="E214" i="18" s="1"/>
  <c r="B215" i="18"/>
  <c r="E215" i="18" s="1"/>
  <c r="B216" i="18"/>
  <c r="E216" i="18" s="1"/>
  <c r="B217" i="18"/>
  <c r="E217" i="18" s="1"/>
  <c r="B218" i="18"/>
  <c r="E218" i="18" s="1"/>
  <c r="B219" i="18"/>
  <c r="E219" i="18" s="1"/>
  <c r="B220" i="18"/>
  <c r="E220" i="18" s="1"/>
  <c r="B221" i="18"/>
  <c r="E221" i="18" s="1"/>
  <c r="B224" i="18"/>
  <c r="E224" i="18" s="1"/>
  <c r="B225" i="18"/>
  <c r="E225" i="18" s="1"/>
  <c r="B226" i="18"/>
  <c r="E226" i="18" s="1"/>
  <c r="B227" i="18"/>
  <c r="E227" i="18" s="1"/>
  <c r="B228" i="18"/>
  <c r="E228" i="18" s="1"/>
  <c r="B229" i="18"/>
  <c r="E229" i="18" s="1"/>
  <c r="B230" i="18"/>
  <c r="E230" i="18" s="1"/>
  <c r="B231" i="18"/>
  <c r="E231" i="18" s="1"/>
  <c r="B232" i="18"/>
  <c r="E232" i="18" s="1"/>
  <c r="B233" i="18"/>
  <c r="E233" i="18" s="1"/>
  <c r="B234" i="18"/>
  <c r="E234" i="18" s="1"/>
  <c r="B235" i="18"/>
  <c r="E235" i="18" s="1"/>
  <c r="B236" i="18"/>
  <c r="E236" i="18" s="1"/>
  <c r="B239" i="18"/>
  <c r="E239" i="18" s="1"/>
  <c r="B240" i="18"/>
  <c r="E240" i="18" s="1"/>
  <c r="B241" i="18"/>
  <c r="E241" i="18" s="1"/>
  <c r="B242" i="18"/>
  <c r="E242" i="18" s="1"/>
  <c r="B243" i="18"/>
  <c r="E243" i="18" s="1"/>
  <c r="B244" i="18"/>
  <c r="E244" i="18" s="1"/>
  <c r="B245" i="18"/>
  <c r="E245" i="18" s="1"/>
  <c r="B246" i="18"/>
  <c r="E246" i="18" s="1"/>
  <c r="B247" i="18"/>
  <c r="E247" i="18" s="1"/>
  <c r="B248" i="18"/>
  <c r="E248" i="18" s="1"/>
  <c r="B249" i="18"/>
  <c r="E249" i="18" s="1"/>
  <c r="B250" i="18"/>
  <c r="E250" i="18" s="1"/>
  <c r="B251" i="18"/>
  <c r="E251" i="18" s="1"/>
  <c r="B6" i="18"/>
  <c r="E6" i="18" s="1"/>
  <c r="B7" i="18"/>
  <c r="E7" i="18" s="1"/>
  <c r="B8" i="18"/>
  <c r="E8" i="18" s="1"/>
  <c r="B9" i="18"/>
  <c r="E9" i="18" s="1"/>
  <c r="B10" i="18"/>
  <c r="E10" i="18" s="1"/>
  <c r="B11" i="18"/>
  <c r="E11" i="18" s="1"/>
  <c r="B12" i="18"/>
  <c r="E12" i="18" s="1"/>
  <c r="B13" i="18"/>
  <c r="E13" i="18" s="1"/>
  <c r="B14" i="18"/>
  <c r="E14" i="18" s="1"/>
  <c r="B15" i="18"/>
  <c r="E15" i="18" s="1"/>
  <c r="B16" i="18"/>
  <c r="E16" i="18" s="1"/>
  <c r="B17" i="18"/>
  <c r="E17" i="18" s="1"/>
  <c r="B18" i="18"/>
  <c r="E18" i="18" s="1"/>
  <c r="B19" i="18"/>
  <c r="E19" i="18" s="1"/>
  <c r="B20" i="18"/>
  <c r="E20" i="18" s="1"/>
  <c r="B21" i="18"/>
  <c r="E21" i="18" s="1"/>
  <c r="B5" i="18"/>
  <c r="E5" i="18" s="1"/>
  <c r="AQ46" i="49" l="1" a="1"/>
  <c r="AN46" i="49" a="1"/>
  <c r="AM46" i="49" a="1"/>
  <c r="AL46" i="49" a="1"/>
  <c r="AK46" i="49" a="1"/>
  <c r="U46" i="49" a="1"/>
  <c r="R46" i="49" a="1"/>
  <c r="Q46" i="49" a="1"/>
  <c r="P46" i="49" a="1"/>
  <c r="O46" i="49" a="1"/>
  <c r="J46" i="49" a="1"/>
  <c r="I46" i="49" a="1"/>
  <c r="G46" i="49" a="1"/>
  <c r="E46" i="49" a="1"/>
  <c r="D46" i="49" a="1"/>
  <c r="AQ45" i="49" a="1"/>
  <c r="U45" i="49" a="1"/>
  <c r="J45" i="49" a="1"/>
  <c r="AQ38" i="49" a="1"/>
  <c r="AN38" i="49" a="1"/>
  <c r="AM38" i="49" a="1"/>
  <c r="AL38" i="49" a="1"/>
  <c r="AK38" i="49" a="1"/>
  <c r="U38" i="49" a="1"/>
  <c r="R38" i="49" a="1"/>
  <c r="Q38" i="49" a="1"/>
  <c r="P38" i="49" a="1"/>
  <c r="O38" i="49" a="1"/>
  <c r="J38" i="49" a="1"/>
  <c r="I38" i="49" a="1"/>
  <c r="G38" i="49" a="1"/>
  <c r="E38" i="49" a="1"/>
  <c r="D38" i="49" a="1"/>
  <c r="AQ37" i="49" a="1"/>
  <c r="U37" i="49" a="1"/>
  <c r="J37" i="49" a="1"/>
  <c r="AQ30" i="49" a="1"/>
  <c r="AN30" i="49" a="1"/>
  <c r="AM30" i="49" a="1"/>
  <c r="AL30" i="49" a="1"/>
  <c r="AK30" i="49" a="1"/>
  <c r="U30" i="49" a="1"/>
  <c r="R30" i="49" a="1"/>
  <c r="Q30" i="49" a="1"/>
  <c r="P30" i="49" a="1"/>
  <c r="O30" i="49" a="1"/>
  <c r="J30" i="49" a="1"/>
  <c r="I30" i="49" a="1"/>
  <c r="G30" i="49" a="1"/>
  <c r="E30" i="49" a="1"/>
  <c r="D30" i="49" a="1"/>
  <c r="AQ29" i="49" a="1"/>
  <c r="U29" i="49" a="1"/>
  <c r="J29" i="49" a="1"/>
  <c r="AQ22" i="49" a="1"/>
  <c r="AN22" i="49" a="1"/>
  <c r="AM22" i="49" a="1"/>
  <c r="AL22" i="49" a="1"/>
  <c r="AK22" i="49" a="1"/>
  <c r="U22" i="49" a="1"/>
  <c r="R22" i="49" a="1"/>
  <c r="Q22" i="49" a="1"/>
  <c r="P22" i="49" a="1"/>
  <c r="O22" i="49" a="1"/>
  <c r="J22" i="49" a="1"/>
  <c r="I22" i="49" a="1"/>
  <c r="G22" i="49" a="1"/>
  <c r="E22" i="49" a="1"/>
  <c r="D22" i="49" a="1"/>
  <c r="AQ21" i="49" a="1"/>
  <c r="U21" i="49" a="1"/>
  <c r="J21" i="49" a="1"/>
  <c r="AQ14" i="49" a="1"/>
  <c r="AN14" i="49" a="1"/>
  <c r="AM14" i="49" a="1"/>
  <c r="AL14" i="49" a="1"/>
  <c r="AK14" i="49" a="1"/>
  <c r="U14" i="49" a="1"/>
  <c r="R14" i="49" a="1"/>
  <c r="Q14" i="49" a="1"/>
  <c r="P14" i="49" a="1"/>
  <c r="O14" i="49" a="1"/>
  <c r="J14" i="49" a="1"/>
  <c r="I14" i="49" a="1"/>
  <c r="G14" i="49" a="1"/>
  <c r="E14" i="49" a="1"/>
  <c r="D14" i="49" a="1"/>
  <c r="AQ13" i="49" a="1"/>
  <c r="U13" i="49" a="1"/>
  <c r="J13" i="49" a="1"/>
  <c r="AQ6" i="49" a="1"/>
  <c r="AN6" i="49" a="1"/>
  <c r="AM6" i="49" a="1"/>
  <c r="AL6" i="49" a="1"/>
  <c r="AK6" i="49" a="1"/>
  <c r="U6" i="49" a="1"/>
  <c r="R6" i="49" a="1"/>
  <c r="Q6" i="49" a="1"/>
  <c r="P6" i="49" a="1"/>
  <c r="O6" i="49" a="1"/>
  <c r="J6" i="49" a="1"/>
  <c r="I6" i="49" a="1"/>
  <c r="G6" i="49" a="1"/>
  <c r="E6" i="49" a="1"/>
  <c r="D6" i="49" a="1"/>
  <c r="AQ5" i="49" a="1"/>
  <c r="U5" i="49" a="1"/>
  <c r="J5" i="49" a="1"/>
  <c r="D48" i="41" l="1"/>
  <c r="AC27" i="47" l="1"/>
  <c r="AB27" i="47"/>
  <c r="AC26" i="47"/>
  <c r="AB26" i="47"/>
  <c r="AC27" i="46"/>
  <c r="AB27" i="46"/>
  <c r="AC26" i="46"/>
  <c r="AB26" i="46"/>
  <c r="AC27" i="45"/>
  <c r="AB27" i="45"/>
  <c r="AC26" i="45"/>
  <c r="AB26" i="45"/>
  <c r="AC27" i="44"/>
  <c r="AB27" i="44"/>
  <c r="AC26" i="44"/>
  <c r="AB26" i="44"/>
  <c r="AC27" i="43"/>
  <c r="AB27" i="43"/>
  <c r="AC26" i="43"/>
  <c r="AB26" i="43"/>
  <c r="AC27" i="42"/>
  <c r="AB27" i="42"/>
  <c r="AC26" i="42"/>
  <c r="AB26" i="42"/>
  <c r="S27" i="47" l="1"/>
  <c r="R27" i="47"/>
  <c r="S26" i="47"/>
  <c r="R26" i="47"/>
  <c r="S25" i="47"/>
  <c r="R25" i="47"/>
  <c r="S24" i="47"/>
  <c r="R24" i="47"/>
  <c r="S23" i="47"/>
  <c r="R23" i="47"/>
  <c r="S22" i="47"/>
  <c r="R22" i="47"/>
  <c r="S27" i="46"/>
  <c r="R27" i="46"/>
  <c r="S26" i="46"/>
  <c r="R26" i="46"/>
  <c r="S25" i="46"/>
  <c r="R25" i="46"/>
  <c r="S24" i="46"/>
  <c r="R24" i="46"/>
  <c r="S23" i="46"/>
  <c r="R23" i="46"/>
  <c r="S22" i="46"/>
  <c r="R22" i="46"/>
  <c r="S27" i="45"/>
  <c r="R27" i="45"/>
  <c r="S26" i="45"/>
  <c r="R26" i="45"/>
  <c r="S25" i="45"/>
  <c r="R25" i="45"/>
  <c r="S24" i="45"/>
  <c r="R24" i="45"/>
  <c r="S23" i="45"/>
  <c r="R23" i="45"/>
  <c r="S22" i="45"/>
  <c r="R22" i="45"/>
  <c r="S27" i="44"/>
  <c r="R27" i="44"/>
  <c r="S26" i="44"/>
  <c r="R26" i="44"/>
  <c r="S25" i="44"/>
  <c r="R25" i="44"/>
  <c r="S24" i="44"/>
  <c r="R24" i="44"/>
  <c r="S23" i="44"/>
  <c r="R23" i="44"/>
  <c r="S22" i="44"/>
  <c r="R22" i="44"/>
  <c r="S27" i="43"/>
  <c r="R27" i="43"/>
  <c r="S26" i="43"/>
  <c r="R26" i="43"/>
  <c r="S25" i="43"/>
  <c r="R25" i="43"/>
  <c r="S24" i="43"/>
  <c r="R24" i="43"/>
  <c r="S23" i="43"/>
  <c r="R23" i="43"/>
  <c r="S22" i="43"/>
  <c r="R22" i="43"/>
  <c r="Y25" i="46" l="1"/>
  <c r="X24" i="47"/>
  <c r="Y27" i="47"/>
  <c r="Y26" i="47"/>
  <c r="X25" i="47"/>
  <c r="Y22" i="45"/>
  <c r="W24" i="44"/>
  <c r="Y27" i="44"/>
  <c r="X24" i="45"/>
  <c r="X25" i="45"/>
  <c r="X23" i="46"/>
  <c r="W22" i="47"/>
  <c r="W24" i="47"/>
  <c r="Y24" i="47"/>
  <c r="Y27" i="45"/>
  <c r="Y23" i="46"/>
  <c r="Y22" i="47"/>
  <c r="W23" i="47"/>
  <c r="Y27" i="46"/>
  <c r="W25" i="47"/>
  <c r="Y25" i="45"/>
  <c r="X25" i="46"/>
  <c r="Y23" i="47"/>
  <c r="Y25" i="47"/>
  <c r="W23" i="45"/>
  <c r="X22" i="46"/>
  <c r="X24" i="46"/>
  <c r="Y26" i="46"/>
  <c r="X22" i="47"/>
  <c r="X23" i="47"/>
  <c r="W22" i="46"/>
  <c r="W24" i="46"/>
  <c r="Y24" i="45"/>
  <c r="Y22" i="46"/>
  <c r="Y24" i="46"/>
  <c r="W26" i="47"/>
  <c r="W27" i="47"/>
  <c r="Y23" i="44"/>
  <c r="X26" i="47"/>
  <c r="X27" i="47"/>
  <c r="Y25" i="44"/>
  <c r="Y22" i="43"/>
  <c r="X22" i="44"/>
  <c r="W25" i="45"/>
  <c r="W23" i="46"/>
  <c r="W25" i="46"/>
  <c r="Y24" i="43"/>
  <c r="X22" i="45"/>
  <c r="W24" i="45"/>
  <c r="Y26" i="45"/>
  <c r="Y25" i="43"/>
  <c r="W25" i="44"/>
  <c r="W26" i="46"/>
  <c r="W27" i="46"/>
  <c r="X26" i="46"/>
  <c r="X27" i="46"/>
  <c r="X23" i="45"/>
  <c r="Y23" i="45"/>
  <c r="X23" i="44"/>
  <c r="Y26" i="44"/>
  <c r="W22" i="45"/>
  <c r="W22" i="44"/>
  <c r="Y24" i="44"/>
  <c r="W26" i="45"/>
  <c r="W27" i="45"/>
  <c r="W26" i="44"/>
  <c r="Y22" i="44"/>
  <c r="X26" i="45"/>
  <c r="X27" i="45"/>
  <c r="X25" i="44"/>
  <c r="W27" i="44"/>
  <c r="X24" i="44"/>
  <c r="Y27" i="43"/>
  <c r="W23" i="44"/>
  <c r="X25" i="43"/>
  <c r="Y26" i="43"/>
  <c r="X22" i="43"/>
  <c r="X24" i="43"/>
  <c r="W22" i="43"/>
  <c r="Y23" i="43"/>
  <c r="X26" i="44"/>
  <c r="X27" i="44"/>
  <c r="W24" i="43"/>
  <c r="W23" i="43"/>
  <c r="W25" i="43"/>
  <c r="X23" i="43"/>
  <c r="W26" i="43"/>
  <c r="W27" i="43"/>
  <c r="X26" i="43"/>
  <c r="X27" i="43"/>
  <c r="AU5" i="42" a="1"/>
  <c r="MD65" i="33" l="1"/>
  <c r="LZ65" i="33"/>
  <c r="LX65" i="33"/>
  <c r="LQ65" i="33"/>
  <c r="LM65" i="33"/>
  <c r="LK65" i="33"/>
  <c r="LD65" i="33"/>
  <c r="KZ65" i="33"/>
  <c r="KX65" i="33"/>
  <c r="KQ65" i="33"/>
  <c r="KM65" i="33"/>
  <c r="KK65" i="33"/>
  <c r="MC63" i="33"/>
  <c r="LZ63" i="33"/>
  <c r="LX63" i="33"/>
  <c r="LP63" i="33"/>
  <c r="LM63" i="33"/>
  <c r="LK63" i="33"/>
  <c r="LC63" i="33"/>
  <c r="KZ63" i="33"/>
  <c r="KX63" i="33"/>
  <c r="KP63" i="33"/>
  <c r="KM63" i="33"/>
  <c r="KK63" i="33"/>
  <c r="MC62" i="33"/>
  <c r="LZ62" i="33"/>
  <c r="LX62" i="33"/>
  <c r="LP62" i="33"/>
  <c r="LM62" i="33"/>
  <c r="LK62" i="33"/>
  <c r="LC62" i="33"/>
  <c r="KZ62" i="33"/>
  <c r="KX62" i="33"/>
  <c r="KP62" i="33"/>
  <c r="KM62" i="33"/>
  <c r="KK62" i="33"/>
  <c r="MC60" i="33"/>
  <c r="LZ60" i="33"/>
  <c r="LX60" i="33"/>
  <c r="LP60" i="33"/>
  <c r="LM60" i="33"/>
  <c r="LK60" i="33"/>
  <c r="LC60" i="33"/>
  <c r="KZ60" i="33"/>
  <c r="KX60" i="33"/>
  <c r="KP60" i="33"/>
  <c r="KM60" i="33"/>
  <c r="KK60" i="33"/>
  <c r="MC59" i="33"/>
  <c r="LZ59" i="33"/>
  <c r="LX59" i="33"/>
  <c r="LP59" i="33"/>
  <c r="LM59" i="33"/>
  <c r="LK59" i="33"/>
  <c r="LC59" i="33"/>
  <c r="KZ59" i="33"/>
  <c r="KX59" i="33"/>
  <c r="KP59" i="33"/>
  <c r="KM59" i="33"/>
  <c r="KK59" i="33"/>
  <c r="MC58" i="33"/>
  <c r="LZ58" i="33"/>
  <c r="LX58" i="33"/>
  <c r="LP58" i="33"/>
  <c r="LM58" i="33"/>
  <c r="LK58" i="33"/>
  <c r="LC58" i="33"/>
  <c r="KZ58" i="33"/>
  <c r="KX58" i="33"/>
  <c r="KP58" i="33"/>
  <c r="KM58" i="33"/>
  <c r="KK58" i="33"/>
  <c r="MC57" i="33"/>
  <c r="LZ57" i="33"/>
  <c r="LX57" i="33"/>
  <c r="LP57" i="33"/>
  <c r="LM57" i="33"/>
  <c r="LK57" i="33"/>
  <c r="LC57" i="33"/>
  <c r="KZ57" i="33"/>
  <c r="KX57" i="33"/>
  <c r="KP57" i="33"/>
  <c r="KM57" i="33"/>
  <c r="KK57" i="33"/>
  <c r="MC55" i="33"/>
  <c r="LP55" i="33"/>
  <c r="LC55" i="33"/>
  <c r="KP55" i="33"/>
  <c r="MC54" i="33"/>
  <c r="LP54" i="33"/>
  <c r="LC54" i="33"/>
  <c r="KP54" i="33"/>
  <c r="MC53" i="33"/>
  <c r="LP53" i="33"/>
  <c r="LC53" i="33"/>
  <c r="KP53" i="33"/>
  <c r="MC52" i="33"/>
  <c r="LP52" i="33"/>
  <c r="LC52" i="33"/>
  <c r="KP52" i="33"/>
  <c r="MC51" i="33"/>
  <c r="LP51" i="33"/>
  <c r="LC51" i="33"/>
  <c r="KP51" i="33"/>
  <c r="MC50" i="33"/>
  <c r="LP50" i="33"/>
  <c r="LC50" i="33"/>
  <c r="KP50" i="33"/>
  <c r="MC49" i="33"/>
  <c r="LP49" i="33"/>
  <c r="LC49" i="33"/>
  <c r="KP49" i="33"/>
  <c r="KD65" i="33"/>
  <c r="JZ65" i="33"/>
  <c r="JX65" i="33"/>
  <c r="JQ65" i="33"/>
  <c r="JM65" i="33"/>
  <c r="JK65" i="33"/>
  <c r="JD65" i="33"/>
  <c r="IZ65" i="33"/>
  <c r="IX65" i="33"/>
  <c r="IQ65" i="33"/>
  <c r="IM65" i="33"/>
  <c r="IK65" i="33"/>
  <c r="KC63" i="33"/>
  <c r="JZ63" i="33"/>
  <c r="JX63" i="33"/>
  <c r="JP63" i="33"/>
  <c r="JM63" i="33"/>
  <c r="JK63" i="33"/>
  <c r="JC63" i="33"/>
  <c r="IZ63" i="33"/>
  <c r="IX63" i="33"/>
  <c r="IP63" i="33"/>
  <c r="IM63" i="33"/>
  <c r="IK63" i="33"/>
  <c r="KC62" i="33"/>
  <c r="JZ62" i="33"/>
  <c r="JX62" i="33"/>
  <c r="JP62" i="33"/>
  <c r="JM62" i="33"/>
  <c r="JK62" i="33"/>
  <c r="JC62" i="33"/>
  <c r="IZ62" i="33"/>
  <c r="IX62" i="33"/>
  <c r="IP62" i="33"/>
  <c r="IM62" i="33"/>
  <c r="IK62" i="33"/>
  <c r="KC60" i="33"/>
  <c r="JZ60" i="33"/>
  <c r="JX60" i="33"/>
  <c r="JP60" i="33"/>
  <c r="JM60" i="33"/>
  <c r="JK60" i="33"/>
  <c r="JC60" i="33"/>
  <c r="IZ60" i="33"/>
  <c r="IX60" i="33"/>
  <c r="IP60" i="33"/>
  <c r="IM60" i="33"/>
  <c r="IK60" i="33"/>
  <c r="KC59" i="33"/>
  <c r="JZ59" i="33"/>
  <c r="JX59" i="33"/>
  <c r="JP59" i="33"/>
  <c r="JM59" i="33"/>
  <c r="JK59" i="33"/>
  <c r="JC59" i="33"/>
  <c r="IZ59" i="33"/>
  <c r="IX59" i="33"/>
  <c r="IP59" i="33"/>
  <c r="IM59" i="33"/>
  <c r="IK59" i="33"/>
  <c r="KC58" i="33"/>
  <c r="JZ58" i="33"/>
  <c r="JX58" i="33"/>
  <c r="JP58" i="33"/>
  <c r="JM58" i="33"/>
  <c r="JK58" i="33"/>
  <c r="JC58" i="33"/>
  <c r="IZ58" i="33"/>
  <c r="IX58" i="33"/>
  <c r="IP58" i="33"/>
  <c r="IM58" i="33"/>
  <c r="IK58" i="33"/>
  <c r="KC57" i="33"/>
  <c r="JZ57" i="33"/>
  <c r="JX57" i="33"/>
  <c r="JP57" i="33"/>
  <c r="JM57" i="33"/>
  <c r="JK57" i="33"/>
  <c r="JC57" i="33"/>
  <c r="IZ57" i="33"/>
  <c r="IX57" i="33"/>
  <c r="IP57" i="33"/>
  <c r="IM57" i="33"/>
  <c r="IK57" i="33"/>
  <c r="KC55" i="33"/>
  <c r="JP55" i="33"/>
  <c r="JC55" i="33"/>
  <c r="IP55" i="33"/>
  <c r="KC54" i="33"/>
  <c r="JP54" i="33"/>
  <c r="JC54" i="33"/>
  <c r="IP54" i="33"/>
  <c r="KC53" i="33"/>
  <c r="JP53" i="33"/>
  <c r="JC53" i="33"/>
  <c r="IP53" i="33"/>
  <c r="KC52" i="33"/>
  <c r="JP52" i="33"/>
  <c r="JC52" i="33"/>
  <c r="IP52" i="33"/>
  <c r="KC51" i="33"/>
  <c r="JP51" i="33"/>
  <c r="JC51" i="33"/>
  <c r="IP51" i="33"/>
  <c r="KC50" i="33"/>
  <c r="JP50" i="33"/>
  <c r="JC50" i="33"/>
  <c r="IP50" i="33"/>
  <c r="KC49" i="33"/>
  <c r="JP49" i="33"/>
  <c r="JC49" i="33"/>
  <c r="IP49" i="33"/>
  <c r="ID65" i="33"/>
  <c r="HZ65" i="33"/>
  <c r="HX65" i="33"/>
  <c r="HQ65" i="33"/>
  <c r="HM65" i="33"/>
  <c r="HK65" i="33"/>
  <c r="HD65" i="33"/>
  <c r="GZ65" i="33"/>
  <c r="GX65" i="33"/>
  <c r="GQ65" i="33"/>
  <c r="GM65" i="33"/>
  <c r="GK65" i="33"/>
  <c r="IC63" i="33"/>
  <c r="HZ63" i="33"/>
  <c r="HX63" i="33"/>
  <c r="HP63" i="33"/>
  <c r="HM63" i="33"/>
  <c r="HK63" i="33"/>
  <c r="HC63" i="33"/>
  <c r="GZ63" i="33"/>
  <c r="GX63" i="33"/>
  <c r="GP63" i="33"/>
  <c r="GM63" i="33"/>
  <c r="GK63" i="33"/>
  <c r="IC62" i="33"/>
  <c r="HZ62" i="33"/>
  <c r="HX62" i="33"/>
  <c r="HP62" i="33"/>
  <c r="HM62" i="33"/>
  <c r="HK62" i="33"/>
  <c r="HC62" i="33"/>
  <c r="GZ62" i="33"/>
  <c r="GX62" i="33"/>
  <c r="GP62" i="33"/>
  <c r="GM62" i="33"/>
  <c r="GK62" i="33"/>
  <c r="IC60" i="33"/>
  <c r="HZ60" i="33"/>
  <c r="HX60" i="33"/>
  <c r="HP60" i="33"/>
  <c r="HM60" i="33"/>
  <c r="HK60" i="33"/>
  <c r="HC60" i="33"/>
  <c r="GZ60" i="33"/>
  <c r="GX60" i="33"/>
  <c r="GP60" i="33"/>
  <c r="GM60" i="33"/>
  <c r="GK60" i="33"/>
  <c r="IC59" i="33"/>
  <c r="HZ59" i="33"/>
  <c r="HX59" i="33"/>
  <c r="HP59" i="33"/>
  <c r="HM59" i="33"/>
  <c r="HK59" i="33"/>
  <c r="HC59" i="33"/>
  <c r="GZ59" i="33"/>
  <c r="GX59" i="33"/>
  <c r="GP59" i="33"/>
  <c r="GM59" i="33"/>
  <c r="GK59" i="33"/>
  <c r="IC58" i="33"/>
  <c r="HZ58" i="33"/>
  <c r="HX58" i="33"/>
  <c r="HP58" i="33"/>
  <c r="HM58" i="33"/>
  <c r="HK58" i="33"/>
  <c r="HC58" i="33"/>
  <c r="GZ58" i="33"/>
  <c r="GX58" i="33"/>
  <c r="GP58" i="33"/>
  <c r="GM58" i="33"/>
  <c r="GK58" i="33"/>
  <c r="IC57" i="33"/>
  <c r="HZ57" i="33"/>
  <c r="HX57" i="33"/>
  <c r="HP57" i="33"/>
  <c r="HM57" i="33"/>
  <c r="HK57" i="33"/>
  <c r="HC57" i="33"/>
  <c r="GZ57" i="33"/>
  <c r="GX57" i="33"/>
  <c r="GP57" i="33"/>
  <c r="GM57" i="33"/>
  <c r="GK57" i="33"/>
  <c r="IC55" i="33"/>
  <c r="HP55" i="33"/>
  <c r="HC55" i="33"/>
  <c r="GP55" i="33"/>
  <c r="IC54" i="33"/>
  <c r="HP54" i="33"/>
  <c r="HC54" i="33"/>
  <c r="GP54" i="33"/>
  <c r="IC53" i="33"/>
  <c r="HP53" i="33"/>
  <c r="HC53" i="33"/>
  <c r="GP53" i="33"/>
  <c r="IC52" i="33"/>
  <c r="HP52" i="33"/>
  <c r="HC52" i="33"/>
  <c r="GP52" i="33"/>
  <c r="IC51" i="33"/>
  <c r="HP51" i="33"/>
  <c r="HC51" i="33"/>
  <c r="GP51" i="33"/>
  <c r="IC50" i="33"/>
  <c r="HP50" i="33"/>
  <c r="HC50" i="33"/>
  <c r="GP50" i="33"/>
  <c r="IC49" i="33"/>
  <c r="HP49" i="33"/>
  <c r="HC49" i="33"/>
  <c r="GP49" i="33"/>
  <c r="GD65" i="33"/>
  <c r="FZ65" i="33"/>
  <c r="FX65" i="33"/>
  <c r="FQ65" i="33"/>
  <c r="FM65" i="33"/>
  <c r="FK65" i="33"/>
  <c r="FD65" i="33"/>
  <c r="EZ65" i="33"/>
  <c r="EX65" i="33"/>
  <c r="EQ65" i="33"/>
  <c r="EM65" i="33"/>
  <c r="EK65" i="33"/>
  <c r="GC63" i="33"/>
  <c r="FZ63" i="33"/>
  <c r="FX63" i="33"/>
  <c r="FP63" i="33"/>
  <c r="FM63" i="33"/>
  <c r="FK63" i="33"/>
  <c r="FC63" i="33"/>
  <c r="EZ63" i="33"/>
  <c r="EX63" i="33"/>
  <c r="EP63" i="33"/>
  <c r="EM63" i="33"/>
  <c r="EK63" i="33"/>
  <c r="GC62" i="33"/>
  <c r="FZ62" i="33"/>
  <c r="FX62" i="33"/>
  <c r="FP62" i="33"/>
  <c r="FM62" i="33"/>
  <c r="FK62" i="33"/>
  <c r="FC62" i="33"/>
  <c r="EZ62" i="33"/>
  <c r="EX62" i="33"/>
  <c r="EP62" i="33"/>
  <c r="EM62" i="33"/>
  <c r="EK62" i="33"/>
  <c r="GC60" i="33"/>
  <c r="FZ60" i="33"/>
  <c r="FX60" i="33"/>
  <c r="FP60" i="33"/>
  <c r="FM60" i="33"/>
  <c r="FK60" i="33"/>
  <c r="FC60" i="33"/>
  <c r="EZ60" i="33"/>
  <c r="EX60" i="33"/>
  <c r="EP60" i="33"/>
  <c r="EM60" i="33"/>
  <c r="EK60" i="33"/>
  <c r="GC59" i="33"/>
  <c r="FZ59" i="33"/>
  <c r="FX59" i="33"/>
  <c r="FP59" i="33"/>
  <c r="FM59" i="33"/>
  <c r="FK59" i="33"/>
  <c r="FC59" i="33"/>
  <c r="EZ59" i="33"/>
  <c r="EX59" i="33"/>
  <c r="EP59" i="33"/>
  <c r="EM59" i="33"/>
  <c r="EK59" i="33"/>
  <c r="GC58" i="33"/>
  <c r="FZ58" i="33"/>
  <c r="FX58" i="33"/>
  <c r="FP58" i="33"/>
  <c r="FM58" i="33"/>
  <c r="FK58" i="33"/>
  <c r="FC58" i="33"/>
  <c r="EZ58" i="33"/>
  <c r="EX58" i="33"/>
  <c r="EP58" i="33"/>
  <c r="EM58" i="33"/>
  <c r="EK58" i="33"/>
  <c r="GC57" i="33"/>
  <c r="FZ57" i="33"/>
  <c r="FX57" i="33"/>
  <c r="FP57" i="33"/>
  <c r="FM57" i="33"/>
  <c r="FK57" i="33"/>
  <c r="FC57" i="33"/>
  <c r="EZ57" i="33"/>
  <c r="EX57" i="33"/>
  <c r="EP57" i="33"/>
  <c r="EM57" i="33"/>
  <c r="EK57" i="33"/>
  <c r="GC55" i="33"/>
  <c r="FP55" i="33"/>
  <c r="FC55" i="33"/>
  <c r="EP55" i="33"/>
  <c r="GC54" i="33"/>
  <c r="FP54" i="33"/>
  <c r="FC54" i="33"/>
  <c r="EP54" i="33"/>
  <c r="GC53" i="33"/>
  <c r="FP53" i="33"/>
  <c r="FC53" i="33"/>
  <c r="EP53" i="33"/>
  <c r="GC52" i="33"/>
  <c r="FP52" i="33"/>
  <c r="FC52" i="33"/>
  <c r="EP52" i="33"/>
  <c r="GC51" i="33"/>
  <c r="FP51" i="33"/>
  <c r="FC51" i="33"/>
  <c r="EP51" i="33"/>
  <c r="GC50" i="33"/>
  <c r="FP50" i="33"/>
  <c r="FC50" i="33"/>
  <c r="EP50" i="33"/>
  <c r="GC49" i="33"/>
  <c r="FP49" i="33"/>
  <c r="FC49" i="33"/>
  <c r="EP49" i="33"/>
  <c r="ED65" i="33"/>
  <c r="DZ65" i="33"/>
  <c r="DX65" i="33"/>
  <c r="DQ65" i="33"/>
  <c r="DM65" i="33"/>
  <c r="DK65" i="33"/>
  <c r="DD65" i="33"/>
  <c r="CZ65" i="33"/>
  <c r="CX65" i="33"/>
  <c r="CQ65" i="33"/>
  <c r="CM65" i="33"/>
  <c r="CK65" i="33"/>
  <c r="EC63" i="33"/>
  <c r="DZ63" i="33"/>
  <c r="DX63" i="33"/>
  <c r="DP63" i="33"/>
  <c r="DM63" i="33"/>
  <c r="DK63" i="33"/>
  <c r="DC63" i="33"/>
  <c r="CZ63" i="33"/>
  <c r="CX63" i="33"/>
  <c r="CP63" i="33"/>
  <c r="CM63" i="33"/>
  <c r="CK63" i="33"/>
  <c r="EC62" i="33"/>
  <c r="DZ62" i="33"/>
  <c r="DX62" i="33"/>
  <c r="DP62" i="33"/>
  <c r="DM62" i="33"/>
  <c r="DK62" i="33"/>
  <c r="DC62" i="33"/>
  <c r="CZ62" i="33"/>
  <c r="CX62" i="33"/>
  <c r="CP62" i="33"/>
  <c r="CM62" i="33"/>
  <c r="CK62" i="33"/>
  <c r="EC60" i="33"/>
  <c r="DZ60" i="33"/>
  <c r="DX60" i="33"/>
  <c r="DP60" i="33"/>
  <c r="DM60" i="33"/>
  <c r="DK60" i="33"/>
  <c r="DC60" i="33"/>
  <c r="CZ60" i="33"/>
  <c r="CX60" i="33"/>
  <c r="CP60" i="33"/>
  <c r="CM60" i="33"/>
  <c r="CK60" i="33"/>
  <c r="EC59" i="33"/>
  <c r="DZ59" i="33"/>
  <c r="DX59" i="33"/>
  <c r="DP59" i="33"/>
  <c r="DM59" i="33"/>
  <c r="DK59" i="33"/>
  <c r="DC59" i="33"/>
  <c r="CZ59" i="33"/>
  <c r="CX59" i="33"/>
  <c r="CP59" i="33"/>
  <c r="CM59" i="33"/>
  <c r="CK59" i="33"/>
  <c r="EC58" i="33"/>
  <c r="DZ58" i="33"/>
  <c r="DX58" i="33"/>
  <c r="DP58" i="33"/>
  <c r="DM58" i="33"/>
  <c r="DK58" i="33"/>
  <c r="DC58" i="33"/>
  <c r="CZ58" i="33"/>
  <c r="CX58" i="33"/>
  <c r="CP58" i="33"/>
  <c r="CM58" i="33"/>
  <c r="CK58" i="33"/>
  <c r="EC57" i="33"/>
  <c r="DZ57" i="33"/>
  <c r="DX57" i="33"/>
  <c r="DP57" i="33"/>
  <c r="DM57" i="33"/>
  <c r="DK57" i="33"/>
  <c r="DC57" i="33"/>
  <c r="CZ57" i="33"/>
  <c r="CX57" i="33"/>
  <c r="CP57" i="33"/>
  <c r="CM57" i="33"/>
  <c r="CK57" i="33"/>
  <c r="EC55" i="33"/>
  <c r="DP55" i="33"/>
  <c r="DC55" i="33"/>
  <c r="CP55" i="33"/>
  <c r="EC54" i="33"/>
  <c r="DP54" i="33"/>
  <c r="DC54" i="33"/>
  <c r="CP54" i="33"/>
  <c r="EC53" i="33"/>
  <c r="DP53" i="33"/>
  <c r="DC53" i="33"/>
  <c r="CP53" i="33"/>
  <c r="EC52" i="33"/>
  <c r="DP52" i="33"/>
  <c r="DC52" i="33"/>
  <c r="CP52" i="33"/>
  <c r="EC51" i="33"/>
  <c r="DP51" i="33"/>
  <c r="DC51" i="33"/>
  <c r="CP51" i="33"/>
  <c r="EC50" i="33"/>
  <c r="DP50" i="33"/>
  <c r="DC50" i="33"/>
  <c r="CP50" i="33"/>
  <c r="EC49" i="33"/>
  <c r="DP49" i="33"/>
  <c r="DC49" i="33"/>
  <c r="CP49" i="33"/>
  <c r="CD65" i="33"/>
  <c r="BZ65" i="33"/>
  <c r="BX65" i="33"/>
  <c r="CC63" i="33"/>
  <c r="BZ63" i="33"/>
  <c r="BX63" i="33"/>
  <c r="CC62" i="33"/>
  <c r="BZ62" i="33"/>
  <c r="BX62" i="33"/>
  <c r="CC60" i="33"/>
  <c r="BZ60" i="33"/>
  <c r="BX60" i="33"/>
  <c r="CC59" i="33"/>
  <c r="BZ59" i="33"/>
  <c r="BX59" i="33"/>
  <c r="CC58" i="33"/>
  <c r="BZ58" i="33"/>
  <c r="BX58" i="33"/>
  <c r="CC57" i="33"/>
  <c r="BZ57" i="33"/>
  <c r="BX57" i="33"/>
  <c r="CC55" i="33"/>
  <c r="CC54" i="33"/>
  <c r="CC53" i="33"/>
  <c r="CC52" i="33"/>
  <c r="CC51" i="33"/>
  <c r="CC50" i="33"/>
  <c r="CC49" i="33"/>
  <c r="BQ65" i="33"/>
  <c r="BM65" i="33"/>
  <c r="BK65" i="33"/>
  <c r="BP63" i="33"/>
  <c r="BM63" i="33"/>
  <c r="BK63" i="33"/>
  <c r="BP62" i="33"/>
  <c r="BM62" i="33"/>
  <c r="BK62" i="33"/>
  <c r="BP60" i="33"/>
  <c r="BM60" i="33"/>
  <c r="BK60" i="33"/>
  <c r="BP59" i="33"/>
  <c r="BM59" i="33"/>
  <c r="BK59" i="33"/>
  <c r="BP58" i="33"/>
  <c r="BM58" i="33"/>
  <c r="BK58" i="33"/>
  <c r="BP57" i="33"/>
  <c r="BM57" i="33"/>
  <c r="BK57" i="33"/>
  <c r="BP55" i="33"/>
  <c r="BP54" i="33"/>
  <c r="BP53" i="33"/>
  <c r="BP52" i="33"/>
  <c r="BP51" i="33"/>
  <c r="BP50" i="33"/>
  <c r="BP49" i="33"/>
  <c r="BD65" i="33"/>
  <c r="AZ65" i="33"/>
  <c r="AX65" i="33"/>
  <c r="BC63" i="33"/>
  <c r="AZ63" i="33"/>
  <c r="AX63" i="33"/>
  <c r="BC62" i="33"/>
  <c r="AZ62" i="33"/>
  <c r="AX62" i="33"/>
  <c r="BC60" i="33"/>
  <c r="AZ60" i="33"/>
  <c r="AX60" i="33"/>
  <c r="BC59" i="33"/>
  <c r="AZ59" i="33"/>
  <c r="AX59" i="33"/>
  <c r="BC58" i="33"/>
  <c r="AZ58" i="33"/>
  <c r="AX58" i="33"/>
  <c r="BC57" i="33"/>
  <c r="AZ57" i="33"/>
  <c r="AX57" i="33"/>
  <c r="BC55" i="33"/>
  <c r="BC54" i="33"/>
  <c r="BC53" i="33"/>
  <c r="BC52" i="33"/>
  <c r="BC51" i="33"/>
  <c r="BC50" i="33"/>
  <c r="BC49" i="33"/>
  <c r="AQ65" i="33"/>
  <c r="AM65" i="33"/>
  <c r="AK65" i="33"/>
  <c r="AP63" i="33"/>
  <c r="AM63" i="33"/>
  <c r="AK63" i="33"/>
  <c r="AP62" i="33"/>
  <c r="AM62" i="33"/>
  <c r="AK62" i="33"/>
  <c r="AP60" i="33"/>
  <c r="AM60" i="33"/>
  <c r="AK60" i="33"/>
  <c r="AP59" i="33"/>
  <c r="AM59" i="33"/>
  <c r="AK59" i="33"/>
  <c r="AP58" i="33"/>
  <c r="AM58" i="33"/>
  <c r="AK58" i="33"/>
  <c r="AP57" i="33"/>
  <c r="AM57" i="33"/>
  <c r="AK57" i="33"/>
  <c r="AP55" i="33"/>
  <c r="AP54" i="33"/>
  <c r="AP53" i="33"/>
  <c r="AP52" i="33"/>
  <c r="AP51" i="33"/>
  <c r="AP50" i="33"/>
  <c r="AP49" i="33"/>
  <c r="AD65" i="33"/>
  <c r="Z65" i="33"/>
  <c r="X65" i="33"/>
  <c r="AC63" i="33"/>
  <c r="Z63" i="33"/>
  <c r="X63" i="33"/>
  <c r="AC62" i="33"/>
  <c r="Z62" i="33"/>
  <c r="X62" i="33"/>
  <c r="AC60" i="33"/>
  <c r="Z60" i="33"/>
  <c r="X60" i="33"/>
  <c r="AC59" i="33"/>
  <c r="Z59" i="33"/>
  <c r="X59" i="33"/>
  <c r="AC58" i="33"/>
  <c r="Z58" i="33"/>
  <c r="X58" i="33"/>
  <c r="AC57" i="33"/>
  <c r="Z57" i="33"/>
  <c r="X57" i="33"/>
  <c r="AC55" i="33"/>
  <c r="AC54" i="33"/>
  <c r="AC53" i="33"/>
  <c r="AC52" i="33"/>
  <c r="AC51" i="33"/>
  <c r="AC50" i="33"/>
  <c r="AC49" i="33"/>
  <c r="Q65" i="33" l="1"/>
  <c r="M65" i="33"/>
  <c r="K65" i="33"/>
  <c r="K63" i="33"/>
  <c r="M62" i="33"/>
  <c r="M63" i="33"/>
  <c r="K62" i="33"/>
  <c r="K58" i="33"/>
  <c r="K59" i="33"/>
  <c r="K60" i="33"/>
  <c r="M58" i="33"/>
  <c r="M59" i="33"/>
  <c r="M60" i="33"/>
  <c r="M57" i="33"/>
  <c r="K57" i="33"/>
  <c r="F18" i="33" l="1"/>
  <c r="F18" i="39"/>
  <c r="G18" i="33"/>
  <c r="G18" i="39"/>
  <c r="G25" i="33"/>
  <c r="G25" i="39"/>
  <c r="G28" i="33"/>
  <c r="G28" i="39"/>
  <c r="G32" i="33"/>
  <c r="G32" i="39"/>
  <c r="G35" i="33"/>
  <c r="G35" i="39"/>
  <c r="G39" i="33"/>
  <c r="G39" i="39"/>
  <c r="G42" i="33"/>
  <c r="G42" i="39"/>
  <c r="G46" i="33"/>
  <c r="G46" i="39"/>
  <c r="G13" i="33"/>
  <c r="G13" i="39"/>
  <c r="G14" i="33"/>
  <c r="G14" i="39"/>
  <c r="G21" i="33"/>
  <c r="G21" i="39"/>
  <c r="F15" i="33"/>
  <c r="F15" i="39"/>
  <c r="F22" i="33"/>
  <c r="F22" i="39"/>
  <c r="F29" i="33"/>
  <c r="F29" i="39"/>
  <c r="F36" i="33"/>
  <c r="F36" i="39"/>
  <c r="F43" i="33"/>
  <c r="F43" i="39"/>
  <c r="G43" i="33"/>
  <c r="G43" i="39"/>
  <c r="G15" i="33"/>
  <c r="G15" i="39"/>
  <c r="G29" i="33"/>
  <c r="G29" i="39"/>
  <c r="F16" i="33"/>
  <c r="F16" i="39"/>
  <c r="F23" i="33"/>
  <c r="F23" i="39"/>
  <c r="F30" i="33"/>
  <c r="F30" i="39"/>
  <c r="F37" i="33"/>
  <c r="F37" i="39"/>
  <c r="F44" i="33"/>
  <c r="F44" i="39"/>
  <c r="F14" i="33"/>
  <c r="F14" i="39"/>
  <c r="G22" i="33"/>
  <c r="G22" i="39"/>
  <c r="G36" i="33"/>
  <c r="G36" i="39"/>
  <c r="G16" i="33"/>
  <c r="G16" i="39"/>
  <c r="G23" i="33"/>
  <c r="G23" i="39"/>
  <c r="G30" i="33"/>
  <c r="G30" i="39"/>
  <c r="G37" i="33"/>
  <c r="G37" i="39"/>
  <c r="G44" i="33"/>
  <c r="G44" i="39"/>
  <c r="F13" i="33"/>
  <c r="F13" i="39"/>
  <c r="F17" i="33"/>
  <c r="F17" i="39"/>
  <c r="F20" i="33"/>
  <c r="F20" i="39"/>
  <c r="F24" i="33"/>
  <c r="F24" i="39"/>
  <c r="F27" i="33"/>
  <c r="F27" i="39"/>
  <c r="F31" i="33"/>
  <c r="F31" i="39"/>
  <c r="F34" i="33"/>
  <c r="F34" i="39"/>
  <c r="F38" i="33"/>
  <c r="F38" i="39"/>
  <c r="F41" i="33"/>
  <c r="F41" i="39"/>
  <c r="F45" i="33"/>
  <c r="F45" i="39"/>
  <c r="G17" i="33"/>
  <c r="G17" i="39"/>
  <c r="G20" i="33"/>
  <c r="G20" i="39"/>
  <c r="G24" i="33"/>
  <c r="G24" i="39"/>
  <c r="G27" i="33"/>
  <c r="G27" i="39"/>
  <c r="G31" i="33"/>
  <c r="G31" i="39"/>
  <c r="G34" i="33"/>
  <c r="G34" i="39"/>
  <c r="G38" i="33"/>
  <c r="G38" i="39"/>
  <c r="G41" i="33"/>
  <c r="G41" i="39"/>
  <c r="G45" i="33"/>
  <c r="G45" i="39"/>
  <c r="F21" i="33"/>
  <c r="F21" i="39"/>
  <c r="F25" i="33"/>
  <c r="F25" i="39"/>
  <c r="F28" i="33"/>
  <c r="F28" i="39"/>
  <c r="F32" i="33"/>
  <c r="F32" i="39"/>
  <c r="F35" i="33"/>
  <c r="F35" i="39"/>
  <c r="F39" i="33"/>
  <c r="F39" i="39"/>
  <c r="F42" i="33"/>
  <c r="F42" i="39"/>
  <c r="F46" i="33"/>
  <c r="F46" i="39"/>
  <c r="S27" i="42"/>
  <c r="R27" i="42"/>
  <c r="S26" i="42"/>
  <c r="R26" i="42"/>
  <c r="S25" i="42"/>
  <c r="R25" i="42"/>
  <c r="S24" i="42"/>
  <c r="R24" i="42"/>
  <c r="S23" i="42"/>
  <c r="R23" i="42"/>
  <c r="S22" i="42"/>
  <c r="R22" i="42"/>
  <c r="LD36" i="33" l="1"/>
  <c r="LQ36" i="33"/>
  <c r="KQ36" i="33"/>
  <c r="MD36" i="33"/>
  <c r="JD36" i="33"/>
  <c r="KD36" i="33"/>
  <c r="JQ36" i="33"/>
  <c r="IQ36" i="33"/>
  <c r="HD36" i="33"/>
  <c r="ID36" i="33"/>
  <c r="HQ36" i="33"/>
  <c r="GQ36" i="33"/>
  <c r="FD36" i="33"/>
  <c r="DD36" i="33"/>
  <c r="ED36" i="33"/>
  <c r="EQ36" i="33"/>
  <c r="GD36" i="33"/>
  <c r="CQ36" i="33"/>
  <c r="FQ36" i="33"/>
  <c r="DQ36" i="33"/>
  <c r="BD36" i="33"/>
  <c r="CD36" i="33"/>
  <c r="AQ36" i="33"/>
  <c r="AD36" i="33"/>
  <c r="BQ36" i="33"/>
  <c r="G7" i="33"/>
  <c r="G7" i="39"/>
  <c r="G11" i="33"/>
  <c r="G11" i="39"/>
  <c r="G8" i="33"/>
  <c r="G8" i="39"/>
  <c r="F9" i="33"/>
  <c r="F9" i="39"/>
  <c r="LQ42" i="33"/>
  <c r="KQ42" i="33"/>
  <c r="MD42" i="33"/>
  <c r="LD42" i="33"/>
  <c r="IQ42" i="33"/>
  <c r="JD42" i="33"/>
  <c r="JQ42" i="33"/>
  <c r="KD42" i="33"/>
  <c r="GQ42" i="33"/>
  <c r="HQ42" i="33"/>
  <c r="HD42" i="33"/>
  <c r="ID42" i="33"/>
  <c r="FQ42" i="33"/>
  <c r="GD42" i="33"/>
  <c r="EQ42" i="33"/>
  <c r="DQ42" i="33"/>
  <c r="ED42" i="33"/>
  <c r="FD42" i="33"/>
  <c r="CQ42" i="33"/>
  <c r="CD42" i="33"/>
  <c r="BD42" i="33"/>
  <c r="DD42" i="33"/>
  <c r="BQ42" i="33"/>
  <c r="AQ42" i="33"/>
  <c r="AD42" i="33"/>
  <c r="LQ28" i="33"/>
  <c r="MD28" i="33"/>
  <c r="LD28" i="33"/>
  <c r="KQ28" i="33"/>
  <c r="IQ28" i="33"/>
  <c r="JQ28" i="33"/>
  <c r="KD28" i="33"/>
  <c r="ID28" i="33"/>
  <c r="HD28" i="33"/>
  <c r="JD28" i="33"/>
  <c r="EQ28" i="33"/>
  <c r="FD28" i="33"/>
  <c r="HQ28" i="33"/>
  <c r="GQ28" i="33"/>
  <c r="GD28" i="33"/>
  <c r="DQ28" i="33"/>
  <c r="CQ28" i="33"/>
  <c r="FQ28" i="33"/>
  <c r="DD28" i="33"/>
  <c r="ED28" i="33"/>
  <c r="BD28" i="33"/>
  <c r="BQ28" i="33"/>
  <c r="AQ28" i="33"/>
  <c r="CD28" i="33"/>
  <c r="AD28" i="33"/>
  <c r="KQ45" i="33"/>
  <c r="MD45" i="33"/>
  <c r="LD45" i="33"/>
  <c r="LQ45" i="33"/>
  <c r="JD45" i="33"/>
  <c r="IQ45" i="33"/>
  <c r="JQ45" i="33"/>
  <c r="KD45" i="33"/>
  <c r="HD45" i="33"/>
  <c r="HQ45" i="33"/>
  <c r="GQ45" i="33"/>
  <c r="ID45" i="33"/>
  <c r="EQ45" i="33"/>
  <c r="FD45" i="33"/>
  <c r="FQ45" i="33"/>
  <c r="GD45" i="33"/>
  <c r="ED45" i="33"/>
  <c r="CQ45" i="33"/>
  <c r="DD45" i="33"/>
  <c r="DQ45" i="33"/>
  <c r="CD45" i="33"/>
  <c r="AQ45" i="33"/>
  <c r="BQ45" i="33"/>
  <c r="BD45" i="33"/>
  <c r="AD45" i="33"/>
  <c r="KQ31" i="33"/>
  <c r="LD31" i="33"/>
  <c r="LQ31" i="33"/>
  <c r="MD31" i="33"/>
  <c r="IQ31" i="33"/>
  <c r="JQ31" i="33"/>
  <c r="JD31" i="33"/>
  <c r="KD31" i="33"/>
  <c r="ID31" i="33"/>
  <c r="GQ31" i="33"/>
  <c r="HQ31" i="33"/>
  <c r="EQ31" i="33"/>
  <c r="HD31" i="33"/>
  <c r="GD31" i="33"/>
  <c r="ED31" i="33"/>
  <c r="FQ31" i="33"/>
  <c r="CQ31" i="33"/>
  <c r="FD31" i="33"/>
  <c r="DD31" i="33"/>
  <c r="BQ31" i="33"/>
  <c r="CD31" i="33"/>
  <c r="AD31" i="33"/>
  <c r="BD31" i="33"/>
  <c r="AQ31" i="33"/>
  <c r="DQ31" i="33"/>
  <c r="KQ17" i="33"/>
  <c r="LD17" i="33"/>
  <c r="LQ17" i="33"/>
  <c r="MD17" i="33"/>
  <c r="KD17" i="33"/>
  <c r="JD17" i="33"/>
  <c r="JQ17" i="33"/>
  <c r="IQ17" i="33"/>
  <c r="GQ17" i="33"/>
  <c r="ID17" i="33"/>
  <c r="HD17" i="33"/>
  <c r="HQ17" i="33"/>
  <c r="GD17" i="33"/>
  <c r="FQ17" i="33"/>
  <c r="EQ17" i="33"/>
  <c r="FD17" i="33"/>
  <c r="CD17" i="33"/>
  <c r="DD17" i="33"/>
  <c r="ED17" i="33"/>
  <c r="DQ17" i="33"/>
  <c r="BD17" i="33"/>
  <c r="CQ17" i="33"/>
  <c r="BQ17" i="33"/>
  <c r="AD17" i="33"/>
  <c r="AQ17" i="33"/>
  <c r="KQ30" i="33"/>
  <c r="LD30" i="33"/>
  <c r="LQ30" i="33"/>
  <c r="MD30" i="33"/>
  <c r="IQ30" i="33"/>
  <c r="JQ30" i="33"/>
  <c r="KD30" i="33"/>
  <c r="JD30" i="33"/>
  <c r="ID30" i="33"/>
  <c r="HQ30" i="33"/>
  <c r="GQ30" i="33"/>
  <c r="HD30" i="33"/>
  <c r="EQ30" i="33"/>
  <c r="DQ30" i="33"/>
  <c r="FQ30" i="33"/>
  <c r="CQ30" i="33"/>
  <c r="FD30" i="33"/>
  <c r="GD30" i="33"/>
  <c r="CD30" i="33"/>
  <c r="DD30" i="33"/>
  <c r="ED30" i="33"/>
  <c r="BQ30" i="33"/>
  <c r="AD30" i="33"/>
  <c r="AQ30" i="33"/>
  <c r="BD30" i="33"/>
  <c r="LD29" i="33"/>
  <c r="LQ29" i="33"/>
  <c r="MD29" i="33"/>
  <c r="KQ29" i="33"/>
  <c r="IQ29" i="33"/>
  <c r="JQ29" i="33"/>
  <c r="KD29" i="33"/>
  <c r="JD29" i="33"/>
  <c r="ID29" i="33"/>
  <c r="GQ29" i="33"/>
  <c r="HQ29" i="33"/>
  <c r="HD29" i="33"/>
  <c r="EQ29" i="33"/>
  <c r="FD29" i="33"/>
  <c r="FQ29" i="33"/>
  <c r="ED29" i="33"/>
  <c r="GD29" i="33"/>
  <c r="CQ29" i="33"/>
  <c r="BD29" i="33"/>
  <c r="DQ29" i="33"/>
  <c r="CD29" i="33"/>
  <c r="DD29" i="33"/>
  <c r="AQ29" i="33"/>
  <c r="BQ29" i="33"/>
  <c r="AD29" i="33"/>
  <c r="LQ46" i="33"/>
  <c r="KQ46" i="33"/>
  <c r="MD46" i="33"/>
  <c r="LD46" i="33"/>
  <c r="IQ46" i="33"/>
  <c r="JD46" i="33"/>
  <c r="KD46" i="33"/>
  <c r="HQ46" i="33"/>
  <c r="ID46" i="33"/>
  <c r="GQ46" i="33"/>
  <c r="JQ46" i="33"/>
  <c r="HD46" i="33"/>
  <c r="FD46" i="33"/>
  <c r="FQ46" i="33"/>
  <c r="GD46" i="33"/>
  <c r="EQ46" i="33"/>
  <c r="DQ46" i="33"/>
  <c r="ED46" i="33"/>
  <c r="CQ46" i="33"/>
  <c r="DD46" i="33"/>
  <c r="AD46" i="33"/>
  <c r="CD46" i="33"/>
  <c r="BQ46" i="33"/>
  <c r="BD46" i="33"/>
  <c r="AQ46" i="33"/>
  <c r="LD34" i="33"/>
  <c r="LQ34" i="33"/>
  <c r="KQ34" i="33"/>
  <c r="MD34" i="33"/>
  <c r="JQ34" i="33"/>
  <c r="IQ34" i="33"/>
  <c r="KD34" i="33"/>
  <c r="JD34" i="33"/>
  <c r="GQ34" i="33"/>
  <c r="HQ34" i="33"/>
  <c r="HD34" i="33"/>
  <c r="FD34" i="33"/>
  <c r="ID34" i="33"/>
  <c r="DD34" i="33"/>
  <c r="FQ34" i="33"/>
  <c r="ED34" i="33"/>
  <c r="EQ34" i="33"/>
  <c r="DQ34" i="33"/>
  <c r="CD34" i="33"/>
  <c r="CQ34" i="33"/>
  <c r="BQ34" i="33"/>
  <c r="AD34" i="33"/>
  <c r="BD34" i="33"/>
  <c r="GD34" i="33"/>
  <c r="AQ34" i="33"/>
  <c r="LQ20" i="33"/>
  <c r="MD20" i="33"/>
  <c r="KQ20" i="33"/>
  <c r="LD20" i="33"/>
  <c r="JD20" i="33"/>
  <c r="KD20" i="33"/>
  <c r="IQ20" i="33"/>
  <c r="JQ20" i="33"/>
  <c r="ID20" i="33"/>
  <c r="HD20" i="33"/>
  <c r="HQ20" i="33"/>
  <c r="GQ20" i="33"/>
  <c r="FQ20" i="33"/>
  <c r="EQ20" i="33"/>
  <c r="GD20" i="33"/>
  <c r="FD20" i="33"/>
  <c r="DQ20" i="33"/>
  <c r="BQ20" i="33"/>
  <c r="BD20" i="33"/>
  <c r="AD20" i="33"/>
  <c r="CQ20" i="33"/>
  <c r="ED20" i="33"/>
  <c r="CD20" i="33"/>
  <c r="DD20" i="33"/>
  <c r="AQ20" i="33"/>
  <c r="G9" i="33"/>
  <c r="G9" i="39"/>
  <c r="F8" i="33"/>
  <c r="F8" i="39"/>
  <c r="LD32" i="33"/>
  <c r="LQ32" i="33"/>
  <c r="MD32" i="33"/>
  <c r="KQ32" i="33"/>
  <c r="IQ32" i="33"/>
  <c r="JQ32" i="33"/>
  <c r="JD32" i="33"/>
  <c r="KD32" i="33"/>
  <c r="GQ32" i="33"/>
  <c r="HD32" i="33"/>
  <c r="ID32" i="33"/>
  <c r="HQ32" i="33"/>
  <c r="GD32" i="33"/>
  <c r="FD32" i="33"/>
  <c r="DQ32" i="33"/>
  <c r="EQ32" i="33"/>
  <c r="CQ32" i="33"/>
  <c r="FQ32" i="33"/>
  <c r="DD32" i="33"/>
  <c r="ED32" i="33"/>
  <c r="CD32" i="33"/>
  <c r="BQ32" i="33"/>
  <c r="AQ32" i="33"/>
  <c r="BD32" i="33"/>
  <c r="AD32" i="33"/>
  <c r="F6" i="33"/>
  <c r="F6" i="39"/>
  <c r="F10" i="33"/>
  <c r="F10" i="39"/>
  <c r="LQ39" i="33"/>
  <c r="MD39" i="33"/>
  <c r="KQ39" i="33"/>
  <c r="LD39" i="33"/>
  <c r="JD39" i="33"/>
  <c r="KD39" i="33"/>
  <c r="JQ39" i="33"/>
  <c r="IQ39" i="33"/>
  <c r="HQ39" i="33"/>
  <c r="HD39" i="33"/>
  <c r="ID39" i="33"/>
  <c r="GQ39" i="33"/>
  <c r="FD39" i="33"/>
  <c r="EQ39" i="33"/>
  <c r="GD39" i="33"/>
  <c r="ED39" i="33"/>
  <c r="DQ39" i="33"/>
  <c r="DD39" i="33"/>
  <c r="CQ39" i="33"/>
  <c r="FQ39" i="33"/>
  <c r="CD39" i="33"/>
  <c r="BQ39" i="33"/>
  <c r="BD39" i="33"/>
  <c r="AD39" i="33"/>
  <c r="AQ39" i="33"/>
  <c r="LD25" i="33"/>
  <c r="MD25" i="33"/>
  <c r="LQ25" i="33"/>
  <c r="KQ25" i="33"/>
  <c r="JQ25" i="33"/>
  <c r="IQ25" i="33"/>
  <c r="KD25" i="33"/>
  <c r="JD25" i="33"/>
  <c r="HD25" i="33"/>
  <c r="ID25" i="33"/>
  <c r="GQ25" i="33"/>
  <c r="HQ25" i="33"/>
  <c r="GD25" i="33"/>
  <c r="EQ25" i="33"/>
  <c r="FQ25" i="33"/>
  <c r="FD25" i="33"/>
  <c r="CQ25" i="33"/>
  <c r="DQ25" i="33"/>
  <c r="ED25" i="33"/>
  <c r="CD25" i="33"/>
  <c r="BD25" i="33"/>
  <c r="BQ25" i="33"/>
  <c r="DD25" i="33"/>
  <c r="AD25" i="33"/>
  <c r="AQ25" i="33"/>
  <c r="KQ41" i="33"/>
  <c r="MD41" i="33"/>
  <c r="LD41" i="33"/>
  <c r="LQ41" i="33"/>
  <c r="JD41" i="33"/>
  <c r="KD41" i="33"/>
  <c r="IQ41" i="33"/>
  <c r="JQ41" i="33"/>
  <c r="ID41" i="33"/>
  <c r="HQ41" i="33"/>
  <c r="GQ41" i="33"/>
  <c r="HD41" i="33"/>
  <c r="EQ41" i="33"/>
  <c r="FQ41" i="33"/>
  <c r="FD41" i="33"/>
  <c r="GD41" i="33"/>
  <c r="ED41" i="33"/>
  <c r="CQ41" i="33"/>
  <c r="DQ41" i="33"/>
  <c r="DD41" i="33"/>
  <c r="CD41" i="33"/>
  <c r="BD41" i="33"/>
  <c r="AQ41" i="33"/>
  <c r="BQ41" i="33"/>
  <c r="AD41" i="33"/>
  <c r="LQ27" i="33"/>
  <c r="KQ27" i="33"/>
  <c r="MD27" i="33"/>
  <c r="LD27" i="33"/>
  <c r="IQ27" i="33"/>
  <c r="JQ27" i="33"/>
  <c r="KD27" i="33"/>
  <c r="JD27" i="33"/>
  <c r="HQ27" i="33"/>
  <c r="ID27" i="33"/>
  <c r="HD27" i="33"/>
  <c r="FD27" i="33"/>
  <c r="GQ27" i="33"/>
  <c r="GD27" i="33"/>
  <c r="ED27" i="33"/>
  <c r="CQ27" i="33"/>
  <c r="FQ27" i="33"/>
  <c r="EQ27" i="33"/>
  <c r="CD27" i="33"/>
  <c r="DQ27" i="33"/>
  <c r="DD27" i="33"/>
  <c r="BD27" i="33"/>
  <c r="BQ27" i="33"/>
  <c r="AQ27" i="33"/>
  <c r="AD27" i="33"/>
  <c r="MD13" i="33"/>
  <c r="KQ13" i="33"/>
  <c r="LD13" i="33"/>
  <c r="LQ13" i="33"/>
  <c r="JQ13" i="33"/>
  <c r="IQ13" i="33"/>
  <c r="JD13" i="33"/>
  <c r="KD13" i="33"/>
  <c r="HQ13" i="33"/>
  <c r="GQ13" i="33"/>
  <c r="HD13" i="33"/>
  <c r="ID13" i="33"/>
  <c r="FD13" i="33"/>
  <c r="FQ13" i="33"/>
  <c r="GD13" i="33"/>
  <c r="EQ13" i="33"/>
  <c r="DQ13" i="33"/>
  <c r="CD13" i="33"/>
  <c r="BQ13" i="33"/>
  <c r="CQ13" i="33"/>
  <c r="AD13" i="33"/>
  <c r="AQ13" i="33"/>
  <c r="DD13" i="33"/>
  <c r="BD13" i="33"/>
  <c r="ED13" i="33"/>
  <c r="KQ14" i="33"/>
  <c r="LD14" i="33"/>
  <c r="MD14" i="33"/>
  <c r="LQ14" i="33"/>
  <c r="IQ14" i="33"/>
  <c r="JD14" i="33"/>
  <c r="JQ14" i="33"/>
  <c r="KD14" i="33"/>
  <c r="GQ14" i="33"/>
  <c r="HD14" i="33"/>
  <c r="HQ14" i="33"/>
  <c r="ID14" i="33"/>
  <c r="FD14" i="33"/>
  <c r="FQ14" i="33"/>
  <c r="GD14" i="33"/>
  <c r="EQ14" i="33"/>
  <c r="DD14" i="33"/>
  <c r="DQ14" i="33"/>
  <c r="CQ14" i="33"/>
  <c r="ED14" i="33"/>
  <c r="BD14" i="33"/>
  <c r="CD14" i="33"/>
  <c r="AQ14" i="33"/>
  <c r="BQ14" i="33"/>
  <c r="AD14" i="33"/>
  <c r="LD23" i="33"/>
  <c r="MD23" i="33"/>
  <c r="LQ23" i="33"/>
  <c r="KQ23" i="33"/>
  <c r="KD23" i="33"/>
  <c r="JD23" i="33"/>
  <c r="IQ23" i="33"/>
  <c r="JQ23" i="33"/>
  <c r="GQ23" i="33"/>
  <c r="HQ23" i="33"/>
  <c r="HD23" i="33"/>
  <c r="ID23" i="33"/>
  <c r="EQ23" i="33"/>
  <c r="GD23" i="33"/>
  <c r="FQ23" i="33"/>
  <c r="CQ23" i="33"/>
  <c r="DQ23" i="33"/>
  <c r="DD23" i="33"/>
  <c r="ED23" i="33"/>
  <c r="FD23" i="33"/>
  <c r="CD23" i="33"/>
  <c r="BQ23" i="33"/>
  <c r="AD23" i="33"/>
  <c r="BD23" i="33"/>
  <c r="AQ23" i="33"/>
  <c r="LD22" i="33"/>
  <c r="LQ22" i="33"/>
  <c r="KQ22" i="33"/>
  <c r="MD22" i="33"/>
  <c r="JD22" i="33"/>
  <c r="KD22" i="33"/>
  <c r="IQ22" i="33"/>
  <c r="JQ22" i="33"/>
  <c r="HQ22" i="33"/>
  <c r="HD22" i="33"/>
  <c r="ID22" i="33"/>
  <c r="GQ22" i="33"/>
  <c r="FQ22" i="33"/>
  <c r="FD22" i="33"/>
  <c r="EQ22" i="33"/>
  <c r="GD22" i="33"/>
  <c r="ED22" i="33"/>
  <c r="CQ22" i="33"/>
  <c r="DQ22" i="33"/>
  <c r="BQ22" i="33"/>
  <c r="AD22" i="33"/>
  <c r="BD22" i="33"/>
  <c r="CD22" i="33"/>
  <c r="DD22" i="33"/>
  <c r="AQ22" i="33"/>
  <c r="G6" i="33"/>
  <c r="G6" i="39"/>
  <c r="KQ37" i="33"/>
  <c r="MD37" i="33"/>
  <c r="LD37" i="33"/>
  <c r="LQ37" i="33"/>
  <c r="JD37" i="33"/>
  <c r="JQ37" i="33"/>
  <c r="IQ37" i="33"/>
  <c r="KD37" i="33"/>
  <c r="HQ37" i="33"/>
  <c r="ID37" i="33"/>
  <c r="HD37" i="33"/>
  <c r="GQ37" i="33"/>
  <c r="FD37" i="33"/>
  <c r="ED37" i="33"/>
  <c r="DQ37" i="33"/>
  <c r="DD37" i="33"/>
  <c r="CQ37" i="33"/>
  <c r="EQ37" i="33"/>
  <c r="GD37" i="33"/>
  <c r="FQ37" i="33"/>
  <c r="BD37" i="33"/>
  <c r="CD37" i="33"/>
  <c r="BQ37" i="33"/>
  <c r="AQ37" i="33"/>
  <c r="AD37" i="33"/>
  <c r="G10" i="33"/>
  <c r="G10" i="39"/>
  <c r="F7" i="33"/>
  <c r="F7" i="39"/>
  <c r="F11" i="33"/>
  <c r="F11" i="39"/>
  <c r="KQ35" i="33"/>
  <c r="MD35" i="33"/>
  <c r="LD35" i="33"/>
  <c r="LQ35" i="33"/>
  <c r="JQ35" i="33"/>
  <c r="IQ35" i="33"/>
  <c r="KD35" i="33"/>
  <c r="JD35" i="33"/>
  <c r="HD35" i="33"/>
  <c r="ID35" i="33"/>
  <c r="GQ35" i="33"/>
  <c r="HQ35" i="33"/>
  <c r="FD35" i="33"/>
  <c r="FQ35" i="33"/>
  <c r="CQ35" i="33"/>
  <c r="DD35" i="33"/>
  <c r="EQ35" i="33"/>
  <c r="GD35" i="33"/>
  <c r="ED35" i="33"/>
  <c r="BQ35" i="33"/>
  <c r="DQ35" i="33"/>
  <c r="CD35" i="33"/>
  <c r="AQ35" i="33"/>
  <c r="AD35" i="33"/>
  <c r="BD35" i="33"/>
  <c r="LD21" i="33"/>
  <c r="MD21" i="33"/>
  <c r="LQ21" i="33"/>
  <c r="KQ21" i="33"/>
  <c r="JD21" i="33"/>
  <c r="KD21" i="33"/>
  <c r="IQ21" i="33"/>
  <c r="JQ21" i="33"/>
  <c r="HQ21" i="33"/>
  <c r="HD21" i="33"/>
  <c r="GQ21" i="33"/>
  <c r="GD21" i="33"/>
  <c r="ID21" i="33"/>
  <c r="FQ21" i="33"/>
  <c r="EQ21" i="33"/>
  <c r="FD21" i="33"/>
  <c r="DQ21" i="33"/>
  <c r="CD21" i="33"/>
  <c r="BQ21" i="33"/>
  <c r="CQ21" i="33"/>
  <c r="AD21" i="33"/>
  <c r="ED21" i="33"/>
  <c r="DD21" i="33"/>
  <c r="BD21" i="33"/>
  <c r="AQ21" i="33"/>
  <c r="LQ38" i="33"/>
  <c r="MD38" i="33"/>
  <c r="KQ38" i="33"/>
  <c r="LD38" i="33"/>
  <c r="JD38" i="33"/>
  <c r="JQ38" i="33"/>
  <c r="IQ38" i="33"/>
  <c r="KD38" i="33"/>
  <c r="HQ38" i="33"/>
  <c r="HD38" i="33"/>
  <c r="ID38" i="33"/>
  <c r="GQ38" i="33"/>
  <c r="FD38" i="33"/>
  <c r="EQ38" i="33"/>
  <c r="ED38" i="33"/>
  <c r="DQ38" i="33"/>
  <c r="DD38" i="33"/>
  <c r="CQ38" i="33"/>
  <c r="GD38" i="33"/>
  <c r="FQ38" i="33"/>
  <c r="AD38" i="33"/>
  <c r="AQ38" i="33"/>
  <c r="BQ38" i="33"/>
  <c r="BD38" i="33"/>
  <c r="CD38" i="33"/>
  <c r="LD24" i="33"/>
  <c r="MD24" i="33"/>
  <c r="LQ24" i="33"/>
  <c r="KQ24" i="33"/>
  <c r="IQ24" i="33"/>
  <c r="KD24" i="33"/>
  <c r="JQ24" i="33"/>
  <c r="HD24" i="33"/>
  <c r="JD24" i="33"/>
  <c r="ID24" i="33"/>
  <c r="HQ24" i="33"/>
  <c r="GQ24" i="33"/>
  <c r="FD24" i="33"/>
  <c r="CQ24" i="33"/>
  <c r="GD24" i="33"/>
  <c r="DQ24" i="33"/>
  <c r="EQ24" i="33"/>
  <c r="FQ24" i="33"/>
  <c r="ED24" i="33"/>
  <c r="BQ24" i="33"/>
  <c r="BD24" i="33"/>
  <c r="AD24" i="33"/>
  <c r="DD24" i="33"/>
  <c r="CD24" i="33"/>
  <c r="AQ24" i="33"/>
  <c r="LQ44" i="33"/>
  <c r="KQ44" i="33"/>
  <c r="MD44" i="33"/>
  <c r="LD44" i="33"/>
  <c r="IQ44" i="33"/>
  <c r="JD44" i="33"/>
  <c r="KD44" i="33"/>
  <c r="JQ44" i="33"/>
  <c r="ID44" i="33"/>
  <c r="HD44" i="33"/>
  <c r="GQ44" i="33"/>
  <c r="HQ44" i="33"/>
  <c r="FD44" i="33"/>
  <c r="FQ44" i="33"/>
  <c r="GD44" i="33"/>
  <c r="EQ44" i="33"/>
  <c r="ED44" i="33"/>
  <c r="CQ44" i="33"/>
  <c r="DD44" i="33"/>
  <c r="BQ44" i="33"/>
  <c r="AQ44" i="33"/>
  <c r="BD44" i="33"/>
  <c r="DQ44" i="33"/>
  <c r="AD44" i="33"/>
  <c r="CD44" i="33"/>
  <c r="KQ16" i="33"/>
  <c r="LD16" i="33"/>
  <c r="MD16" i="33"/>
  <c r="LQ16" i="33"/>
  <c r="KD16" i="33"/>
  <c r="JD16" i="33"/>
  <c r="IQ16" i="33"/>
  <c r="JQ16" i="33"/>
  <c r="HD16" i="33"/>
  <c r="HQ16" i="33"/>
  <c r="GD16" i="33"/>
  <c r="GQ16" i="33"/>
  <c r="ID16" i="33"/>
  <c r="FQ16" i="33"/>
  <c r="FD16" i="33"/>
  <c r="EQ16" i="33"/>
  <c r="DD16" i="33"/>
  <c r="DQ16" i="33"/>
  <c r="CQ16" i="33"/>
  <c r="CD16" i="33"/>
  <c r="BD16" i="33"/>
  <c r="ED16" i="33"/>
  <c r="BQ16" i="33"/>
  <c r="AQ16" i="33"/>
  <c r="AD16" i="33"/>
  <c r="KQ43" i="33"/>
  <c r="MD43" i="33"/>
  <c r="LD43" i="33"/>
  <c r="LQ43" i="33"/>
  <c r="JD43" i="33"/>
  <c r="KD43" i="33"/>
  <c r="IQ43" i="33"/>
  <c r="JQ43" i="33"/>
  <c r="HQ43" i="33"/>
  <c r="ID43" i="33"/>
  <c r="GQ43" i="33"/>
  <c r="HD43" i="33"/>
  <c r="EQ43" i="33"/>
  <c r="FQ43" i="33"/>
  <c r="GD43" i="33"/>
  <c r="DQ43" i="33"/>
  <c r="FD43" i="33"/>
  <c r="ED43" i="33"/>
  <c r="CQ43" i="33"/>
  <c r="DD43" i="33"/>
  <c r="BQ43" i="33"/>
  <c r="CD43" i="33"/>
  <c r="AD43" i="33"/>
  <c r="BD43" i="33"/>
  <c r="AQ43" i="33"/>
  <c r="KQ15" i="33"/>
  <c r="LD15" i="33"/>
  <c r="LQ15" i="33"/>
  <c r="MD15" i="33"/>
  <c r="KD15" i="33"/>
  <c r="IQ15" i="33"/>
  <c r="JQ15" i="33"/>
  <c r="JD15" i="33"/>
  <c r="ID15" i="33"/>
  <c r="GQ15" i="33"/>
  <c r="HQ15" i="33"/>
  <c r="HD15" i="33"/>
  <c r="FD15" i="33"/>
  <c r="FQ15" i="33"/>
  <c r="GD15" i="33"/>
  <c r="EQ15" i="33"/>
  <c r="DQ15" i="33"/>
  <c r="CQ15" i="33"/>
  <c r="CD15" i="33"/>
  <c r="ED15" i="33"/>
  <c r="DD15" i="33"/>
  <c r="BD15" i="33"/>
  <c r="AQ15" i="33"/>
  <c r="AD15" i="33"/>
  <c r="BQ15" i="33"/>
  <c r="KQ18" i="33"/>
  <c r="LD18" i="33"/>
  <c r="MD18" i="33"/>
  <c r="LQ18" i="33"/>
  <c r="KD18" i="33"/>
  <c r="IQ18" i="33"/>
  <c r="JD18" i="33"/>
  <c r="JQ18" i="33"/>
  <c r="HD18" i="33"/>
  <c r="HQ18" i="33"/>
  <c r="GD18" i="33"/>
  <c r="GQ18" i="33"/>
  <c r="ID18" i="33"/>
  <c r="FQ18" i="33"/>
  <c r="EQ18" i="33"/>
  <c r="FD18" i="33"/>
  <c r="CQ18" i="33"/>
  <c r="BD18" i="33"/>
  <c r="DQ18" i="33"/>
  <c r="BQ18" i="33"/>
  <c r="AD18" i="33"/>
  <c r="DD18" i="33"/>
  <c r="ED18" i="33"/>
  <c r="AQ18" i="33"/>
  <c r="CD18" i="33"/>
  <c r="W23" i="42"/>
  <c r="X24" i="42"/>
  <c r="W25" i="42"/>
  <c r="Y23" i="42"/>
  <c r="X22" i="42"/>
  <c r="W26" i="42"/>
  <c r="X23" i="42"/>
  <c r="X25" i="42"/>
  <c r="Y22" i="42"/>
  <c r="Y26" i="42"/>
  <c r="Y24" i="42"/>
  <c r="Y25" i="42"/>
  <c r="W24" i="42"/>
  <c r="X26" i="42"/>
  <c r="W22" i="42"/>
  <c r="MF15" i="33" l="1"/>
  <c r="MG15" i="33"/>
  <c r="ME15" i="33"/>
  <c r="GE44" i="33"/>
  <c r="GG44" i="33"/>
  <c r="GF44" i="33"/>
  <c r="DF38" i="33"/>
  <c r="DG38" i="33"/>
  <c r="DE38" i="33"/>
  <c r="HE21" i="33"/>
  <c r="HG21" i="33"/>
  <c r="HF21" i="33"/>
  <c r="JF22" i="33"/>
  <c r="JE22" i="33"/>
  <c r="JG22" i="33"/>
  <c r="BG13" i="33"/>
  <c r="BE13" i="33"/>
  <c r="BF13" i="33"/>
  <c r="LR27" i="33"/>
  <c r="LS27" i="33"/>
  <c r="LT27" i="33"/>
  <c r="FS39" i="33"/>
  <c r="FT39" i="33"/>
  <c r="FR39" i="33"/>
  <c r="EG20" i="33"/>
  <c r="EE20" i="33"/>
  <c r="EF20" i="33"/>
  <c r="BG46" i="33"/>
  <c r="BF46" i="33"/>
  <c r="BE46" i="33"/>
  <c r="LE29" i="33"/>
  <c r="LG29" i="33"/>
  <c r="LF29" i="33"/>
  <c r="BS31" i="33"/>
  <c r="BR31" i="33"/>
  <c r="BT31" i="33"/>
  <c r="CG45" i="33"/>
  <c r="CF45" i="33"/>
  <c r="CE45" i="33"/>
  <c r="ER45" i="33"/>
  <c r="ET45" i="33"/>
  <c r="ES45" i="33"/>
  <c r="JF45" i="33"/>
  <c r="JE45" i="33"/>
  <c r="JG45" i="33"/>
  <c r="BT28" i="33"/>
  <c r="BR28" i="33"/>
  <c r="BS28" i="33"/>
  <c r="JT42" i="33"/>
  <c r="JR42" i="33"/>
  <c r="JS42" i="33"/>
  <c r="ES36" i="33"/>
  <c r="ET36" i="33"/>
  <c r="ER36" i="33"/>
  <c r="IS36" i="33"/>
  <c r="IT36" i="33"/>
  <c r="IR36" i="33"/>
  <c r="BG18" i="33"/>
  <c r="BE18" i="33"/>
  <c r="BF18" i="33"/>
  <c r="HS18" i="33"/>
  <c r="HR18" i="33"/>
  <c r="HT18" i="33"/>
  <c r="LF18" i="33"/>
  <c r="LG18" i="33"/>
  <c r="LE18" i="33"/>
  <c r="CG15" i="33"/>
  <c r="CF15" i="33"/>
  <c r="CE15" i="33"/>
  <c r="HS15" i="33"/>
  <c r="HT15" i="33"/>
  <c r="HR15" i="33"/>
  <c r="LS15" i="33"/>
  <c r="LT15" i="33"/>
  <c r="LR15" i="33"/>
  <c r="DF43" i="33"/>
  <c r="DG43" i="33"/>
  <c r="DE43" i="33"/>
  <c r="HG43" i="33"/>
  <c r="HE43" i="33"/>
  <c r="HF43" i="33"/>
  <c r="LT43" i="33"/>
  <c r="LS43" i="33"/>
  <c r="LR43" i="33"/>
  <c r="BF16" i="33"/>
  <c r="BE16" i="33"/>
  <c r="BG16" i="33"/>
  <c r="IF16" i="33"/>
  <c r="IG16" i="33"/>
  <c r="IE16" i="33"/>
  <c r="KF16" i="33"/>
  <c r="KG16" i="33"/>
  <c r="KE16" i="33"/>
  <c r="BG44" i="33"/>
  <c r="BF44" i="33"/>
  <c r="BE44" i="33"/>
  <c r="FR44" i="33"/>
  <c r="FS44" i="33"/>
  <c r="FT44" i="33"/>
  <c r="JF44" i="33"/>
  <c r="JG44" i="33"/>
  <c r="JE44" i="33"/>
  <c r="DG24" i="33"/>
  <c r="DE24" i="33"/>
  <c r="DF24" i="33"/>
  <c r="GE24" i="33"/>
  <c r="GG24" i="33"/>
  <c r="GF24" i="33"/>
  <c r="JS24" i="33"/>
  <c r="JR24" i="33"/>
  <c r="JT24" i="33"/>
  <c r="BG38" i="33"/>
  <c r="BE38" i="33"/>
  <c r="BF38" i="33"/>
  <c r="DS38" i="33"/>
  <c r="DT38" i="33"/>
  <c r="DR38" i="33"/>
  <c r="KF38" i="33"/>
  <c r="KG38" i="33"/>
  <c r="KE38" i="33"/>
  <c r="AT21" i="33"/>
  <c r="AS21" i="33"/>
  <c r="AR21" i="33"/>
  <c r="DS21" i="33"/>
  <c r="DR21" i="33"/>
  <c r="DT21" i="33"/>
  <c r="HT21" i="33"/>
  <c r="HS21" i="33"/>
  <c r="HR21" i="33"/>
  <c r="LE21" i="33"/>
  <c r="LG21" i="33"/>
  <c r="LF21" i="33"/>
  <c r="GF35" i="33"/>
  <c r="GG35" i="33"/>
  <c r="GE35" i="33"/>
  <c r="IF35" i="33"/>
  <c r="IG35" i="33"/>
  <c r="IE35" i="33"/>
  <c r="MG35" i="33"/>
  <c r="MF35" i="33"/>
  <c r="ME35" i="33"/>
  <c r="AG37" i="33"/>
  <c r="AE37" i="33"/>
  <c r="AF37" i="33"/>
  <c r="CS37" i="33"/>
  <c r="CR37" i="33"/>
  <c r="CT37" i="33"/>
  <c r="HS37" i="33"/>
  <c r="HT37" i="33"/>
  <c r="HR37" i="33"/>
  <c r="KR37" i="33"/>
  <c r="KS37" i="33"/>
  <c r="KT37" i="33"/>
  <c r="BT22" i="33"/>
  <c r="BS22" i="33"/>
  <c r="BR22" i="33"/>
  <c r="GT22" i="33"/>
  <c r="GR22" i="33"/>
  <c r="GS22" i="33"/>
  <c r="ME22" i="33"/>
  <c r="MG22" i="33"/>
  <c r="MF22" i="33"/>
  <c r="CF23" i="33"/>
  <c r="CG23" i="33"/>
  <c r="CE23" i="33"/>
  <c r="ET23" i="33"/>
  <c r="ER23" i="33"/>
  <c r="ES23" i="33"/>
  <c r="KF23" i="33"/>
  <c r="KG23" i="33"/>
  <c r="KE23" i="33"/>
  <c r="CG14" i="33"/>
  <c r="CF14" i="33"/>
  <c r="CE14" i="33"/>
  <c r="FS14" i="33"/>
  <c r="FR14" i="33"/>
  <c r="FT14" i="33"/>
  <c r="JF14" i="33"/>
  <c r="JE14" i="33"/>
  <c r="JG14" i="33"/>
  <c r="DG13" i="33"/>
  <c r="DE13" i="33"/>
  <c r="DF13" i="33"/>
  <c r="GG13" i="33"/>
  <c r="GF13" i="33"/>
  <c r="GE13" i="33"/>
  <c r="JF13" i="33"/>
  <c r="JG13" i="33"/>
  <c r="JE13" i="33"/>
  <c r="AR27" i="33"/>
  <c r="AS27" i="33"/>
  <c r="AT27" i="33"/>
  <c r="CS27" i="33"/>
  <c r="CT27" i="33"/>
  <c r="CR27" i="33"/>
  <c r="JG27" i="33"/>
  <c r="JF27" i="33"/>
  <c r="JE27" i="33"/>
  <c r="AG41" i="33"/>
  <c r="AE41" i="33"/>
  <c r="AF41" i="33"/>
  <c r="EF41" i="33"/>
  <c r="EE41" i="33"/>
  <c r="EG41" i="33"/>
  <c r="IG41" i="33"/>
  <c r="IF41" i="33"/>
  <c r="IE41" i="33"/>
  <c r="KS41" i="33"/>
  <c r="KR41" i="33"/>
  <c r="KT41" i="33"/>
  <c r="DT25" i="33"/>
  <c r="DS25" i="33"/>
  <c r="DR25" i="33"/>
  <c r="IG25" i="33"/>
  <c r="IE25" i="33"/>
  <c r="IF25" i="33"/>
  <c r="ME25" i="33"/>
  <c r="MF25" i="33"/>
  <c r="MG25" i="33"/>
  <c r="CS39" i="33"/>
  <c r="CT39" i="33"/>
  <c r="CR39" i="33"/>
  <c r="IE39" i="33"/>
  <c r="IG39" i="33"/>
  <c r="IF39" i="33"/>
  <c r="KS39" i="33"/>
  <c r="KT39" i="33"/>
  <c r="KR39" i="33"/>
  <c r="BG32" i="33"/>
  <c r="BF32" i="33"/>
  <c r="BE32" i="33"/>
  <c r="ER32" i="33"/>
  <c r="ET32" i="33"/>
  <c r="ES32" i="33"/>
  <c r="KG32" i="33"/>
  <c r="KF32" i="33"/>
  <c r="KE32" i="33"/>
  <c r="CS20" i="33"/>
  <c r="CR20" i="33"/>
  <c r="CT20" i="33"/>
  <c r="FT20" i="33"/>
  <c r="FS20" i="33"/>
  <c r="FR20" i="33"/>
  <c r="JF20" i="33"/>
  <c r="JG20" i="33"/>
  <c r="JE20" i="33"/>
  <c r="AG34" i="33"/>
  <c r="AE34" i="33"/>
  <c r="AF34" i="33"/>
  <c r="DG34" i="33"/>
  <c r="DF34" i="33"/>
  <c r="DE34" i="33"/>
  <c r="IT34" i="33"/>
  <c r="IS34" i="33"/>
  <c r="IR34" i="33"/>
  <c r="BT46" i="33"/>
  <c r="BR46" i="33"/>
  <c r="BS46" i="33"/>
  <c r="GE46" i="33"/>
  <c r="GG46" i="33"/>
  <c r="GF46" i="33"/>
  <c r="KE46" i="33"/>
  <c r="KF46" i="33"/>
  <c r="KG46" i="33"/>
  <c r="BS29" i="33"/>
  <c r="BR29" i="33"/>
  <c r="BT29" i="33"/>
  <c r="EF29" i="33"/>
  <c r="EE29" i="33"/>
  <c r="EG29" i="33"/>
  <c r="JG29" i="33"/>
  <c r="JF29" i="33"/>
  <c r="JE29" i="33"/>
  <c r="BG30" i="33"/>
  <c r="BF30" i="33"/>
  <c r="BE30" i="33"/>
  <c r="FE30" i="33"/>
  <c r="FG30" i="33"/>
  <c r="FF30" i="33"/>
  <c r="IF30" i="33"/>
  <c r="IE30" i="33"/>
  <c r="IG30" i="33"/>
  <c r="KR30" i="33"/>
  <c r="KT30" i="33"/>
  <c r="KS30" i="33"/>
  <c r="DF17" i="33"/>
  <c r="DG17" i="33"/>
  <c r="DE17" i="33"/>
  <c r="IF17" i="33"/>
  <c r="IG17" i="33"/>
  <c r="IE17" i="33"/>
  <c r="LF17" i="33"/>
  <c r="LE17" i="33"/>
  <c r="LG17" i="33"/>
  <c r="DF31" i="33"/>
  <c r="DG31" i="33"/>
  <c r="DE31" i="33"/>
  <c r="HS31" i="33"/>
  <c r="HR31" i="33"/>
  <c r="HT31" i="33"/>
  <c r="LR31" i="33"/>
  <c r="LS31" i="33"/>
  <c r="LT31" i="33"/>
  <c r="DS45" i="33"/>
  <c r="DT45" i="33"/>
  <c r="DR45" i="33"/>
  <c r="IG45" i="33"/>
  <c r="IF45" i="33"/>
  <c r="IE45" i="33"/>
  <c r="LS45" i="33"/>
  <c r="LR45" i="33"/>
  <c r="LT45" i="33"/>
  <c r="BG28" i="33"/>
  <c r="BF28" i="33"/>
  <c r="BE28" i="33"/>
  <c r="HS28" i="33"/>
  <c r="HR28" i="33"/>
  <c r="HT28" i="33"/>
  <c r="IT28" i="33"/>
  <c r="IR28" i="33"/>
  <c r="IS28" i="33"/>
  <c r="DF42" i="33"/>
  <c r="DG42" i="33"/>
  <c r="DE42" i="33"/>
  <c r="GE42" i="33"/>
  <c r="GF42" i="33"/>
  <c r="GG42" i="33"/>
  <c r="JG42" i="33"/>
  <c r="JF42" i="33"/>
  <c r="JE42" i="33"/>
  <c r="AT36" i="33"/>
  <c r="AR36" i="33"/>
  <c r="AS36" i="33"/>
  <c r="EF36" i="33"/>
  <c r="EG36" i="33"/>
  <c r="EE36" i="33"/>
  <c r="JS36" i="33"/>
  <c r="JR36" i="33"/>
  <c r="JT36" i="33"/>
  <c r="HF15" i="33"/>
  <c r="HE15" i="33"/>
  <c r="HG15" i="33"/>
  <c r="FR16" i="33"/>
  <c r="FS16" i="33"/>
  <c r="FT16" i="33"/>
  <c r="HG24" i="33"/>
  <c r="HE24" i="33"/>
  <c r="HF24" i="33"/>
  <c r="ME21" i="33"/>
  <c r="MF21" i="33"/>
  <c r="MG21" i="33"/>
  <c r="AG22" i="33"/>
  <c r="AF22" i="33"/>
  <c r="AE22" i="33"/>
  <c r="GG14" i="33"/>
  <c r="GF14" i="33"/>
  <c r="GE14" i="33"/>
  <c r="FR27" i="33"/>
  <c r="FT27" i="33"/>
  <c r="FS27" i="33"/>
  <c r="LR25" i="33"/>
  <c r="LS25" i="33"/>
  <c r="LT25" i="33"/>
  <c r="GS32" i="33"/>
  <c r="GR32" i="33"/>
  <c r="GT32" i="33"/>
  <c r="BG34" i="33"/>
  <c r="BE34" i="33"/>
  <c r="BF34" i="33"/>
  <c r="GE29" i="33"/>
  <c r="GG29" i="33"/>
  <c r="GF29" i="33"/>
  <c r="HF17" i="33"/>
  <c r="HE17" i="33"/>
  <c r="HG17" i="33"/>
  <c r="GS28" i="33"/>
  <c r="GR28" i="33"/>
  <c r="GT28" i="33"/>
  <c r="CG18" i="33"/>
  <c r="CF18" i="33"/>
  <c r="CE18" i="33"/>
  <c r="CS18" i="33"/>
  <c r="CR18" i="33"/>
  <c r="CT18" i="33"/>
  <c r="HF18" i="33"/>
  <c r="HG18" i="33"/>
  <c r="HE18" i="33"/>
  <c r="KS18" i="33"/>
  <c r="KT18" i="33"/>
  <c r="KR18" i="33"/>
  <c r="CT15" i="33"/>
  <c r="CR15" i="33"/>
  <c r="CS15" i="33"/>
  <c r="GS15" i="33"/>
  <c r="GT15" i="33"/>
  <c r="GR15" i="33"/>
  <c r="LF15" i="33"/>
  <c r="LE15" i="33"/>
  <c r="LG15" i="33"/>
  <c r="CS43" i="33"/>
  <c r="CT43" i="33"/>
  <c r="CR43" i="33"/>
  <c r="GS43" i="33"/>
  <c r="GR43" i="33"/>
  <c r="GT43" i="33"/>
  <c r="LG43" i="33"/>
  <c r="LF43" i="33"/>
  <c r="LE43" i="33"/>
  <c r="CG16" i="33"/>
  <c r="CF16" i="33"/>
  <c r="CE16" i="33"/>
  <c r="GS16" i="33"/>
  <c r="GR16" i="33"/>
  <c r="GT16" i="33"/>
  <c r="LS16" i="33"/>
  <c r="LT16" i="33"/>
  <c r="LR16" i="33"/>
  <c r="AT44" i="33"/>
  <c r="AR44" i="33"/>
  <c r="AS44" i="33"/>
  <c r="FE44" i="33"/>
  <c r="FF44" i="33"/>
  <c r="FG44" i="33"/>
  <c r="IS44" i="33"/>
  <c r="IR44" i="33"/>
  <c r="IT44" i="33"/>
  <c r="AG24" i="33"/>
  <c r="AF24" i="33"/>
  <c r="AE24" i="33"/>
  <c r="CT24" i="33"/>
  <c r="CS24" i="33"/>
  <c r="CR24" i="33"/>
  <c r="KF24" i="33"/>
  <c r="KE24" i="33"/>
  <c r="KG24" i="33"/>
  <c r="BT38" i="33"/>
  <c r="BR38" i="33"/>
  <c r="BS38" i="33"/>
  <c r="EF38" i="33"/>
  <c r="EG38" i="33"/>
  <c r="EE38" i="33"/>
  <c r="IS38" i="33"/>
  <c r="IT38" i="33"/>
  <c r="IR38" i="33"/>
  <c r="BG21" i="33"/>
  <c r="BE21" i="33"/>
  <c r="BF21" i="33"/>
  <c r="FG21" i="33"/>
  <c r="FE21" i="33"/>
  <c r="FF21" i="33"/>
  <c r="JS21" i="33"/>
  <c r="JT21" i="33"/>
  <c r="JR21" i="33"/>
  <c r="BG35" i="33"/>
  <c r="BE35" i="33"/>
  <c r="BF35" i="33"/>
  <c r="ES35" i="33"/>
  <c r="ET35" i="33"/>
  <c r="ER35" i="33"/>
  <c r="HG35" i="33"/>
  <c r="HE35" i="33"/>
  <c r="HF35" i="33"/>
  <c r="KS35" i="33"/>
  <c r="KR35" i="33"/>
  <c r="KT35" i="33"/>
  <c r="AT37" i="33"/>
  <c r="AR37" i="33"/>
  <c r="AS37" i="33"/>
  <c r="DF37" i="33"/>
  <c r="DG37" i="33"/>
  <c r="DE37" i="33"/>
  <c r="KF37" i="33"/>
  <c r="KG37" i="33"/>
  <c r="KE37" i="33"/>
  <c r="DT22" i="33"/>
  <c r="DS22" i="33"/>
  <c r="DR22" i="33"/>
  <c r="IG22" i="33"/>
  <c r="IF22" i="33"/>
  <c r="IE22" i="33"/>
  <c r="KR22" i="33"/>
  <c r="KT22" i="33"/>
  <c r="KS22" i="33"/>
  <c r="FG23" i="33"/>
  <c r="FE23" i="33"/>
  <c r="FF23" i="33"/>
  <c r="IG23" i="33"/>
  <c r="IE23" i="33"/>
  <c r="IF23" i="33"/>
  <c r="KR23" i="33"/>
  <c r="KT23" i="33"/>
  <c r="KS23" i="33"/>
  <c r="BF14" i="33"/>
  <c r="BE14" i="33"/>
  <c r="BG14" i="33"/>
  <c r="FG14" i="33"/>
  <c r="FF14" i="33"/>
  <c r="FE14" i="33"/>
  <c r="IS14" i="33"/>
  <c r="IT14" i="33"/>
  <c r="IR14" i="33"/>
  <c r="AR13" i="33"/>
  <c r="AT13" i="33"/>
  <c r="AS13" i="33"/>
  <c r="FS13" i="33"/>
  <c r="FR13" i="33"/>
  <c r="FT13" i="33"/>
  <c r="IS13" i="33"/>
  <c r="IT13" i="33"/>
  <c r="IR13" i="33"/>
  <c r="BT27" i="33"/>
  <c r="BR27" i="33"/>
  <c r="BS27" i="33"/>
  <c r="EF27" i="33"/>
  <c r="EE27" i="33"/>
  <c r="EG27" i="33"/>
  <c r="KG27" i="33"/>
  <c r="KF27" i="33"/>
  <c r="KE27" i="33"/>
  <c r="BT41" i="33"/>
  <c r="BR41" i="33"/>
  <c r="BS41" i="33"/>
  <c r="GE41" i="33"/>
  <c r="GF41" i="33"/>
  <c r="GG41" i="33"/>
  <c r="JT41" i="33"/>
  <c r="JS41" i="33"/>
  <c r="JR41" i="33"/>
  <c r="AT25" i="33"/>
  <c r="AS25" i="33"/>
  <c r="AR25" i="33"/>
  <c r="CT25" i="33"/>
  <c r="CS25" i="33"/>
  <c r="CR25" i="33"/>
  <c r="HE25" i="33"/>
  <c r="HG25" i="33"/>
  <c r="HF25" i="33"/>
  <c r="LE25" i="33"/>
  <c r="LG25" i="33"/>
  <c r="LF25" i="33"/>
  <c r="DF39" i="33"/>
  <c r="DG39" i="33"/>
  <c r="DE39" i="33"/>
  <c r="HF39" i="33"/>
  <c r="HG39" i="33"/>
  <c r="HE39" i="33"/>
  <c r="MF39" i="33"/>
  <c r="MG39" i="33"/>
  <c r="ME39" i="33"/>
  <c r="AT32" i="33"/>
  <c r="AR32" i="33"/>
  <c r="AS32" i="33"/>
  <c r="DS32" i="33"/>
  <c r="DT32" i="33"/>
  <c r="DR32" i="33"/>
  <c r="JG32" i="33"/>
  <c r="JF32" i="33"/>
  <c r="JE32" i="33"/>
  <c r="LD8" i="33"/>
  <c r="LQ8" i="33"/>
  <c r="MD8" i="33"/>
  <c r="KQ8" i="33"/>
  <c r="JD8" i="33"/>
  <c r="IQ8" i="33"/>
  <c r="JQ8" i="33"/>
  <c r="KD8" i="33"/>
  <c r="GQ8" i="33"/>
  <c r="ID8" i="33"/>
  <c r="HQ8" i="33"/>
  <c r="HD8" i="33"/>
  <c r="FD8" i="33"/>
  <c r="FQ8" i="33"/>
  <c r="GD8" i="33"/>
  <c r="EQ8" i="33"/>
  <c r="DQ8" i="33"/>
  <c r="CD8" i="33"/>
  <c r="AD8" i="33"/>
  <c r="DD8" i="33"/>
  <c r="AQ8" i="33"/>
  <c r="CQ8" i="33"/>
  <c r="BQ8" i="33"/>
  <c r="ED8" i="33"/>
  <c r="BD8" i="33"/>
  <c r="AG20" i="33"/>
  <c r="AF20" i="33"/>
  <c r="AE20" i="33"/>
  <c r="GT20" i="33"/>
  <c r="GS20" i="33"/>
  <c r="GR20" i="33"/>
  <c r="LF20" i="33"/>
  <c r="LG20" i="33"/>
  <c r="LE20" i="33"/>
  <c r="BT34" i="33"/>
  <c r="BR34" i="33"/>
  <c r="BS34" i="33"/>
  <c r="IG34" i="33"/>
  <c r="IE34" i="33"/>
  <c r="IF34" i="33"/>
  <c r="JT34" i="33"/>
  <c r="JS34" i="33"/>
  <c r="JR34" i="33"/>
  <c r="CG46" i="33"/>
  <c r="CE46" i="33"/>
  <c r="CF46" i="33"/>
  <c r="FR46" i="33"/>
  <c r="FS46" i="33"/>
  <c r="FT46" i="33"/>
  <c r="JG46" i="33"/>
  <c r="JF46" i="33"/>
  <c r="JE46" i="33"/>
  <c r="AT29" i="33"/>
  <c r="AS29" i="33"/>
  <c r="AR29" i="33"/>
  <c r="FR29" i="33"/>
  <c r="FS29" i="33"/>
  <c r="FT29" i="33"/>
  <c r="KG29" i="33"/>
  <c r="KF29" i="33"/>
  <c r="KE29" i="33"/>
  <c r="AR30" i="33"/>
  <c r="AS30" i="33"/>
  <c r="AT30" i="33"/>
  <c r="CS30" i="33"/>
  <c r="CT30" i="33"/>
  <c r="CR30" i="33"/>
  <c r="JG30" i="33"/>
  <c r="JF30" i="33"/>
  <c r="JE30" i="33"/>
  <c r="AR17" i="33"/>
  <c r="AT17" i="33"/>
  <c r="AS17" i="33"/>
  <c r="CG17" i="33"/>
  <c r="CF17" i="33"/>
  <c r="CE17" i="33"/>
  <c r="GS17" i="33"/>
  <c r="GT17" i="33"/>
  <c r="GR17" i="33"/>
  <c r="KS17" i="33"/>
  <c r="KR17" i="33"/>
  <c r="KT17" i="33"/>
  <c r="FE31" i="33"/>
  <c r="FG31" i="33"/>
  <c r="FF31" i="33"/>
  <c r="GS31" i="33"/>
  <c r="GT31" i="33"/>
  <c r="GR31" i="33"/>
  <c r="LE31" i="33"/>
  <c r="LF31" i="33"/>
  <c r="LG31" i="33"/>
  <c r="DF45" i="33"/>
  <c r="DG45" i="33"/>
  <c r="DE45" i="33"/>
  <c r="GR45" i="33"/>
  <c r="GT45" i="33"/>
  <c r="GS45" i="33"/>
  <c r="LG45" i="33"/>
  <c r="LF45" i="33"/>
  <c r="LE45" i="33"/>
  <c r="EF28" i="33"/>
  <c r="EG28" i="33"/>
  <c r="EE28" i="33"/>
  <c r="FE28" i="33"/>
  <c r="FF28" i="33"/>
  <c r="FG28" i="33"/>
  <c r="KR28" i="33"/>
  <c r="KT28" i="33"/>
  <c r="KS28" i="33"/>
  <c r="BG42" i="33"/>
  <c r="BF42" i="33"/>
  <c r="BE42" i="33"/>
  <c r="FR42" i="33"/>
  <c r="FT42" i="33"/>
  <c r="FS42" i="33"/>
  <c r="IT42" i="33"/>
  <c r="IS42" i="33"/>
  <c r="IR42" i="33"/>
  <c r="CG36" i="33"/>
  <c r="CF36" i="33"/>
  <c r="CE36" i="33"/>
  <c r="DG36" i="33"/>
  <c r="DF36" i="33"/>
  <c r="DE36" i="33"/>
  <c r="KF36" i="33"/>
  <c r="KG36" i="33"/>
  <c r="KE36" i="33"/>
  <c r="ER43" i="33"/>
  <c r="ET43" i="33"/>
  <c r="ES43" i="33"/>
  <c r="DT24" i="33"/>
  <c r="DS24" i="33"/>
  <c r="DR24" i="33"/>
  <c r="LG35" i="33"/>
  <c r="LF35" i="33"/>
  <c r="LE35" i="33"/>
  <c r="AR14" i="33"/>
  <c r="AT14" i="33"/>
  <c r="AS14" i="33"/>
  <c r="CS41" i="33"/>
  <c r="CT41" i="33"/>
  <c r="CR41" i="33"/>
  <c r="LE32" i="33"/>
  <c r="LF32" i="33"/>
  <c r="LG32" i="33"/>
  <c r="IF29" i="33"/>
  <c r="IG29" i="33"/>
  <c r="IE29" i="33"/>
  <c r="JT28" i="33"/>
  <c r="JS28" i="33"/>
  <c r="JR28" i="33"/>
  <c r="JT18" i="33"/>
  <c r="JS18" i="33"/>
  <c r="JR18" i="33"/>
  <c r="IG43" i="33"/>
  <c r="IF43" i="33"/>
  <c r="IE43" i="33"/>
  <c r="HT44" i="33"/>
  <c r="HR44" i="33"/>
  <c r="HS44" i="33"/>
  <c r="FG24" i="33"/>
  <c r="FE24" i="33"/>
  <c r="FF24" i="33"/>
  <c r="JS38" i="33"/>
  <c r="JR38" i="33"/>
  <c r="JT38" i="33"/>
  <c r="ET21" i="33"/>
  <c r="ER21" i="33"/>
  <c r="ES21" i="33"/>
  <c r="AG35" i="33"/>
  <c r="AF35" i="33"/>
  <c r="AE35" i="33"/>
  <c r="DG35" i="33"/>
  <c r="DF35" i="33"/>
  <c r="DE35" i="33"/>
  <c r="BT37" i="33"/>
  <c r="BR37" i="33"/>
  <c r="BS37" i="33"/>
  <c r="DS37" i="33"/>
  <c r="DR37" i="33"/>
  <c r="DT37" i="33"/>
  <c r="IS37" i="33"/>
  <c r="IT37" i="33"/>
  <c r="IR37" i="33"/>
  <c r="CT22" i="33"/>
  <c r="CS22" i="33"/>
  <c r="CR22" i="33"/>
  <c r="HF22" i="33"/>
  <c r="HE22" i="33"/>
  <c r="HG22" i="33"/>
  <c r="LR22" i="33"/>
  <c r="LT22" i="33"/>
  <c r="LS22" i="33"/>
  <c r="EG23" i="33"/>
  <c r="EE23" i="33"/>
  <c r="EF23" i="33"/>
  <c r="HF23" i="33"/>
  <c r="HE23" i="33"/>
  <c r="HG23" i="33"/>
  <c r="LR23" i="33"/>
  <c r="LS23" i="33"/>
  <c r="LT23" i="33"/>
  <c r="EG14" i="33"/>
  <c r="EF14" i="33"/>
  <c r="EE14" i="33"/>
  <c r="IF14" i="33"/>
  <c r="IG14" i="33"/>
  <c r="IE14" i="33"/>
  <c r="LS14" i="33"/>
  <c r="LT14" i="33"/>
  <c r="LR14" i="33"/>
  <c r="AE13" i="33"/>
  <c r="AG13" i="33"/>
  <c r="AF13" i="33"/>
  <c r="FG13" i="33"/>
  <c r="FF13" i="33"/>
  <c r="FE13" i="33"/>
  <c r="JS13" i="33"/>
  <c r="JT13" i="33"/>
  <c r="JR13" i="33"/>
  <c r="BF27" i="33"/>
  <c r="BE27" i="33"/>
  <c r="BG27" i="33"/>
  <c r="GE27" i="33"/>
  <c r="GF27" i="33"/>
  <c r="GG27" i="33"/>
  <c r="JT27" i="33"/>
  <c r="JS27" i="33"/>
  <c r="JR27" i="33"/>
  <c r="AT41" i="33"/>
  <c r="AR41" i="33"/>
  <c r="AS41" i="33"/>
  <c r="FE41" i="33"/>
  <c r="FG41" i="33"/>
  <c r="FF41" i="33"/>
  <c r="IT41" i="33"/>
  <c r="IS41" i="33"/>
  <c r="IR41" i="33"/>
  <c r="AG25" i="33"/>
  <c r="AF25" i="33"/>
  <c r="AE25" i="33"/>
  <c r="FG25" i="33"/>
  <c r="FE25" i="33"/>
  <c r="FF25" i="33"/>
  <c r="JF25" i="33"/>
  <c r="JG25" i="33"/>
  <c r="JE25" i="33"/>
  <c r="AT39" i="33"/>
  <c r="AS39" i="33"/>
  <c r="AR39" i="33"/>
  <c r="DS39" i="33"/>
  <c r="DT39" i="33"/>
  <c r="DR39" i="33"/>
  <c r="HR39" i="33"/>
  <c r="HS39" i="33"/>
  <c r="HT39" i="33"/>
  <c r="LS39" i="33"/>
  <c r="LT39" i="33"/>
  <c r="LR39" i="33"/>
  <c r="BT32" i="33"/>
  <c r="BS32" i="33"/>
  <c r="BR32" i="33"/>
  <c r="FE32" i="33"/>
  <c r="FG32" i="33"/>
  <c r="FF32" i="33"/>
  <c r="JT32" i="33"/>
  <c r="JS32" i="33"/>
  <c r="JR32" i="33"/>
  <c r="BG20" i="33"/>
  <c r="BF20" i="33"/>
  <c r="BE20" i="33"/>
  <c r="HS20" i="33"/>
  <c r="HT20" i="33"/>
  <c r="HR20" i="33"/>
  <c r="KS20" i="33"/>
  <c r="KT20" i="33"/>
  <c r="KR20" i="33"/>
  <c r="CT34" i="33"/>
  <c r="CR34" i="33"/>
  <c r="CS34" i="33"/>
  <c r="FF34" i="33"/>
  <c r="FG34" i="33"/>
  <c r="FE34" i="33"/>
  <c r="MF34" i="33"/>
  <c r="ME34" i="33"/>
  <c r="MG34" i="33"/>
  <c r="AG46" i="33"/>
  <c r="AE46" i="33"/>
  <c r="AF46" i="33"/>
  <c r="FE46" i="33"/>
  <c r="FF46" i="33"/>
  <c r="FG46" i="33"/>
  <c r="IS46" i="33"/>
  <c r="IR46" i="33"/>
  <c r="IT46" i="33"/>
  <c r="DF29" i="33"/>
  <c r="DG29" i="33"/>
  <c r="DE29" i="33"/>
  <c r="FE29" i="33"/>
  <c r="FG29" i="33"/>
  <c r="FF29" i="33"/>
  <c r="JT29" i="33"/>
  <c r="JS29" i="33"/>
  <c r="JR29" i="33"/>
  <c r="AG30" i="33"/>
  <c r="AE30" i="33"/>
  <c r="AF30" i="33"/>
  <c r="FR30" i="33"/>
  <c r="FS30" i="33"/>
  <c r="FT30" i="33"/>
  <c r="KG30" i="33"/>
  <c r="KF30" i="33"/>
  <c r="KE30" i="33"/>
  <c r="AE17" i="33"/>
  <c r="AG17" i="33"/>
  <c r="AF17" i="33"/>
  <c r="FE17" i="33"/>
  <c r="FG17" i="33"/>
  <c r="FF17" i="33"/>
  <c r="IS17" i="33"/>
  <c r="IT17" i="33"/>
  <c r="IR17" i="33"/>
  <c r="DS31" i="33"/>
  <c r="DT31" i="33"/>
  <c r="DR31" i="33"/>
  <c r="CS31" i="33"/>
  <c r="CR31" i="33"/>
  <c r="CT31" i="33"/>
  <c r="IF31" i="33"/>
  <c r="IG31" i="33"/>
  <c r="IE31" i="33"/>
  <c r="KR31" i="33"/>
  <c r="KS31" i="33"/>
  <c r="KT31" i="33"/>
  <c r="CS45" i="33"/>
  <c r="CT45" i="33"/>
  <c r="CR45" i="33"/>
  <c r="HT45" i="33"/>
  <c r="HS45" i="33"/>
  <c r="HR45" i="33"/>
  <c r="MG45" i="33"/>
  <c r="MF45" i="33"/>
  <c r="ME45" i="33"/>
  <c r="DF28" i="33"/>
  <c r="DE28" i="33"/>
  <c r="DG28" i="33"/>
  <c r="ER28" i="33"/>
  <c r="ET28" i="33"/>
  <c r="ES28" i="33"/>
  <c r="LE28" i="33"/>
  <c r="LF28" i="33"/>
  <c r="LG28" i="33"/>
  <c r="CG42" i="33"/>
  <c r="CE42" i="33"/>
  <c r="CF42" i="33"/>
  <c r="IG42" i="33"/>
  <c r="IF42" i="33"/>
  <c r="IE42" i="33"/>
  <c r="LG42" i="33"/>
  <c r="LE42" i="33"/>
  <c r="LF42" i="33"/>
  <c r="BG36" i="33"/>
  <c r="BE36" i="33"/>
  <c r="BF36" i="33"/>
  <c r="FF36" i="33"/>
  <c r="FG36" i="33"/>
  <c r="FE36" i="33"/>
  <c r="JF36" i="33"/>
  <c r="JE36" i="33"/>
  <c r="JG36" i="33"/>
  <c r="GE18" i="33"/>
  <c r="GF18" i="33"/>
  <c r="GG18" i="33"/>
  <c r="JG43" i="33"/>
  <c r="JF43" i="33"/>
  <c r="JE43" i="33"/>
  <c r="KE44" i="33"/>
  <c r="KF44" i="33"/>
  <c r="KG44" i="33"/>
  <c r="LS38" i="33"/>
  <c r="LT38" i="33"/>
  <c r="LR38" i="33"/>
  <c r="ES37" i="33"/>
  <c r="ET37" i="33"/>
  <c r="ER37" i="33"/>
  <c r="GG23" i="33"/>
  <c r="GE23" i="33"/>
  <c r="GF23" i="33"/>
  <c r="KF13" i="33"/>
  <c r="KG13" i="33"/>
  <c r="KE13" i="33"/>
  <c r="HT41" i="33"/>
  <c r="HS41" i="33"/>
  <c r="HR41" i="33"/>
  <c r="LF39" i="33"/>
  <c r="LG39" i="33"/>
  <c r="LE39" i="33"/>
  <c r="KF20" i="33"/>
  <c r="KE20" i="33"/>
  <c r="KG20" i="33"/>
  <c r="HT46" i="33"/>
  <c r="HR46" i="33"/>
  <c r="HS46" i="33"/>
  <c r="LE30" i="33"/>
  <c r="LG30" i="33"/>
  <c r="LF30" i="33"/>
  <c r="AG36" i="33"/>
  <c r="AE36" i="33"/>
  <c r="AF36" i="33"/>
  <c r="AR18" i="33"/>
  <c r="AT18" i="33"/>
  <c r="AS18" i="33"/>
  <c r="KS15" i="33"/>
  <c r="KR15" i="33"/>
  <c r="KT15" i="33"/>
  <c r="ME43" i="33"/>
  <c r="MF43" i="33"/>
  <c r="MG43" i="33"/>
  <c r="BT44" i="33"/>
  <c r="BS44" i="33"/>
  <c r="BR44" i="33"/>
  <c r="BG24" i="33"/>
  <c r="BE24" i="33"/>
  <c r="BF24" i="33"/>
  <c r="IS24" i="33"/>
  <c r="IR24" i="33"/>
  <c r="IT24" i="33"/>
  <c r="ES38" i="33"/>
  <c r="ET38" i="33"/>
  <c r="ER38" i="33"/>
  <c r="DF21" i="33"/>
  <c r="DE21" i="33"/>
  <c r="DG21" i="33"/>
  <c r="IS21" i="33"/>
  <c r="IR21" i="33"/>
  <c r="IT21" i="33"/>
  <c r="JF35" i="33"/>
  <c r="JG35" i="33"/>
  <c r="JE35" i="33"/>
  <c r="EF18" i="33"/>
  <c r="EG18" i="33"/>
  <c r="EE18" i="33"/>
  <c r="ER18" i="33"/>
  <c r="ES18" i="33"/>
  <c r="ET18" i="33"/>
  <c r="JG18" i="33"/>
  <c r="JF18" i="33"/>
  <c r="JE18" i="33"/>
  <c r="AE15" i="33"/>
  <c r="AG15" i="33"/>
  <c r="AF15" i="33"/>
  <c r="ET15" i="33"/>
  <c r="ES15" i="33"/>
  <c r="ER15" i="33"/>
  <c r="JF15" i="33"/>
  <c r="JE15" i="33"/>
  <c r="JG15" i="33"/>
  <c r="AT43" i="33"/>
  <c r="AR43" i="33"/>
  <c r="AS43" i="33"/>
  <c r="FE43" i="33"/>
  <c r="FG43" i="33"/>
  <c r="FF43" i="33"/>
  <c r="HT43" i="33"/>
  <c r="HR43" i="33"/>
  <c r="HS43" i="33"/>
  <c r="KT43" i="33"/>
  <c r="KS43" i="33"/>
  <c r="KR43" i="33"/>
  <c r="DS16" i="33"/>
  <c r="DT16" i="33"/>
  <c r="DR16" i="33"/>
  <c r="HS16" i="33"/>
  <c r="HR16" i="33"/>
  <c r="HT16" i="33"/>
  <c r="LF16" i="33"/>
  <c r="LG16" i="33"/>
  <c r="LE16" i="33"/>
  <c r="DF44" i="33"/>
  <c r="DE44" i="33"/>
  <c r="DG44" i="33"/>
  <c r="GR44" i="33"/>
  <c r="GS44" i="33"/>
  <c r="GT44" i="33"/>
  <c r="MG44" i="33"/>
  <c r="MF44" i="33"/>
  <c r="ME44" i="33"/>
  <c r="BS24" i="33"/>
  <c r="BR24" i="33"/>
  <c r="BT24" i="33"/>
  <c r="GT24" i="33"/>
  <c r="GS24" i="33"/>
  <c r="GR24" i="33"/>
  <c r="KR24" i="33"/>
  <c r="KT24" i="33"/>
  <c r="KS24" i="33"/>
  <c r="AG38" i="33"/>
  <c r="AF38" i="33"/>
  <c r="AE38" i="33"/>
  <c r="FF38" i="33"/>
  <c r="FG38" i="33"/>
  <c r="FE38" i="33"/>
  <c r="JF38" i="33"/>
  <c r="JG38" i="33"/>
  <c r="JE38" i="33"/>
  <c r="EG21" i="33"/>
  <c r="EF21" i="33"/>
  <c r="EE21" i="33"/>
  <c r="FT21" i="33"/>
  <c r="FS21" i="33"/>
  <c r="FR21" i="33"/>
  <c r="KF21" i="33"/>
  <c r="KG21" i="33"/>
  <c r="KE21" i="33"/>
  <c r="AT35" i="33"/>
  <c r="AS35" i="33"/>
  <c r="AR35" i="33"/>
  <c r="CT35" i="33"/>
  <c r="CR35" i="33"/>
  <c r="CS35" i="33"/>
  <c r="KF35" i="33"/>
  <c r="KG35" i="33"/>
  <c r="KE35" i="33"/>
  <c r="LD11" i="33"/>
  <c r="LQ11" i="33"/>
  <c r="MD11" i="33"/>
  <c r="KQ11" i="33"/>
  <c r="JQ11" i="33"/>
  <c r="IQ11" i="33"/>
  <c r="KD11" i="33"/>
  <c r="JD11" i="33"/>
  <c r="GQ11" i="33"/>
  <c r="HQ11" i="33"/>
  <c r="ID11" i="33"/>
  <c r="GD11" i="33"/>
  <c r="FQ11" i="33"/>
  <c r="FD11" i="33"/>
  <c r="EQ11" i="33"/>
  <c r="HD11" i="33"/>
  <c r="DD11" i="33"/>
  <c r="CD11" i="33"/>
  <c r="DQ11" i="33"/>
  <c r="ED11" i="33"/>
  <c r="CQ11" i="33"/>
  <c r="BQ11" i="33"/>
  <c r="AQ11" i="33"/>
  <c r="AD11" i="33"/>
  <c r="BD11" i="33"/>
  <c r="CG37" i="33"/>
  <c r="CF37" i="33"/>
  <c r="CE37" i="33"/>
  <c r="EF37" i="33"/>
  <c r="EG37" i="33"/>
  <c r="EE37" i="33"/>
  <c r="JS37" i="33"/>
  <c r="JR37" i="33"/>
  <c r="JT37" i="33"/>
  <c r="AT22" i="33"/>
  <c r="AS22" i="33"/>
  <c r="AR22" i="33"/>
  <c r="EG22" i="33"/>
  <c r="EE22" i="33"/>
  <c r="EF22" i="33"/>
  <c r="HT22" i="33"/>
  <c r="HS22" i="33"/>
  <c r="HR22" i="33"/>
  <c r="LE22" i="33"/>
  <c r="LF22" i="33"/>
  <c r="LG22" i="33"/>
  <c r="DG23" i="33"/>
  <c r="DE23" i="33"/>
  <c r="DF23" i="33"/>
  <c r="HT23" i="33"/>
  <c r="HS23" i="33"/>
  <c r="HR23" i="33"/>
  <c r="ME23" i="33"/>
  <c r="MF23" i="33"/>
  <c r="MG23" i="33"/>
  <c r="CT14" i="33"/>
  <c r="CR14" i="33"/>
  <c r="CS14" i="33"/>
  <c r="HS14" i="33"/>
  <c r="HT14" i="33"/>
  <c r="HR14" i="33"/>
  <c r="MF14" i="33"/>
  <c r="MG14" i="33"/>
  <c r="ME14" i="33"/>
  <c r="CT13" i="33"/>
  <c r="CS13" i="33"/>
  <c r="CR13" i="33"/>
  <c r="IF13" i="33"/>
  <c r="IE13" i="33"/>
  <c r="IG13" i="33"/>
  <c r="LT13" i="33"/>
  <c r="LR13" i="33"/>
  <c r="LS13" i="33"/>
  <c r="DF27" i="33"/>
  <c r="DG27" i="33"/>
  <c r="DE27" i="33"/>
  <c r="GS27" i="33"/>
  <c r="GR27" i="33"/>
  <c r="GT27" i="33"/>
  <c r="IT27" i="33"/>
  <c r="IS27" i="33"/>
  <c r="IR27" i="33"/>
  <c r="BG41" i="33"/>
  <c r="BE41" i="33"/>
  <c r="BF41" i="33"/>
  <c r="FR41" i="33"/>
  <c r="FT41" i="33"/>
  <c r="FS41" i="33"/>
  <c r="KG41" i="33"/>
  <c r="KE41" i="33"/>
  <c r="KF41" i="33"/>
  <c r="DG25" i="33"/>
  <c r="DE25" i="33"/>
  <c r="DF25" i="33"/>
  <c r="FT25" i="33"/>
  <c r="FS25" i="33"/>
  <c r="FR25" i="33"/>
  <c r="KF25" i="33"/>
  <c r="KG25" i="33"/>
  <c r="KE25" i="33"/>
  <c r="AG39" i="33"/>
  <c r="AF39" i="33"/>
  <c r="AE39" i="33"/>
  <c r="EF39" i="33"/>
  <c r="EG39" i="33"/>
  <c r="EE39" i="33"/>
  <c r="IS39" i="33"/>
  <c r="IR39" i="33"/>
  <c r="IT39" i="33"/>
  <c r="CF32" i="33"/>
  <c r="CG32" i="33"/>
  <c r="CE32" i="33"/>
  <c r="GE32" i="33"/>
  <c r="GF32" i="33"/>
  <c r="GG32" i="33"/>
  <c r="IT32" i="33"/>
  <c r="IR32" i="33"/>
  <c r="IS32" i="33"/>
  <c r="BS20" i="33"/>
  <c r="BR20" i="33"/>
  <c r="BT20" i="33"/>
  <c r="HF20" i="33"/>
  <c r="HG20" i="33"/>
  <c r="HE20" i="33"/>
  <c r="ME20" i="33"/>
  <c r="MG20" i="33"/>
  <c r="MF20" i="33"/>
  <c r="CG34" i="33"/>
  <c r="CE34" i="33"/>
  <c r="CF34" i="33"/>
  <c r="HG34" i="33"/>
  <c r="HF34" i="33"/>
  <c r="HE34" i="33"/>
  <c r="KS34" i="33"/>
  <c r="KR34" i="33"/>
  <c r="KT34" i="33"/>
  <c r="DF46" i="33"/>
  <c r="DG46" i="33"/>
  <c r="DE46" i="33"/>
  <c r="HG46" i="33"/>
  <c r="HF46" i="33"/>
  <c r="HE46" i="33"/>
  <c r="LG46" i="33"/>
  <c r="LF46" i="33"/>
  <c r="LE46" i="33"/>
  <c r="CG29" i="33"/>
  <c r="CE29" i="33"/>
  <c r="CF29" i="33"/>
  <c r="ER29" i="33"/>
  <c r="ES29" i="33"/>
  <c r="ET29" i="33"/>
  <c r="IT29" i="33"/>
  <c r="IS29" i="33"/>
  <c r="IR29" i="33"/>
  <c r="BT30" i="33"/>
  <c r="BS30" i="33"/>
  <c r="BR30" i="33"/>
  <c r="DS30" i="33"/>
  <c r="DT30" i="33"/>
  <c r="DR30" i="33"/>
  <c r="JT30" i="33"/>
  <c r="JS30" i="33"/>
  <c r="JR30" i="33"/>
  <c r="BR17" i="33"/>
  <c r="BT17" i="33"/>
  <c r="BS17" i="33"/>
  <c r="ER17" i="33"/>
  <c r="ET17" i="33"/>
  <c r="ES17" i="33"/>
  <c r="JT17" i="33"/>
  <c r="JR17" i="33"/>
  <c r="JS17" i="33"/>
  <c r="AT31" i="33"/>
  <c r="AS31" i="33"/>
  <c r="AR31" i="33"/>
  <c r="FR31" i="33"/>
  <c r="FS31" i="33"/>
  <c r="FT31" i="33"/>
  <c r="KG31" i="33"/>
  <c r="KF31" i="33"/>
  <c r="KE31" i="33"/>
  <c r="AG45" i="33"/>
  <c r="AE45" i="33"/>
  <c r="AF45" i="33"/>
  <c r="EF45" i="33"/>
  <c r="EE45" i="33"/>
  <c r="EG45" i="33"/>
  <c r="HG45" i="33"/>
  <c r="HE45" i="33"/>
  <c r="HF45" i="33"/>
  <c r="KS45" i="33"/>
  <c r="KT45" i="33"/>
  <c r="KR45" i="33"/>
  <c r="FR28" i="33"/>
  <c r="FS28" i="33"/>
  <c r="FT28" i="33"/>
  <c r="JG28" i="33"/>
  <c r="JF28" i="33"/>
  <c r="JE28" i="33"/>
  <c r="ME28" i="33"/>
  <c r="MG28" i="33"/>
  <c r="MF28" i="33"/>
  <c r="CS42" i="33"/>
  <c r="CT42" i="33"/>
  <c r="CR42" i="33"/>
  <c r="HG42" i="33"/>
  <c r="HF42" i="33"/>
  <c r="HE42" i="33"/>
  <c r="MF42" i="33"/>
  <c r="ME42" i="33"/>
  <c r="MG42" i="33"/>
  <c r="DT36" i="33"/>
  <c r="DR36" i="33"/>
  <c r="DS36" i="33"/>
  <c r="GS36" i="33"/>
  <c r="GT36" i="33"/>
  <c r="GR36" i="33"/>
  <c r="MG36" i="33"/>
  <c r="MF36" i="33"/>
  <c r="ME36" i="33"/>
  <c r="DS18" i="33"/>
  <c r="DT18" i="33"/>
  <c r="DR18" i="33"/>
  <c r="BT43" i="33"/>
  <c r="BR43" i="33"/>
  <c r="BS43" i="33"/>
  <c r="DS44" i="33"/>
  <c r="DR44" i="33"/>
  <c r="DT44" i="33"/>
  <c r="HS38" i="33"/>
  <c r="HT38" i="33"/>
  <c r="HR38" i="33"/>
  <c r="GT35" i="33"/>
  <c r="GS35" i="33"/>
  <c r="GR35" i="33"/>
  <c r="MF37" i="33"/>
  <c r="MG37" i="33"/>
  <c r="ME37" i="33"/>
  <c r="JF23" i="33"/>
  <c r="JG23" i="33"/>
  <c r="JE23" i="33"/>
  <c r="AG27" i="33"/>
  <c r="AF27" i="33"/>
  <c r="AE27" i="33"/>
  <c r="EG25" i="33"/>
  <c r="EE25" i="33"/>
  <c r="EF25" i="33"/>
  <c r="AG32" i="33"/>
  <c r="AF32" i="33"/>
  <c r="AE32" i="33"/>
  <c r="KF34" i="33"/>
  <c r="KG34" i="33"/>
  <c r="KE34" i="33"/>
  <c r="GE30" i="33"/>
  <c r="GF30" i="33"/>
  <c r="GG30" i="33"/>
  <c r="LS17" i="33"/>
  <c r="LT17" i="33"/>
  <c r="LR17" i="33"/>
  <c r="ME31" i="33"/>
  <c r="MF31" i="33"/>
  <c r="MG31" i="33"/>
  <c r="BT42" i="33"/>
  <c r="BS42" i="33"/>
  <c r="BR42" i="33"/>
  <c r="BR15" i="33"/>
  <c r="BT15" i="33"/>
  <c r="BS15" i="33"/>
  <c r="EF43" i="33"/>
  <c r="EE43" i="33"/>
  <c r="EG43" i="33"/>
  <c r="MF16" i="33"/>
  <c r="MG16" i="33"/>
  <c r="ME16" i="33"/>
  <c r="LG44" i="33"/>
  <c r="LF44" i="33"/>
  <c r="LE44" i="33"/>
  <c r="AT38" i="33"/>
  <c r="AR38" i="33"/>
  <c r="AS38" i="33"/>
  <c r="DF18" i="33"/>
  <c r="DG18" i="33"/>
  <c r="DE18" i="33"/>
  <c r="FR18" i="33"/>
  <c r="FT18" i="33"/>
  <c r="FS18" i="33"/>
  <c r="IT18" i="33"/>
  <c r="IS18" i="33"/>
  <c r="IR18" i="33"/>
  <c r="AR15" i="33"/>
  <c r="AT15" i="33"/>
  <c r="AS15" i="33"/>
  <c r="GG15" i="33"/>
  <c r="GF15" i="33"/>
  <c r="GE15" i="33"/>
  <c r="JS15" i="33"/>
  <c r="JR15" i="33"/>
  <c r="JT15" i="33"/>
  <c r="BG43" i="33"/>
  <c r="BE43" i="33"/>
  <c r="BF43" i="33"/>
  <c r="DS43" i="33"/>
  <c r="DR43" i="33"/>
  <c r="DT43" i="33"/>
  <c r="JT43" i="33"/>
  <c r="JR43" i="33"/>
  <c r="JS43" i="33"/>
  <c r="AE16" i="33"/>
  <c r="AG16" i="33"/>
  <c r="AF16" i="33"/>
  <c r="DF16" i="33"/>
  <c r="DE16" i="33"/>
  <c r="DG16" i="33"/>
  <c r="HF16" i="33"/>
  <c r="HG16" i="33"/>
  <c r="HE16" i="33"/>
  <c r="KS16" i="33"/>
  <c r="KT16" i="33"/>
  <c r="KR16" i="33"/>
  <c r="CS44" i="33"/>
  <c r="CT44" i="33"/>
  <c r="CR44" i="33"/>
  <c r="HG44" i="33"/>
  <c r="HE44" i="33"/>
  <c r="HF44" i="33"/>
  <c r="KS44" i="33"/>
  <c r="KR44" i="33"/>
  <c r="KT44" i="33"/>
  <c r="EG24" i="33"/>
  <c r="EE24" i="33"/>
  <c r="EF24" i="33"/>
  <c r="HT24" i="33"/>
  <c r="HS24" i="33"/>
  <c r="HR24" i="33"/>
  <c r="LR24" i="33"/>
  <c r="LT24" i="33"/>
  <c r="LS24" i="33"/>
  <c r="FS38" i="33"/>
  <c r="FT38" i="33"/>
  <c r="FR38" i="33"/>
  <c r="GS38" i="33"/>
  <c r="GT38" i="33"/>
  <c r="GR38" i="33"/>
  <c r="LF38" i="33"/>
  <c r="LG38" i="33"/>
  <c r="LE38" i="33"/>
  <c r="AG21" i="33"/>
  <c r="AF21" i="33"/>
  <c r="AE21" i="33"/>
  <c r="IG21" i="33"/>
  <c r="IE21" i="33"/>
  <c r="IF21" i="33"/>
  <c r="JF21" i="33"/>
  <c r="JG21" i="33"/>
  <c r="JE21" i="33"/>
  <c r="CG35" i="33"/>
  <c r="CF35" i="33"/>
  <c r="CE35" i="33"/>
  <c r="FS35" i="33"/>
  <c r="FT35" i="33"/>
  <c r="FR35" i="33"/>
  <c r="IS35" i="33"/>
  <c r="IT35" i="33"/>
  <c r="IR35" i="33"/>
  <c r="BG37" i="33"/>
  <c r="BE37" i="33"/>
  <c r="BF37" i="33"/>
  <c r="FF37" i="33"/>
  <c r="FG37" i="33"/>
  <c r="FE37" i="33"/>
  <c r="JF37" i="33"/>
  <c r="JE37" i="33"/>
  <c r="JG37" i="33"/>
  <c r="DG22" i="33"/>
  <c r="DE22" i="33"/>
  <c r="DF22" i="33"/>
  <c r="GE22" i="33"/>
  <c r="GG22" i="33"/>
  <c r="GF22" i="33"/>
  <c r="JS22" i="33"/>
  <c r="JT22" i="33"/>
  <c r="JR22" i="33"/>
  <c r="AT23" i="33"/>
  <c r="AS23" i="33"/>
  <c r="AR23" i="33"/>
  <c r="DT23" i="33"/>
  <c r="DS23" i="33"/>
  <c r="DR23" i="33"/>
  <c r="GT23" i="33"/>
  <c r="GR23" i="33"/>
  <c r="GS23" i="33"/>
  <c r="LE23" i="33"/>
  <c r="LF23" i="33"/>
  <c r="LG23" i="33"/>
  <c r="DT14" i="33"/>
  <c r="DS14" i="33"/>
  <c r="DR14" i="33"/>
  <c r="HF14" i="33"/>
  <c r="HE14" i="33"/>
  <c r="HG14" i="33"/>
  <c r="LF14" i="33"/>
  <c r="LG14" i="33"/>
  <c r="LE14" i="33"/>
  <c r="BR13" i="33"/>
  <c r="BT13" i="33"/>
  <c r="BS13" i="33"/>
  <c r="HE13" i="33"/>
  <c r="HG13" i="33"/>
  <c r="HF13" i="33"/>
  <c r="LG13" i="33"/>
  <c r="LE13" i="33"/>
  <c r="LF13" i="33"/>
  <c r="DS27" i="33"/>
  <c r="DR27" i="33"/>
  <c r="DT27" i="33"/>
  <c r="FE27" i="33"/>
  <c r="FG27" i="33"/>
  <c r="FF27" i="33"/>
  <c r="LE27" i="33"/>
  <c r="LF27" i="33"/>
  <c r="LG27" i="33"/>
  <c r="CG41" i="33"/>
  <c r="CF41" i="33"/>
  <c r="CE41" i="33"/>
  <c r="ER41" i="33"/>
  <c r="ET41" i="33"/>
  <c r="ES41" i="33"/>
  <c r="JE41" i="33"/>
  <c r="JG41" i="33"/>
  <c r="JF41" i="33"/>
  <c r="BT25" i="33"/>
  <c r="BS25" i="33"/>
  <c r="BR25" i="33"/>
  <c r="ET25" i="33"/>
  <c r="ES25" i="33"/>
  <c r="ER25" i="33"/>
  <c r="IS25" i="33"/>
  <c r="IR25" i="33"/>
  <c r="IT25" i="33"/>
  <c r="BG39" i="33"/>
  <c r="BE39" i="33"/>
  <c r="BF39" i="33"/>
  <c r="GF39" i="33"/>
  <c r="GE39" i="33"/>
  <c r="GG39" i="33"/>
  <c r="JR39" i="33"/>
  <c r="JS39" i="33"/>
  <c r="JT39" i="33"/>
  <c r="LD10" i="33"/>
  <c r="LQ10" i="33"/>
  <c r="MD10" i="33"/>
  <c r="KQ10" i="33"/>
  <c r="JD10" i="33"/>
  <c r="JQ10" i="33"/>
  <c r="KD10" i="33"/>
  <c r="IQ10" i="33"/>
  <c r="GQ10" i="33"/>
  <c r="HQ10" i="33"/>
  <c r="ID10" i="33"/>
  <c r="HD10" i="33"/>
  <c r="GD10" i="33"/>
  <c r="FQ10" i="33"/>
  <c r="EQ10" i="33"/>
  <c r="FD10" i="33"/>
  <c r="DD10" i="33"/>
  <c r="CD10" i="33"/>
  <c r="DQ10" i="33"/>
  <c r="ED10" i="33"/>
  <c r="BQ10" i="33"/>
  <c r="CQ10" i="33"/>
  <c r="AQ10" i="33"/>
  <c r="AD10" i="33"/>
  <c r="BD10" i="33"/>
  <c r="EF32" i="33"/>
  <c r="EG32" i="33"/>
  <c r="EE32" i="33"/>
  <c r="HS32" i="33"/>
  <c r="HR32" i="33"/>
  <c r="HT32" i="33"/>
  <c r="KR32" i="33"/>
  <c r="KT32" i="33"/>
  <c r="KS32" i="33"/>
  <c r="AT20" i="33"/>
  <c r="AS20" i="33"/>
  <c r="AR20" i="33"/>
  <c r="DS20" i="33"/>
  <c r="DR20" i="33"/>
  <c r="DT20" i="33"/>
  <c r="IG20" i="33"/>
  <c r="IE20" i="33"/>
  <c r="IF20" i="33"/>
  <c r="LS20" i="33"/>
  <c r="LT20" i="33"/>
  <c r="LR20" i="33"/>
  <c r="DT34" i="33"/>
  <c r="DR34" i="33"/>
  <c r="DS34" i="33"/>
  <c r="HT34" i="33"/>
  <c r="HS34" i="33"/>
  <c r="HR34" i="33"/>
  <c r="LS34" i="33"/>
  <c r="LT34" i="33"/>
  <c r="LR34" i="33"/>
  <c r="CS46" i="33"/>
  <c r="CT46" i="33"/>
  <c r="CR46" i="33"/>
  <c r="JT46" i="33"/>
  <c r="JR46" i="33"/>
  <c r="JS46" i="33"/>
  <c r="MG46" i="33"/>
  <c r="MF46" i="33"/>
  <c r="ME46" i="33"/>
  <c r="DS29" i="33"/>
  <c r="DT29" i="33"/>
  <c r="DR29" i="33"/>
  <c r="HF29" i="33"/>
  <c r="HE29" i="33"/>
  <c r="HG29" i="33"/>
  <c r="KR29" i="33"/>
  <c r="KS29" i="33"/>
  <c r="KT29" i="33"/>
  <c r="EF30" i="33"/>
  <c r="EG30" i="33"/>
  <c r="EE30" i="33"/>
  <c r="ER30" i="33"/>
  <c r="ES30" i="33"/>
  <c r="ET30" i="33"/>
  <c r="IT30" i="33"/>
  <c r="IR30" i="33"/>
  <c r="IS30" i="33"/>
  <c r="CS17" i="33"/>
  <c r="CR17" i="33"/>
  <c r="CT17" i="33"/>
  <c r="FR17" i="33"/>
  <c r="FT17" i="33"/>
  <c r="FS17" i="33"/>
  <c r="JF17" i="33"/>
  <c r="JG17" i="33"/>
  <c r="JE17" i="33"/>
  <c r="BF31" i="33"/>
  <c r="BE31" i="33"/>
  <c r="BG31" i="33"/>
  <c r="EF31" i="33"/>
  <c r="EE31" i="33"/>
  <c r="EG31" i="33"/>
  <c r="JG31" i="33"/>
  <c r="JF31" i="33"/>
  <c r="JE31" i="33"/>
  <c r="BG45" i="33"/>
  <c r="BF45" i="33"/>
  <c r="BE45" i="33"/>
  <c r="GE45" i="33"/>
  <c r="GG45" i="33"/>
  <c r="GF45" i="33"/>
  <c r="KE45" i="33"/>
  <c r="KG45" i="33"/>
  <c r="KF45" i="33"/>
  <c r="AE28" i="33"/>
  <c r="AG28" i="33"/>
  <c r="AF28" i="33"/>
  <c r="CS28" i="33"/>
  <c r="CT28" i="33"/>
  <c r="CR28" i="33"/>
  <c r="HF28" i="33"/>
  <c r="HG28" i="33"/>
  <c r="HE28" i="33"/>
  <c r="LR28" i="33"/>
  <c r="LT28" i="33"/>
  <c r="LS28" i="33"/>
  <c r="FE42" i="33"/>
  <c r="FF42" i="33"/>
  <c r="FG42" i="33"/>
  <c r="HT42" i="33"/>
  <c r="HS42" i="33"/>
  <c r="HR42" i="33"/>
  <c r="KS42" i="33"/>
  <c r="KR42" i="33"/>
  <c r="KT42" i="33"/>
  <c r="FS36" i="33"/>
  <c r="FT36" i="33"/>
  <c r="FR36" i="33"/>
  <c r="HS36" i="33"/>
  <c r="HT36" i="33"/>
  <c r="HR36" i="33"/>
  <c r="KS36" i="33"/>
  <c r="KR36" i="33"/>
  <c r="KT36" i="33"/>
  <c r="EG15" i="33"/>
  <c r="EE15" i="33"/>
  <c r="EF15" i="33"/>
  <c r="JF16" i="33"/>
  <c r="JE16" i="33"/>
  <c r="JG16" i="33"/>
  <c r="CG38" i="33"/>
  <c r="CE38" i="33"/>
  <c r="CF38" i="33"/>
  <c r="EG35" i="33"/>
  <c r="EF35" i="33"/>
  <c r="EE35" i="33"/>
  <c r="FT22" i="33"/>
  <c r="FS22" i="33"/>
  <c r="FR22" i="33"/>
  <c r="JS14" i="33"/>
  <c r="JT14" i="33"/>
  <c r="JR14" i="33"/>
  <c r="HS27" i="33"/>
  <c r="HT27" i="33"/>
  <c r="HR27" i="33"/>
  <c r="GT25" i="33"/>
  <c r="GR25" i="33"/>
  <c r="GS25" i="33"/>
  <c r="CS32" i="33"/>
  <c r="CT32" i="33"/>
  <c r="CR32" i="33"/>
  <c r="FS34" i="33"/>
  <c r="FT34" i="33"/>
  <c r="FR34" i="33"/>
  <c r="AG29" i="33"/>
  <c r="AE29" i="33"/>
  <c r="AF29" i="33"/>
  <c r="EF17" i="33"/>
  <c r="EG17" i="33"/>
  <c r="EE17" i="33"/>
  <c r="ER42" i="33"/>
  <c r="ET42" i="33"/>
  <c r="ES42" i="33"/>
  <c r="DT15" i="33"/>
  <c r="DS15" i="33"/>
  <c r="DR15" i="33"/>
  <c r="CT16" i="33"/>
  <c r="CR16" i="33"/>
  <c r="CS16" i="33"/>
  <c r="KG18" i="33"/>
  <c r="KF18" i="33"/>
  <c r="KE18" i="33"/>
  <c r="FS15" i="33"/>
  <c r="FR15" i="33"/>
  <c r="FT15" i="33"/>
  <c r="AG43" i="33"/>
  <c r="AE43" i="33"/>
  <c r="AF43" i="33"/>
  <c r="GE43" i="33"/>
  <c r="GG43" i="33"/>
  <c r="GF43" i="33"/>
  <c r="AR16" i="33"/>
  <c r="AT16" i="33"/>
  <c r="AS16" i="33"/>
  <c r="JS16" i="33"/>
  <c r="JR16" i="33"/>
  <c r="JT16" i="33"/>
  <c r="CG44" i="33"/>
  <c r="CE44" i="33"/>
  <c r="CF44" i="33"/>
  <c r="EF44" i="33"/>
  <c r="EG44" i="33"/>
  <c r="EE44" i="33"/>
  <c r="IG44" i="33"/>
  <c r="IF44" i="33"/>
  <c r="IE44" i="33"/>
  <c r="LR44" i="33"/>
  <c r="LT44" i="33"/>
  <c r="LS44" i="33"/>
  <c r="FT24" i="33"/>
  <c r="FS24" i="33"/>
  <c r="FR24" i="33"/>
  <c r="IG24" i="33"/>
  <c r="IE24" i="33"/>
  <c r="IF24" i="33"/>
  <c r="ME24" i="33"/>
  <c r="MG24" i="33"/>
  <c r="MF24" i="33"/>
  <c r="GF38" i="33"/>
  <c r="GG38" i="33"/>
  <c r="GE38" i="33"/>
  <c r="IF38" i="33"/>
  <c r="IG38" i="33"/>
  <c r="IE38" i="33"/>
  <c r="KS38" i="33"/>
  <c r="KT38" i="33"/>
  <c r="KR38" i="33"/>
  <c r="CT21" i="33"/>
  <c r="CR21" i="33"/>
  <c r="CS21" i="33"/>
  <c r="GF21" i="33"/>
  <c r="GG21" i="33"/>
  <c r="GE21" i="33"/>
  <c r="KR21" i="33"/>
  <c r="KT21" i="33"/>
  <c r="KS21" i="33"/>
  <c r="DT35" i="33"/>
  <c r="DS35" i="33"/>
  <c r="DR35" i="33"/>
  <c r="FF35" i="33"/>
  <c r="FG35" i="33"/>
  <c r="FE35" i="33"/>
  <c r="JS35" i="33"/>
  <c r="JT35" i="33"/>
  <c r="JR35" i="33"/>
  <c r="LD7" i="33"/>
  <c r="LQ7" i="33"/>
  <c r="MD7" i="33"/>
  <c r="KQ7" i="33"/>
  <c r="KD7" i="33"/>
  <c r="IQ7" i="33"/>
  <c r="JD7" i="33"/>
  <c r="JQ7" i="33"/>
  <c r="ID7" i="33"/>
  <c r="HD7" i="33"/>
  <c r="HQ7" i="33"/>
  <c r="EQ7" i="33"/>
  <c r="FD7" i="33"/>
  <c r="FQ7" i="33"/>
  <c r="GQ7" i="33"/>
  <c r="GD7" i="33"/>
  <c r="DQ7" i="33"/>
  <c r="CD7" i="33"/>
  <c r="CQ7" i="33"/>
  <c r="BQ7" i="33"/>
  <c r="AQ7" i="33"/>
  <c r="AD7" i="33"/>
  <c r="DD7" i="33"/>
  <c r="ED7" i="33"/>
  <c r="BD7" i="33"/>
  <c r="FS37" i="33"/>
  <c r="FT37" i="33"/>
  <c r="FR37" i="33"/>
  <c r="GS37" i="33"/>
  <c r="GT37" i="33"/>
  <c r="GR37" i="33"/>
  <c r="LS37" i="33"/>
  <c r="LR37" i="33"/>
  <c r="LT37" i="33"/>
  <c r="CF22" i="33"/>
  <c r="CE22" i="33"/>
  <c r="CG22" i="33"/>
  <c r="ET22" i="33"/>
  <c r="ER22" i="33"/>
  <c r="ES22" i="33"/>
  <c r="IS22" i="33"/>
  <c r="IR22" i="33"/>
  <c r="IT22" i="33"/>
  <c r="BG23" i="33"/>
  <c r="BE23" i="33"/>
  <c r="BF23" i="33"/>
  <c r="CT23" i="33"/>
  <c r="CS23" i="33"/>
  <c r="CR23" i="33"/>
  <c r="JS23" i="33"/>
  <c r="JR23" i="33"/>
  <c r="JT23" i="33"/>
  <c r="AE14" i="33"/>
  <c r="AG14" i="33"/>
  <c r="AF14" i="33"/>
  <c r="DG14" i="33"/>
  <c r="DE14" i="33"/>
  <c r="DF14" i="33"/>
  <c r="GS14" i="33"/>
  <c r="GT14" i="33"/>
  <c r="GR14" i="33"/>
  <c r="KT14" i="33"/>
  <c r="KR14" i="33"/>
  <c r="KS14" i="33"/>
  <c r="CG13" i="33"/>
  <c r="CF13" i="33"/>
  <c r="CE13" i="33"/>
  <c r="GR13" i="33"/>
  <c r="GT13" i="33"/>
  <c r="GS13" i="33"/>
  <c r="KT13" i="33"/>
  <c r="KR13" i="33"/>
  <c r="KS13" i="33"/>
  <c r="CG27" i="33"/>
  <c r="CE27" i="33"/>
  <c r="CF27" i="33"/>
  <c r="HF27" i="33"/>
  <c r="HE27" i="33"/>
  <c r="HG27" i="33"/>
  <c r="ME27" i="33"/>
  <c r="MF27" i="33"/>
  <c r="MG27" i="33"/>
  <c r="DF41" i="33"/>
  <c r="DG41" i="33"/>
  <c r="DE41" i="33"/>
  <c r="HG41" i="33"/>
  <c r="HE41" i="33"/>
  <c r="HF41" i="33"/>
  <c r="LT41" i="33"/>
  <c r="LS41" i="33"/>
  <c r="LR41" i="33"/>
  <c r="BG25" i="33"/>
  <c r="BE25" i="33"/>
  <c r="BF25" i="33"/>
  <c r="GF25" i="33"/>
  <c r="GE25" i="33"/>
  <c r="GG25" i="33"/>
  <c r="JS25" i="33"/>
  <c r="JR25" i="33"/>
  <c r="JT25" i="33"/>
  <c r="BT39" i="33"/>
  <c r="BR39" i="33"/>
  <c r="BS39" i="33"/>
  <c r="ES39" i="33"/>
  <c r="ET39" i="33"/>
  <c r="ER39" i="33"/>
  <c r="KE39" i="33"/>
  <c r="KG39" i="33"/>
  <c r="KF39" i="33"/>
  <c r="DF32" i="33"/>
  <c r="DE32" i="33"/>
  <c r="DG32" i="33"/>
  <c r="IF32" i="33"/>
  <c r="IE32" i="33"/>
  <c r="IG32" i="33"/>
  <c r="ME32" i="33"/>
  <c r="MG32" i="33"/>
  <c r="MF32" i="33"/>
  <c r="DF20" i="33"/>
  <c r="DE20" i="33"/>
  <c r="DG20" i="33"/>
  <c r="FG20" i="33"/>
  <c r="FE20" i="33"/>
  <c r="FF20" i="33"/>
  <c r="JS20" i="33"/>
  <c r="JT20" i="33"/>
  <c r="JR20" i="33"/>
  <c r="AT34" i="33"/>
  <c r="AR34" i="33"/>
  <c r="AS34" i="33"/>
  <c r="ET34" i="33"/>
  <c r="ES34" i="33"/>
  <c r="ER34" i="33"/>
  <c r="GT34" i="33"/>
  <c r="GS34" i="33"/>
  <c r="GR34" i="33"/>
  <c r="LG34" i="33"/>
  <c r="LF34" i="33"/>
  <c r="LE34" i="33"/>
  <c r="EF46" i="33"/>
  <c r="EG46" i="33"/>
  <c r="EE46" i="33"/>
  <c r="GR46" i="33"/>
  <c r="GT46" i="33"/>
  <c r="GS46" i="33"/>
  <c r="KT46" i="33"/>
  <c r="KS46" i="33"/>
  <c r="KR46" i="33"/>
  <c r="BF29" i="33"/>
  <c r="BE29" i="33"/>
  <c r="BG29" i="33"/>
  <c r="HS29" i="33"/>
  <c r="HT29" i="33"/>
  <c r="HR29" i="33"/>
  <c r="ME29" i="33"/>
  <c r="MF29" i="33"/>
  <c r="MG29" i="33"/>
  <c r="DF30" i="33"/>
  <c r="DG30" i="33"/>
  <c r="DE30" i="33"/>
  <c r="HF30" i="33"/>
  <c r="HE30" i="33"/>
  <c r="HG30" i="33"/>
  <c r="ME30" i="33"/>
  <c r="MF30" i="33"/>
  <c r="MG30" i="33"/>
  <c r="BG17" i="33"/>
  <c r="BF17" i="33"/>
  <c r="BE17" i="33"/>
  <c r="GE17" i="33"/>
  <c r="GF17" i="33"/>
  <c r="GG17" i="33"/>
  <c r="KG17" i="33"/>
  <c r="KF17" i="33"/>
  <c r="KE17" i="33"/>
  <c r="AG31" i="33"/>
  <c r="AF31" i="33"/>
  <c r="AE31" i="33"/>
  <c r="GE31" i="33"/>
  <c r="GG31" i="33"/>
  <c r="GF31" i="33"/>
  <c r="JT31" i="33"/>
  <c r="JS31" i="33"/>
  <c r="JR31" i="33"/>
  <c r="BT45" i="33"/>
  <c r="BR45" i="33"/>
  <c r="BS45" i="33"/>
  <c r="FR45" i="33"/>
  <c r="FT45" i="33"/>
  <c r="FS45" i="33"/>
  <c r="JT45" i="33"/>
  <c r="JS45" i="33"/>
  <c r="JR45" i="33"/>
  <c r="CG28" i="33"/>
  <c r="CF28" i="33"/>
  <c r="CE28" i="33"/>
  <c r="DS28" i="33"/>
  <c r="DT28" i="33"/>
  <c r="DR28" i="33"/>
  <c r="IF28" i="33"/>
  <c r="IE28" i="33"/>
  <c r="IG28" i="33"/>
  <c r="AG42" i="33"/>
  <c r="AE42" i="33"/>
  <c r="AF42" i="33"/>
  <c r="EF42" i="33"/>
  <c r="EG42" i="33"/>
  <c r="EE42" i="33"/>
  <c r="GR42" i="33"/>
  <c r="GT42" i="33"/>
  <c r="GS42" i="33"/>
  <c r="LT42" i="33"/>
  <c r="LS42" i="33"/>
  <c r="LR42" i="33"/>
  <c r="CT36" i="33"/>
  <c r="CR36" i="33"/>
  <c r="CS36" i="33"/>
  <c r="IF36" i="33"/>
  <c r="IG36" i="33"/>
  <c r="IE36" i="33"/>
  <c r="LT36" i="33"/>
  <c r="LS36" i="33"/>
  <c r="LR36" i="33"/>
  <c r="MF18" i="33"/>
  <c r="MG18" i="33"/>
  <c r="ME18" i="33"/>
  <c r="EF16" i="33"/>
  <c r="EG16" i="33"/>
  <c r="EE16" i="33"/>
  <c r="CF24" i="33"/>
  <c r="CE24" i="33"/>
  <c r="CG24" i="33"/>
  <c r="CF21" i="33"/>
  <c r="CG21" i="33"/>
  <c r="CE21" i="33"/>
  <c r="IF37" i="33"/>
  <c r="IG37" i="33"/>
  <c r="IE37" i="33"/>
  <c r="BT23" i="33"/>
  <c r="BR23" i="33"/>
  <c r="BS23" i="33"/>
  <c r="ET13" i="33"/>
  <c r="ES13" i="33"/>
  <c r="ER13" i="33"/>
  <c r="MF41" i="33"/>
  <c r="ME41" i="33"/>
  <c r="MG41" i="33"/>
  <c r="GS39" i="33"/>
  <c r="GT39" i="33"/>
  <c r="GR39" i="33"/>
  <c r="ET20" i="33"/>
  <c r="ES20" i="33"/>
  <c r="ER20" i="33"/>
  <c r="ER46" i="33"/>
  <c r="ET46" i="33"/>
  <c r="ES46" i="33"/>
  <c r="HS30" i="33"/>
  <c r="HR30" i="33"/>
  <c r="HT30" i="33"/>
  <c r="ER31" i="33"/>
  <c r="ES31" i="33"/>
  <c r="ET31" i="33"/>
  <c r="LD9" i="33"/>
  <c r="LQ9" i="33"/>
  <c r="MD9" i="33"/>
  <c r="KQ9" i="33"/>
  <c r="IQ9" i="33"/>
  <c r="JD9" i="33"/>
  <c r="JQ9" i="33"/>
  <c r="KD9" i="33"/>
  <c r="GQ9" i="33"/>
  <c r="HQ9" i="33"/>
  <c r="HD9" i="33"/>
  <c r="ID9" i="33"/>
  <c r="EQ9" i="33"/>
  <c r="FD9" i="33"/>
  <c r="FQ9" i="33"/>
  <c r="DQ9" i="33"/>
  <c r="CD9" i="33"/>
  <c r="GD9" i="33"/>
  <c r="BQ9" i="33"/>
  <c r="DD9" i="33"/>
  <c r="AQ9" i="33"/>
  <c r="CQ9" i="33"/>
  <c r="AD9" i="33"/>
  <c r="ED9" i="33"/>
  <c r="BD9" i="33"/>
  <c r="FE18" i="33"/>
  <c r="FG18" i="33"/>
  <c r="FF18" i="33"/>
  <c r="IF15" i="33"/>
  <c r="IG15" i="33"/>
  <c r="IE15" i="33"/>
  <c r="GE16" i="33"/>
  <c r="GF16" i="33"/>
  <c r="GG16" i="33"/>
  <c r="AE18" i="33"/>
  <c r="AG18" i="33"/>
  <c r="AF18" i="33"/>
  <c r="IF18" i="33"/>
  <c r="IG18" i="33"/>
  <c r="IE18" i="33"/>
  <c r="BG15" i="33"/>
  <c r="BE15" i="33"/>
  <c r="BF15" i="33"/>
  <c r="IS15" i="33"/>
  <c r="IT15" i="33"/>
  <c r="IR15" i="33"/>
  <c r="IT43" i="33"/>
  <c r="IS43" i="33"/>
  <c r="IR43" i="33"/>
  <c r="ET16" i="33"/>
  <c r="ES16" i="33"/>
  <c r="ER16" i="33"/>
  <c r="BR18" i="33"/>
  <c r="BS18" i="33"/>
  <c r="BT18" i="33"/>
  <c r="GS18" i="33"/>
  <c r="GT18" i="33"/>
  <c r="GR18" i="33"/>
  <c r="LS18" i="33"/>
  <c r="LT18" i="33"/>
  <c r="LR18" i="33"/>
  <c r="DG15" i="33"/>
  <c r="DE15" i="33"/>
  <c r="DF15" i="33"/>
  <c r="FG15" i="33"/>
  <c r="FF15" i="33"/>
  <c r="FE15" i="33"/>
  <c r="KF15" i="33"/>
  <c r="KG15" i="33"/>
  <c r="KE15" i="33"/>
  <c r="CG43" i="33"/>
  <c r="CF43" i="33"/>
  <c r="CE43" i="33"/>
  <c r="FR43" i="33"/>
  <c r="FT43" i="33"/>
  <c r="FS43" i="33"/>
  <c r="KF43" i="33"/>
  <c r="KE43" i="33"/>
  <c r="KG43" i="33"/>
  <c r="BR16" i="33"/>
  <c r="BT16" i="33"/>
  <c r="BS16" i="33"/>
  <c r="FE16" i="33"/>
  <c r="FG16" i="33"/>
  <c r="FF16" i="33"/>
  <c r="IS16" i="33"/>
  <c r="IT16" i="33"/>
  <c r="IR16" i="33"/>
  <c r="AG44" i="33"/>
  <c r="AE44" i="33"/>
  <c r="AF44" i="33"/>
  <c r="ER44" i="33"/>
  <c r="ET44" i="33"/>
  <c r="ES44" i="33"/>
  <c r="JT44" i="33"/>
  <c r="JR44" i="33"/>
  <c r="JS44" i="33"/>
  <c r="AT24" i="33"/>
  <c r="AS24" i="33"/>
  <c r="AR24" i="33"/>
  <c r="ET24" i="33"/>
  <c r="ES24" i="33"/>
  <c r="ER24" i="33"/>
  <c r="JF24" i="33"/>
  <c r="JE24" i="33"/>
  <c r="JG24" i="33"/>
  <c r="LE24" i="33"/>
  <c r="LF24" i="33"/>
  <c r="LG24" i="33"/>
  <c r="CS38" i="33"/>
  <c r="CT38" i="33"/>
  <c r="CR38" i="33"/>
  <c r="HF38" i="33"/>
  <c r="HG38" i="33"/>
  <c r="HE38" i="33"/>
  <c r="MF38" i="33"/>
  <c r="MG38" i="33"/>
  <c r="ME38" i="33"/>
  <c r="BT21" i="33"/>
  <c r="BS21" i="33"/>
  <c r="BR21" i="33"/>
  <c r="GT21" i="33"/>
  <c r="GS21" i="33"/>
  <c r="GR21" i="33"/>
  <c r="LR21" i="33"/>
  <c r="LT21" i="33"/>
  <c r="LS21" i="33"/>
  <c r="BT35" i="33"/>
  <c r="BR35" i="33"/>
  <c r="BS35" i="33"/>
  <c r="HT35" i="33"/>
  <c r="HR35" i="33"/>
  <c r="HS35" i="33"/>
  <c r="LT35" i="33"/>
  <c r="LS35" i="33"/>
  <c r="LR35" i="33"/>
  <c r="GF37" i="33"/>
  <c r="GG37" i="33"/>
  <c r="GE37" i="33"/>
  <c r="HF37" i="33"/>
  <c r="HG37" i="33"/>
  <c r="HE37" i="33"/>
  <c r="LF37" i="33"/>
  <c r="LE37" i="33"/>
  <c r="LG37" i="33"/>
  <c r="BG22" i="33"/>
  <c r="BF22" i="33"/>
  <c r="BE22" i="33"/>
  <c r="FG22" i="33"/>
  <c r="FF22" i="33"/>
  <c r="FE22" i="33"/>
  <c r="KF22" i="33"/>
  <c r="KG22" i="33"/>
  <c r="KE22" i="33"/>
  <c r="AG23" i="33"/>
  <c r="AF23" i="33"/>
  <c r="AE23" i="33"/>
  <c r="FT23" i="33"/>
  <c r="FS23" i="33"/>
  <c r="FR23" i="33"/>
  <c r="IS23" i="33"/>
  <c r="IR23" i="33"/>
  <c r="IT23" i="33"/>
  <c r="BR14" i="33"/>
  <c r="BS14" i="33"/>
  <c r="BT14" i="33"/>
  <c r="ET14" i="33"/>
  <c r="ES14" i="33"/>
  <c r="ER14" i="33"/>
  <c r="KF14" i="33"/>
  <c r="KG14" i="33"/>
  <c r="KE14" i="33"/>
  <c r="EG13" i="33"/>
  <c r="EE13" i="33"/>
  <c r="EF13" i="33"/>
  <c r="DT13" i="33"/>
  <c r="DS13" i="33"/>
  <c r="DR13" i="33"/>
  <c r="HS13" i="33"/>
  <c r="HT13" i="33"/>
  <c r="HR13" i="33"/>
  <c r="MG13" i="33"/>
  <c r="ME13" i="33"/>
  <c r="MF13" i="33"/>
  <c r="ER27" i="33"/>
  <c r="ET27" i="33"/>
  <c r="ES27" i="33"/>
  <c r="IF27" i="33"/>
  <c r="IG27" i="33"/>
  <c r="IE27" i="33"/>
  <c r="KR27" i="33"/>
  <c r="KT27" i="33"/>
  <c r="KS27" i="33"/>
  <c r="DS41" i="33"/>
  <c r="DR41" i="33"/>
  <c r="DT41" i="33"/>
  <c r="GT41" i="33"/>
  <c r="GR41" i="33"/>
  <c r="GS41" i="33"/>
  <c r="LG41" i="33"/>
  <c r="LF41" i="33"/>
  <c r="LE41" i="33"/>
  <c r="CF25" i="33"/>
  <c r="CG25" i="33"/>
  <c r="CE25" i="33"/>
  <c r="HT25" i="33"/>
  <c r="HS25" i="33"/>
  <c r="HR25" i="33"/>
  <c r="KR25" i="33"/>
  <c r="KT25" i="33"/>
  <c r="KS25" i="33"/>
  <c r="CG39" i="33"/>
  <c r="CF39" i="33"/>
  <c r="CE39" i="33"/>
  <c r="FF39" i="33"/>
  <c r="FG39" i="33"/>
  <c r="FE39" i="33"/>
  <c r="JF39" i="33"/>
  <c r="JG39" i="33"/>
  <c r="JE39" i="33"/>
  <c r="KQ6" i="33"/>
  <c r="MD6" i="33"/>
  <c r="LD6" i="33"/>
  <c r="LQ6" i="33"/>
  <c r="KD6" i="33"/>
  <c r="IQ6" i="33"/>
  <c r="JD6" i="33"/>
  <c r="JQ6" i="33"/>
  <c r="GQ6" i="33"/>
  <c r="ID6" i="33"/>
  <c r="HD6" i="33"/>
  <c r="HQ6" i="33"/>
  <c r="FD6" i="33"/>
  <c r="FQ6" i="33"/>
  <c r="GD6" i="33"/>
  <c r="EQ6" i="33"/>
  <c r="DD6" i="33"/>
  <c r="CD6" i="33"/>
  <c r="DQ6" i="33"/>
  <c r="CQ6" i="33"/>
  <c r="BQ6" i="33"/>
  <c r="AQ6" i="33"/>
  <c r="AD6" i="33"/>
  <c r="ED6" i="33"/>
  <c r="BD6" i="33"/>
  <c r="FR32" i="33"/>
  <c r="FS32" i="33"/>
  <c r="FT32" i="33"/>
  <c r="HF32" i="33"/>
  <c r="HG32" i="33"/>
  <c r="HE32" i="33"/>
  <c r="LR32" i="33"/>
  <c r="LT32" i="33"/>
  <c r="LS32" i="33"/>
  <c r="CF20" i="33"/>
  <c r="CG20" i="33"/>
  <c r="CE20" i="33"/>
  <c r="GE20" i="33"/>
  <c r="GG20" i="33"/>
  <c r="GF20" i="33"/>
  <c r="IS20" i="33"/>
  <c r="IR20" i="33"/>
  <c r="IT20" i="33"/>
  <c r="GF34" i="33"/>
  <c r="GG34" i="33"/>
  <c r="GE34" i="33"/>
  <c r="EG34" i="33"/>
  <c r="EF34" i="33"/>
  <c r="EE34" i="33"/>
  <c r="JG34" i="33"/>
  <c r="JF34" i="33"/>
  <c r="JE34" i="33"/>
  <c r="AT46" i="33"/>
  <c r="AR46" i="33"/>
  <c r="AS46" i="33"/>
  <c r="DS46" i="33"/>
  <c r="DT46" i="33"/>
  <c r="DR46" i="33"/>
  <c r="IG46" i="33"/>
  <c r="IF46" i="33"/>
  <c r="IE46" i="33"/>
  <c r="LS46" i="33"/>
  <c r="LR46" i="33"/>
  <c r="LT46" i="33"/>
  <c r="CS29" i="33"/>
  <c r="CR29" i="33"/>
  <c r="CT29" i="33"/>
  <c r="GS29" i="33"/>
  <c r="GT29" i="33"/>
  <c r="GR29" i="33"/>
  <c r="LR29" i="33"/>
  <c r="LT29" i="33"/>
  <c r="LS29" i="33"/>
  <c r="CG30" i="33"/>
  <c r="CF30" i="33"/>
  <c r="CE30" i="33"/>
  <c r="GS30" i="33"/>
  <c r="GR30" i="33"/>
  <c r="GT30" i="33"/>
  <c r="LR30" i="33"/>
  <c r="LT30" i="33"/>
  <c r="LS30" i="33"/>
  <c r="DS17" i="33"/>
  <c r="DR17" i="33"/>
  <c r="DT17" i="33"/>
  <c r="HS17" i="33"/>
  <c r="HT17" i="33"/>
  <c r="HR17" i="33"/>
  <c r="MF17" i="33"/>
  <c r="MG17" i="33"/>
  <c r="ME17" i="33"/>
  <c r="CF31" i="33"/>
  <c r="CG31" i="33"/>
  <c r="CE31" i="33"/>
  <c r="HF31" i="33"/>
  <c r="HE31" i="33"/>
  <c r="HG31" i="33"/>
  <c r="IT31" i="33"/>
  <c r="IS31" i="33"/>
  <c r="IR31" i="33"/>
  <c r="AT45" i="33"/>
  <c r="AR45" i="33"/>
  <c r="AS45" i="33"/>
  <c r="FE45" i="33"/>
  <c r="FG45" i="33"/>
  <c r="FF45" i="33"/>
  <c r="IS45" i="33"/>
  <c r="IR45" i="33"/>
  <c r="IT45" i="33"/>
  <c r="AT28" i="33"/>
  <c r="AS28" i="33"/>
  <c r="AR28" i="33"/>
  <c r="GE28" i="33"/>
  <c r="GG28" i="33"/>
  <c r="GF28" i="33"/>
  <c r="KG28" i="33"/>
  <c r="KE28" i="33"/>
  <c r="KF28" i="33"/>
  <c r="AT42" i="33"/>
  <c r="AR42" i="33"/>
  <c r="AS42" i="33"/>
  <c r="DS42" i="33"/>
  <c r="DT42" i="33"/>
  <c r="DR42" i="33"/>
  <c r="KE42" i="33"/>
  <c r="KG42" i="33"/>
  <c r="KF42" i="33"/>
  <c r="BT36" i="33"/>
  <c r="BR36" i="33"/>
  <c r="BS36" i="33"/>
  <c r="GF36" i="33"/>
  <c r="GG36" i="33"/>
  <c r="GE36" i="33"/>
  <c r="HF36" i="33"/>
  <c r="HG36" i="33"/>
  <c r="HE36" i="33"/>
  <c r="LE36" i="33"/>
  <c r="LG36" i="33"/>
  <c r="LF36" i="33"/>
  <c r="AV5" i="42" a="1"/>
  <c r="AS7" i="33" l="1"/>
  <c r="AT7" i="33"/>
  <c r="AR7" i="33"/>
  <c r="ER10" i="33"/>
  <c r="ES10" i="33"/>
  <c r="ET10" i="33"/>
  <c r="KF11" i="33"/>
  <c r="KG11" i="33"/>
  <c r="KE11" i="33"/>
  <c r="CE6" i="33"/>
  <c r="CG6" i="33"/>
  <c r="CF6" i="33"/>
  <c r="IE6" i="33"/>
  <c r="IF6" i="33"/>
  <c r="IG6" i="33"/>
  <c r="MG6" i="33"/>
  <c r="MF6" i="33"/>
  <c r="ME6" i="33"/>
  <c r="CT9" i="33"/>
  <c r="CS9" i="33"/>
  <c r="CR9" i="33"/>
  <c r="FE9" i="33"/>
  <c r="FG9" i="33"/>
  <c r="FF9" i="33"/>
  <c r="JF9" i="33"/>
  <c r="JG9" i="33"/>
  <c r="JE9" i="33"/>
  <c r="BR7" i="33"/>
  <c r="BT7" i="33"/>
  <c r="BS7" i="33"/>
  <c r="ER7" i="33"/>
  <c r="ET7" i="33"/>
  <c r="ES7" i="33"/>
  <c r="KT7" i="33"/>
  <c r="KR7" i="33"/>
  <c r="KS7" i="33"/>
  <c r="CT10" i="33"/>
  <c r="CR10" i="33"/>
  <c r="CS10" i="33"/>
  <c r="FT10" i="33"/>
  <c r="FS10" i="33"/>
  <c r="FR10" i="33"/>
  <c r="JS10" i="33"/>
  <c r="JR10" i="33"/>
  <c r="JT10" i="33"/>
  <c r="BR11" i="33"/>
  <c r="BT11" i="33"/>
  <c r="BS11" i="33"/>
  <c r="FG11" i="33"/>
  <c r="FF11" i="33"/>
  <c r="FE11" i="33"/>
  <c r="IS11" i="33"/>
  <c r="IT11" i="33"/>
  <c r="IR11" i="33"/>
  <c r="BG8" i="33"/>
  <c r="BF8" i="33"/>
  <c r="BE8" i="33"/>
  <c r="DT8" i="33"/>
  <c r="DS8" i="33"/>
  <c r="DR8" i="33"/>
  <c r="GT8" i="33"/>
  <c r="GS8" i="33"/>
  <c r="GR8" i="33"/>
  <c r="LF8" i="33"/>
  <c r="LG8" i="33"/>
  <c r="LE8" i="33"/>
  <c r="HF6" i="33"/>
  <c r="HG6" i="33"/>
  <c r="HE6" i="33"/>
  <c r="FR9" i="33"/>
  <c r="FT9" i="33"/>
  <c r="FS9" i="33"/>
  <c r="IG8" i="33"/>
  <c r="IF8" i="33"/>
  <c r="IE8" i="33"/>
  <c r="BG6" i="33"/>
  <c r="BF6" i="33"/>
  <c r="BE6" i="33"/>
  <c r="DF6" i="33"/>
  <c r="DE6" i="33"/>
  <c r="DG6" i="33"/>
  <c r="GT6" i="33"/>
  <c r="GR6" i="33"/>
  <c r="GS6" i="33"/>
  <c r="KS6" i="33"/>
  <c r="KR6" i="33"/>
  <c r="KT6" i="33"/>
  <c r="AT9" i="33"/>
  <c r="AS9" i="33"/>
  <c r="AR9" i="33"/>
  <c r="ER9" i="33"/>
  <c r="ET9" i="33"/>
  <c r="ES9" i="33"/>
  <c r="IS9" i="33"/>
  <c r="IR9" i="33"/>
  <c r="IT9" i="33"/>
  <c r="CT7" i="33"/>
  <c r="CR7" i="33"/>
  <c r="CS7" i="33"/>
  <c r="HT7" i="33"/>
  <c r="HR7" i="33"/>
  <c r="HS7" i="33"/>
  <c r="MF7" i="33"/>
  <c r="MG7" i="33"/>
  <c r="ME7" i="33"/>
  <c r="BS10" i="33"/>
  <c r="BT10" i="33"/>
  <c r="BR10" i="33"/>
  <c r="GG10" i="33"/>
  <c r="GF10" i="33"/>
  <c r="GE10" i="33"/>
  <c r="JF10" i="33"/>
  <c r="JG10" i="33"/>
  <c r="JE10" i="33"/>
  <c r="CT11" i="33"/>
  <c r="CS11" i="33"/>
  <c r="CR11" i="33"/>
  <c r="FT11" i="33"/>
  <c r="FS11" i="33"/>
  <c r="FR11" i="33"/>
  <c r="JS11" i="33"/>
  <c r="JR11" i="33"/>
  <c r="JT11" i="33"/>
  <c r="EG8" i="33"/>
  <c r="EF8" i="33"/>
  <c r="EE8" i="33"/>
  <c r="ER8" i="33"/>
  <c r="ET8" i="33"/>
  <c r="ES8" i="33"/>
  <c r="KF8" i="33"/>
  <c r="KG8" i="33"/>
  <c r="KE8" i="33"/>
  <c r="DG9" i="33"/>
  <c r="DF9" i="33"/>
  <c r="DE9" i="33"/>
  <c r="CE7" i="33"/>
  <c r="CG7" i="33"/>
  <c r="CF7" i="33"/>
  <c r="HG7" i="33"/>
  <c r="HF7" i="33"/>
  <c r="HE7" i="33"/>
  <c r="LS7" i="33"/>
  <c r="LT7" i="33"/>
  <c r="LR7" i="33"/>
  <c r="EG10" i="33"/>
  <c r="EF10" i="33"/>
  <c r="EE10" i="33"/>
  <c r="HG10" i="33"/>
  <c r="HE10" i="33"/>
  <c r="HF10" i="33"/>
  <c r="KS10" i="33"/>
  <c r="KT10" i="33"/>
  <c r="KR10" i="33"/>
  <c r="EG11" i="33"/>
  <c r="EF11" i="33"/>
  <c r="EE11" i="33"/>
  <c r="GG11" i="33"/>
  <c r="GF11" i="33"/>
  <c r="GE11" i="33"/>
  <c r="KS11" i="33"/>
  <c r="KT11" i="33"/>
  <c r="KR11" i="33"/>
  <c r="BS8" i="33"/>
  <c r="BT8" i="33"/>
  <c r="BR8" i="33"/>
  <c r="GE8" i="33"/>
  <c r="GG8" i="33"/>
  <c r="GF8" i="33"/>
  <c r="JS8" i="33"/>
  <c r="JR8" i="33"/>
  <c r="JT8" i="33"/>
  <c r="FE7" i="33"/>
  <c r="FG7" i="33"/>
  <c r="FF7" i="33"/>
  <c r="AT10" i="33"/>
  <c r="AS10" i="33"/>
  <c r="AR10" i="33"/>
  <c r="KS9" i="33"/>
  <c r="KT9" i="33"/>
  <c r="KR9" i="33"/>
  <c r="AE6" i="33"/>
  <c r="AG6" i="33"/>
  <c r="AF6" i="33"/>
  <c r="GG6" i="33"/>
  <c r="GF6" i="33"/>
  <c r="GE6" i="33"/>
  <c r="JG6" i="33"/>
  <c r="JE6" i="33"/>
  <c r="JF6" i="33"/>
  <c r="BR9" i="33"/>
  <c r="BT9" i="33"/>
  <c r="BS9" i="33"/>
  <c r="HG9" i="33"/>
  <c r="HF9" i="33"/>
  <c r="HE9" i="33"/>
  <c r="MF9" i="33"/>
  <c r="MG9" i="33"/>
  <c r="ME9" i="33"/>
  <c r="BG7" i="33"/>
  <c r="BF7" i="33"/>
  <c r="BE7" i="33"/>
  <c r="DT7" i="33"/>
  <c r="DR7" i="33"/>
  <c r="DS7" i="33"/>
  <c r="IG7" i="33"/>
  <c r="IF7" i="33"/>
  <c r="IE7" i="33"/>
  <c r="LF7" i="33"/>
  <c r="LG7" i="33"/>
  <c r="LE7" i="33"/>
  <c r="DT10" i="33"/>
  <c r="DS10" i="33"/>
  <c r="DR10" i="33"/>
  <c r="IG10" i="33"/>
  <c r="IE10" i="33"/>
  <c r="IF10" i="33"/>
  <c r="MF10" i="33"/>
  <c r="MG10" i="33"/>
  <c r="ME10" i="33"/>
  <c r="DT11" i="33"/>
  <c r="DS11" i="33"/>
  <c r="DR11" i="33"/>
  <c r="IG11" i="33"/>
  <c r="IE11" i="33"/>
  <c r="IF11" i="33"/>
  <c r="MF11" i="33"/>
  <c r="MG11" i="33"/>
  <c r="ME11" i="33"/>
  <c r="CT8" i="33"/>
  <c r="CS8" i="33"/>
  <c r="CR8" i="33"/>
  <c r="FR8" i="33"/>
  <c r="FS8" i="33"/>
  <c r="FT8" i="33"/>
  <c r="IS8" i="33"/>
  <c r="IT8" i="33"/>
  <c r="IR8" i="33"/>
  <c r="JS9" i="33"/>
  <c r="JT9" i="33"/>
  <c r="JR9" i="33"/>
  <c r="KF10" i="33"/>
  <c r="KG10" i="33"/>
  <c r="KE10" i="33"/>
  <c r="ET11" i="33"/>
  <c r="ER11" i="33"/>
  <c r="ES11" i="33"/>
  <c r="LS8" i="33"/>
  <c r="LT8" i="33"/>
  <c r="LR8" i="33"/>
  <c r="EG6" i="33"/>
  <c r="EF6" i="33"/>
  <c r="EE6" i="33"/>
  <c r="IG9" i="33"/>
  <c r="IE9" i="33"/>
  <c r="IF9" i="33"/>
  <c r="AR6" i="33"/>
  <c r="AT6" i="33"/>
  <c r="AS6" i="33"/>
  <c r="FS6" i="33"/>
  <c r="FT6" i="33"/>
  <c r="FR6" i="33"/>
  <c r="IT6" i="33"/>
  <c r="IR6" i="33"/>
  <c r="IS6" i="33"/>
  <c r="GE9" i="33"/>
  <c r="GG9" i="33"/>
  <c r="GF9" i="33"/>
  <c r="HT9" i="33"/>
  <c r="HS9" i="33"/>
  <c r="HR9" i="33"/>
  <c r="LS9" i="33"/>
  <c r="LT9" i="33"/>
  <c r="LR9" i="33"/>
  <c r="EG7" i="33"/>
  <c r="EF7" i="33"/>
  <c r="EE7" i="33"/>
  <c r="GE7" i="33"/>
  <c r="GG7" i="33"/>
  <c r="GF7" i="33"/>
  <c r="JS7" i="33"/>
  <c r="JT7" i="33"/>
  <c r="JR7" i="33"/>
  <c r="CE10" i="33"/>
  <c r="CG10" i="33"/>
  <c r="CF10" i="33"/>
  <c r="HT10" i="33"/>
  <c r="HS10" i="33"/>
  <c r="HR10" i="33"/>
  <c r="LS10" i="33"/>
  <c r="LT10" i="33"/>
  <c r="LR10" i="33"/>
  <c r="CE11" i="33"/>
  <c r="CG11" i="33"/>
  <c r="CF11" i="33"/>
  <c r="HT11" i="33"/>
  <c r="HS11" i="33"/>
  <c r="HR11" i="33"/>
  <c r="LS11" i="33"/>
  <c r="LT11" i="33"/>
  <c r="LR11" i="33"/>
  <c r="AT8" i="33"/>
  <c r="AS8" i="33"/>
  <c r="AR8" i="33"/>
  <c r="FE8" i="33"/>
  <c r="FG8" i="33"/>
  <c r="FF8" i="33"/>
  <c r="JF8" i="33"/>
  <c r="JG8" i="33"/>
  <c r="JE8" i="33"/>
  <c r="DT6" i="33"/>
  <c r="DS6" i="33"/>
  <c r="DR6" i="33"/>
  <c r="AG9" i="33"/>
  <c r="AE9" i="33"/>
  <c r="AF9" i="33"/>
  <c r="CE8" i="33"/>
  <c r="CG8" i="33"/>
  <c r="CF8" i="33"/>
  <c r="ET6" i="33"/>
  <c r="ES6" i="33"/>
  <c r="ER6" i="33"/>
  <c r="BT6" i="33"/>
  <c r="BR6" i="33"/>
  <c r="BS6" i="33"/>
  <c r="FG6" i="33"/>
  <c r="FF6" i="33"/>
  <c r="FE6" i="33"/>
  <c r="KG6" i="33"/>
  <c r="KE6" i="33"/>
  <c r="KF6" i="33"/>
  <c r="BG9" i="33"/>
  <c r="BF9" i="33"/>
  <c r="BE9" i="33"/>
  <c r="CE9" i="33"/>
  <c r="CG9" i="33"/>
  <c r="CF9" i="33"/>
  <c r="GT9" i="33"/>
  <c r="GS9" i="33"/>
  <c r="GR9" i="33"/>
  <c r="LF9" i="33"/>
  <c r="LG9" i="33"/>
  <c r="LE9" i="33"/>
  <c r="DG7" i="33"/>
  <c r="DE7" i="33"/>
  <c r="DF7" i="33"/>
  <c r="GT7" i="33"/>
  <c r="GR7" i="33"/>
  <c r="GS7" i="33"/>
  <c r="JF7" i="33"/>
  <c r="JG7" i="33"/>
  <c r="JE7" i="33"/>
  <c r="BG10" i="33"/>
  <c r="BF10" i="33"/>
  <c r="BE10" i="33"/>
  <c r="DG10" i="33"/>
  <c r="DF10" i="33"/>
  <c r="DE10" i="33"/>
  <c r="GT10" i="33"/>
  <c r="GS10" i="33"/>
  <c r="GR10" i="33"/>
  <c r="LF10" i="33"/>
  <c r="LG10" i="33"/>
  <c r="LE10" i="33"/>
  <c r="BG11" i="33"/>
  <c r="BF11" i="33"/>
  <c r="BE11" i="33"/>
  <c r="DG11" i="33"/>
  <c r="DF11" i="33"/>
  <c r="DE11" i="33"/>
  <c r="GT11" i="33"/>
  <c r="GS11" i="33"/>
  <c r="GR11" i="33"/>
  <c r="LF11" i="33"/>
  <c r="LG11" i="33"/>
  <c r="LE11" i="33"/>
  <c r="DG8" i="33"/>
  <c r="DF8" i="33"/>
  <c r="DE8" i="33"/>
  <c r="HG8" i="33"/>
  <c r="HF8" i="33"/>
  <c r="HE8" i="33"/>
  <c r="KS8" i="33"/>
  <c r="KT8" i="33"/>
  <c r="KR8" i="33"/>
  <c r="LF6" i="33"/>
  <c r="LE6" i="33"/>
  <c r="LG6" i="33"/>
  <c r="KF7" i="33"/>
  <c r="KG7" i="33"/>
  <c r="KE7" i="33"/>
  <c r="AT11" i="33"/>
  <c r="AS11" i="33"/>
  <c r="AR11" i="33"/>
  <c r="JT6" i="33"/>
  <c r="JR6" i="33"/>
  <c r="JS6" i="33"/>
  <c r="CR6" i="33"/>
  <c r="CS6" i="33"/>
  <c r="CT6" i="33"/>
  <c r="HR6" i="33"/>
  <c r="HS6" i="33"/>
  <c r="HT6" i="33"/>
  <c r="LS6" i="33"/>
  <c r="LR6" i="33"/>
  <c r="LT6" i="33"/>
  <c r="EG9" i="33"/>
  <c r="EF9" i="33"/>
  <c r="EE9" i="33"/>
  <c r="DT9" i="33"/>
  <c r="DS9" i="33"/>
  <c r="DR9" i="33"/>
  <c r="KF9" i="33"/>
  <c r="KG9" i="33"/>
  <c r="KE9" i="33"/>
  <c r="AF7" i="33"/>
  <c r="AG7" i="33"/>
  <c r="AE7" i="33"/>
  <c r="FR7" i="33"/>
  <c r="FT7" i="33"/>
  <c r="FS7" i="33"/>
  <c r="IS7" i="33"/>
  <c r="IT7" i="33"/>
  <c r="IR7" i="33"/>
  <c r="AG10" i="33"/>
  <c r="AF10" i="33"/>
  <c r="AE10" i="33"/>
  <c r="FE10" i="33"/>
  <c r="FG10" i="33"/>
  <c r="FF10" i="33"/>
  <c r="IS10" i="33"/>
  <c r="IR10" i="33"/>
  <c r="IT10" i="33"/>
  <c r="AG11" i="33"/>
  <c r="AE11" i="33"/>
  <c r="AF11" i="33"/>
  <c r="HG11" i="33"/>
  <c r="HF11" i="33"/>
  <c r="HE11" i="33"/>
  <c r="JF11" i="33"/>
  <c r="JG11" i="33"/>
  <c r="JE11" i="33"/>
  <c r="AF8" i="33"/>
  <c r="AG8" i="33"/>
  <c r="AE8" i="33"/>
  <c r="HT8" i="33"/>
  <c r="HS8" i="33"/>
  <c r="HR8" i="33"/>
  <c r="MF8" i="33"/>
  <c r="MG8" i="33"/>
  <c r="ME8" i="33"/>
  <c r="I103" i="34" l="1"/>
  <c r="H103" i="34"/>
  <c r="I102" i="34"/>
  <c r="H102" i="34"/>
  <c r="I101" i="34"/>
  <c r="H101" i="34"/>
  <c r="I100" i="34"/>
  <c r="H100" i="34"/>
  <c r="I99" i="34"/>
  <c r="H99" i="34"/>
  <c r="I98" i="34"/>
  <c r="H98" i="34"/>
  <c r="I97" i="34"/>
  <c r="H97" i="34"/>
  <c r="I96" i="34"/>
  <c r="H96" i="34"/>
  <c r="I95" i="34"/>
  <c r="H95" i="34"/>
  <c r="I94" i="34"/>
  <c r="H94" i="34"/>
  <c r="I93" i="34"/>
  <c r="H93" i="34"/>
  <c r="I92" i="34"/>
  <c r="H92" i="34"/>
  <c r="I91" i="34"/>
  <c r="H91" i="34"/>
  <c r="I90" i="34"/>
  <c r="H90" i="34"/>
  <c r="I89" i="34"/>
  <c r="H89" i="34"/>
  <c r="I88" i="34"/>
  <c r="H88" i="34"/>
  <c r="I87" i="34"/>
  <c r="H87" i="34"/>
  <c r="I86" i="34"/>
  <c r="H86" i="34"/>
  <c r="I85" i="34"/>
  <c r="H85" i="34"/>
  <c r="I84" i="34"/>
  <c r="H84" i="34"/>
  <c r="I83" i="34"/>
  <c r="H83" i="34"/>
  <c r="I82" i="34"/>
  <c r="H82" i="34"/>
  <c r="I81" i="34"/>
  <c r="H81" i="34"/>
  <c r="I80" i="34"/>
  <c r="H80" i="34"/>
  <c r="I79" i="34"/>
  <c r="H79" i="34"/>
  <c r="I78" i="34"/>
  <c r="H78" i="34"/>
  <c r="I77" i="34"/>
  <c r="H77" i="34"/>
  <c r="I76" i="34"/>
  <c r="H76" i="34"/>
  <c r="I75" i="34"/>
  <c r="H75" i="34"/>
  <c r="I74" i="34"/>
  <c r="H74" i="34"/>
  <c r="I73" i="34"/>
  <c r="H73" i="34"/>
  <c r="I72" i="34"/>
  <c r="H72" i="34"/>
  <c r="I71" i="34"/>
  <c r="H71" i="34"/>
  <c r="I70" i="34"/>
  <c r="H70" i="34"/>
  <c r="I69" i="34"/>
  <c r="H69" i="34"/>
  <c r="I68" i="34"/>
  <c r="H68" i="34"/>
  <c r="I67" i="34"/>
  <c r="H67" i="34"/>
  <c r="I66" i="34"/>
  <c r="H66" i="34"/>
  <c r="I65" i="34"/>
  <c r="H65" i="34"/>
  <c r="I64" i="34"/>
  <c r="H64" i="34"/>
  <c r="I63" i="34"/>
  <c r="H63" i="34"/>
  <c r="I62" i="34"/>
  <c r="H62" i="34"/>
  <c r="I61" i="34"/>
  <c r="H61" i="34"/>
  <c r="I60" i="34"/>
  <c r="H60" i="34"/>
  <c r="I59" i="34"/>
  <c r="H59" i="34"/>
  <c r="I58" i="34"/>
  <c r="H58" i="34"/>
  <c r="I57" i="34"/>
  <c r="H57" i="34"/>
  <c r="I56" i="34"/>
  <c r="H56" i="34"/>
  <c r="I55" i="34"/>
  <c r="H55" i="34"/>
  <c r="I54" i="34"/>
  <c r="H54" i="34"/>
  <c r="I53" i="34"/>
  <c r="H53" i="34"/>
  <c r="I52" i="34"/>
  <c r="H52" i="34"/>
  <c r="I51" i="34"/>
  <c r="H51" i="34"/>
  <c r="I50" i="34"/>
  <c r="H50" i="34"/>
  <c r="I49" i="34"/>
  <c r="H49" i="34"/>
  <c r="I48" i="34"/>
  <c r="H48" i="34"/>
  <c r="I47" i="34"/>
  <c r="H47" i="34"/>
  <c r="I46" i="34"/>
  <c r="H46" i="34"/>
  <c r="I45" i="34"/>
  <c r="H45" i="34"/>
  <c r="I44" i="34"/>
  <c r="H44" i="34"/>
  <c r="I43" i="34"/>
  <c r="H43" i="34"/>
  <c r="I42" i="34"/>
  <c r="H42" i="34"/>
  <c r="I41" i="34"/>
  <c r="H41" i="34"/>
  <c r="I40" i="34"/>
  <c r="H40" i="34"/>
  <c r="I39" i="34"/>
  <c r="H39" i="34"/>
  <c r="I38" i="34"/>
  <c r="H38" i="34"/>
  <c r="I37" i="34"/>
  <c r="H37" i="34"/>
  <c r="I36" i="34"/>
  <c r="H36" i="34"/>
  <c r="I35" i="34"/>
  <c r="H35" i="34"/>
  <c r="I34" i="34"/>
  <c r="H34" i="34"/>
  <c r="I33" i="34"/>
  <c r="H33" i="34"/>
  <c r="I32" i="34"/>
  <c r="H32" i="34"/>
  <c r="I31" i="34"/>
  <c r="H31" i="34"/>
  <c r="I30" i="34"/>
  <c r="H30" i="34"/>
  <c r="I29" i="34"/>
  <c r="H29" i="34"/>
  <c r="I28" i="34"/>
  <c r="H28" i="34"/>
  <c r="I27" i="34"/>
  <c r="H27" i="34"/>
  <c r="I26" i="34"/>
  <c r="H26" i="34"/>
  <c r="I25" i="34"/>
  <c r="H25" i="34"/>
  <c r="I24" i="34"/>
  <c r="H24" i="34"/>
  <c r="I23" i="34"/>
  <c r="H23" i="34"/>
  <c r="I22" i="34"/>
  <c r="H22" i="34"/>
  <c r="I21" i="34"/>
  <c r="H21" i="34"/>
  <c r="I20" i="34"/>
  <c r="H20" i="34"/>
  <c r="I19" i="34"/>
  <c r="H19" i="34"/>
  <c r="I18" i="34"/>
  <c r="H18" i="34"/>
  <c r="I17" i="34"/>
  <c r="H17" i="34"/>
  <c r="I16" i="34"/>
  <c r="H16" i="34"/>
  <c r="I15" i="34"/>
  <c r="H15" i="34"/>
  <c r="I14" i="34"/>
  <c r="H14" i="34"/>
  <c r="I13" i="34"/>
  <c r="H13" i="34"/>
  <c r="I12" i="34"/>
  <c r="H12" i="34"/>
  <c r="I11" i="34"/>
  <c r="H11" i="34"/>
  <c r="I10" i="34"/>
  <c r="H10" i="34"/>
  <c r="I9" i="34"/>
  <c r="H9" i="34"/>
  <c r="I8" i="34"/>
  <c r="H8" i="34"/>
  <c r="I7" i="34"/>
  <c r="H7" i="34"/>
  <c r="I6" i="34"/>
  <c r="H6" i="34"/>
  <c r="H5" i="34"/>
  <c r="H4" i="34"/>
  <c r="I103" i="32"/>
  <c r="H103" i="32"/>
  <c r="I102" i="32"/>
  <c r="H102" i="32"/>
  <c r="I101" i="32"/>
  <c r="H101" i="32"/>
  <c r="I100" i="32"/>
  <c r="H100" i="32"/>
  <c r="I99" i="32"/>
  <c r="H99" i="32"/>
  <c r="I98" i="32"/>
  <c r="H98" i="32"/>
  <c r="I97" i="32"/>
  <c r="H97" i="32"/>
  <c r="I96" i="32"/>
  <c r="H96" i="32"/>
  <c r="I95" i="32"/>
  <c r="H95" i="32"/>
  <c r="I94" i="32"/>
  <c r="H94" i="32"/>
  <c r="I93" i="32"/>
  <c r="H93" i="32"/>
  <c r="I92" i="32"/>
  <c r="H92" i="32"/>
  <c r="I91" i="32"/>
  <c r="H91" i="32"/>
  <c r="I90" i="32"/>
  <c r="H90" i="32"/>
  <c r="I89" i="32"/>
  <c r="H89" i="32"/>
  <c r="I88" i="32"/>
  <c r="H88" i="32"/>
  <c r="I87" i="32"/>
  <c r="H87" i="32"/>
  <c r="I86" i="32"/>
  <c r="H86" i="32"/>
  <c r="I85" i="32"/>
  <c r="H85" i="32"/>
  <c r="I84" i="32"/>
  <c r="H84" i="32"/>
  <c r="I83" i="32"/>
  <c r="H83" i="32"/>
  <c r="I82" i="32"/>
  <c r="H82" i="32"/>
  <c r="I81" i="32"/>
  <c r="H81" i="32"/>
  <c r="I80" i="32"/>
  <c r="H80" i="32"/>
  <c r="I79" i="32"/>
  <c r="H79" i="32"/>
  <c r="I78" i="32"/>
  <c r="H78" i="32"/>
  <c r="I77" i="32"/>
  <c r="H77" i="32"/>
  <c r="I76" i="32"/>
  <c r="H76" i="32"/>
  <c r="I75" i="32"/>
  <c r="H75" i="32"/>
  <c r="I74" i="32"/>
  <c r="H74" i="32"/>
  <c r="I73" i="32"/>
  <c r="H73" i="32"/>
  <c r="I72" i="32"/>
  <c r="H72" i="32"/>
  <c r="I71" i="32"/>
  <c r="H71" i="32"/>
  <c r="I70" i="32"/>
  <c r="H70" i="32"/>
  <c r="I69" i="32"/>
  <c r="H69" i="32"/>
  <c r="I68" i="32"/>
  <c r="H68" i="32"/>
  <c r="I67" i="32"/>
  <c r="H67" i="32"/>
  <c r="I66" i="32"/>
  <c r="H66" i="32"/>
  <c r="I65" i="32"/>
  <c r="H65" i="32"/>
  <c r="I64" i="32"/>
  <c r="H64" i="32"/>
  <c r="I63" i="32"/>
  <c r="H63" i="32"/>
  <c r="I62" i="32"/>
  <c r="H62" i="32"/>
  <c r="I61" i="32"/>
  <c r="H61" i="32"/>
  <c r="I60" i="32"/>
  <c r="H60" i="32"/>
  <c r="I59" i="32"/>
  <c r="H59" i="32"/>
  <c r="I58" i="32"/>
  <c r="H58" i="32"/>
  <c r="I57" i="32"/>
  <c r="H57" i="32"/>
  <c r="I56" i="32"/>
  <c r="H56" i="32"/>
  <c r="I55" i="32"/>
  <c r="H55" i="32"/>
  <c r="I54" i="32"/>
  <c r="H54" i="32"/>
  <c r="I53" i="32"/>
  <c r="H53" i="32"/>
  <c r="I52" i="32"/>
  <c r="H52" i="32"/>
  <c r="I51" i="32"/>
  <c r="H51" i="32"/>
  <c r="I50" i="32"/>
  <c r="H50" i="32"/>
  <c r="I49" i="32"/>
  <c r="H49" i="32"/>
  <c r="I48" i="32"/>
  <c r="H48" i="32"/>
  <c r="I47" i="32"/>
  <c r="H47" i="32"/>
  <c r="I46" i="32"/>
  <c r="H46" i="32"/>
  <c r="I45" i="32"/>
  <c r="H45" i="32"/>
  <c r="I44" i="32"/>
  <c r="H44" i="32"/>
  <c r="I43" i="32"/>
  <c r="H43" i="32"/>
  <c r="I42" i="32"/>
  <c r="H42" i="32"/>
  <c r="I41" i="32"/>
  <c r="H41" i="32"/>
  <c r="I40" i="32"/>
  <c r="H40" i="32"/>
  <c r="I39" i="32"/>
  <c r="H39" i="32"/>
  <c r="I38" i="32"/>
  <c r="H38" i="32"/>
  <c r="I37" i="32"/>
  <c r="H37" i="32"/>
  <c r="I36" i="32"/>
  <c r="H36" i="32"/>
  <c r="I35" i="32"/>
  <c r="H35" i="32"/>
  <c r="I34" i="32"/>
  <c r="H34" i="32"/>
  <c r="I33" i="32"/>
  <c r="H33" i="32"/>
  <c r="I32" i="32"/>
  <c r="H32" i="32"/>
  <c r="I31" i="32"/>
  <c r="H31" i="32"/>
  <c r="I30" i="32"/>
  <c r="H30" i="32"/>
  <c r="I29" i="32"/>
  <c r="H29" i="32"/>
  <c r="I28" i="32"/>
  <c r="H28" i="32"/>
  <c r="I27" i="32"/>
  <c r="H27" i="32"/>
  <c r="I26" i="32"/>
  <c r="H26" i="32"/>
  <c r="I25" i="32"/>
  <c r="H25" i="32"/>
  <c r="I24" i="32"/>
  <c r="H24" i="32"/>
  <c r="I23" i="32"/>
  <c r="H23" i="32"/>
  <c r="I22" i="32"/>
  <c r="H22" i="32"/>
  <c r="I21" i="32"/>
  <c r="H21" i="32"/>
  <c r="I20" i="32"/>
  <c r="H20" i="32"/>
  <c r="I19" i="32"/>
  <c r="H19" i="32"/>
  <c r="I18" i="32"/>
  <c r="H18" i="32"/>
  <c r="I17" i="32"/>
  <c r="H17" i="32"/>
  <c r="I16" i="32"/>
  <c r="H16" i="32"/>
  <c r="I15" i="32"/>
  <c r="H15" i="32"/>
  <c r="I14" i="32"/>
  <c r="H14" i="32"/>
  <c r="I13" i="32"/>
  <c r="H13" i="32"/>
  <c r="I12" i="32"/>
  <c r="H12" i="32"/>
  <c r="I11" i="32"/>
  <c r="H11" i="32"/>
  <c r="I10" i="32"/>
  <c r="H10" i="32"/>
  <c r="I9" i="32"/>
  <c r="H9" i="32"/>
  <c r="I8" i="32"/>
  <c r="H8" i="32"/>
  <c r="I7" i="32"/>
  <c r="H7" i="32"/>
  <c r="I6" i="32"/>
  <c r="H6" i="32"/>
  <c r="H5" i="32"/>
  <c r="H4" i="32"/>
  <c r="H78" i="37" l="1"/>
  <c r="G78" i="37"/>
  <c r="H75" i="37"/>
  <c r="G75" i="37"/>
  <c r="H74" i="37"/>
  <c r="G74" i="37"/>
  <c r="H71" i="37"/>
  <c r="G71" i="37"/>
  <c r="H70" i="37"/>
  <c r="G70" i="37"/>
  <c r="H68" i="37"/>
  <c r="G68" i="37"/>
  <c r="H67" i="37"/>
  <c r="G67" i="37"/>
  <c r="H64" i="37"/>
  <c r="G64" i="37"/>
  <c r="H63" i="37"/>
  <c r="G63" i="37"/>
  <c r="H61" i="37"/>
  <c r="G61" i="37"/>
  <c r="H60" i="37"/>
  <c r="G60" i="37"/>
  <c r="H58" i="37"/>
  <c r="G58" i="37"/>
  <c r="H57" i="37"/>
  <c r="G57" i="37"/>
  <c r="H55" i="37"/>
  <c r="G55" i="37"/>
  <c r="H54" i="37"/>
  <c r="G54" i="37"/>
  <c r="H51" i="37"/>
  <c r="G51" i="37"/>
  <c r="H50" i="37"/>
  <c r="G50" i="37"/>
  <c r="H49" i="37"/>
  <c r="G49" i="37"/>
  <c r="H48" i="37"/>
  <c r="G48" i="37"/>
  <c r="H46" i="37"/>
  <c r="G46" i="37"/>
  <c r="H45" i="37"/>
  <c r="G45" i="37"/>
  <c r="H44" i="37"/>
  <c r="G44" i="37"/>
  <c r="H43" i="37"/>
  <c r="G43" i="37"/>
  <c r="H41" i="37"/>
  <c r="G41" i="37"/>
  <c r="H40" i="37"/>
  <c r="G40" i="37"/>
  <c r="H38" i="37"/>
  <c r="G38" i="37"/>
  <c r="H37" i="37"/>
  <c r="G37" i="37"/>
  <c r="H35" i="37"/>
  <c r="G35" i="37"/>
  <c r="H34" i="37"/>
  <c r="G34" i="37"/>
  <c r="H33" i="37"/>
  <c r="G33" i="37"/>
  <c r="H31" i="37"/>
  <c r="G31" i="37"/>
  <c r="H30" i="37"/>
  <c r="G30" i="37"/>
  <c r="H29" i="37"/>
  <c r="G29" i="37"/>
  <c r="H27" i="37"/>
  <c r="G27" i="37"/>
  <c r="H26" i="37"/>
  <c r="G26" i="37"/>
  <c r="H25" i="37"/>
  <c r="G25" i="37"/>
  <c r="H23" i="37"/>
  <c r="G23" i="37"/>
  <c r="H22" i="37"/>
  <c r="G22" i="37"/>
  <c r="H21" i="37"/>
  <c r="G21" i="37"/>
  <c r="H19" i="37"/>
  <c r="G19" i="37"/>
  <c r="H18" i="37"/>
  <c r="G18" i="37"/>
  <c r="H16" i="37"/>
  <c r="G16" i="37"/>
  <c r="H15" i="37"/>
  <c r="G15" i="37"/>
  <c r="H14" i="37"/>
  <c r="G14" i="37"/>
  <c r="H12" i="37"/>
  <c r="G12" i="37"/>
  <c r="H11" i="37"/>
  <c r="G11" i="37"/>
  <c r="H10" i="37"/>
  <c r="G10" i="37"/>
  <c r="H8" i="37"/>
  <c r="G8" i="37"/>
  <c r="H7" i="37"/>
  <c r="G7" i="37"/>
  <c r="H6" i="37"/>
  <c r="G6" i="37"/>
  <c r="H4" i="37"/>
  <c r="G4" i="37"/>
  <c r="B78" i="37"/>
  <c r="C78" i="37" s="1"/>
  <c r="B75" i="37"/>
  <c r="C75" i="37" s="1"/>
  <c r="B50" i="37"/>
  <c r="C50" i="37" s="1"/>
  <c r="B40" i="37"/>
  <c r="C40" i="37" s="1"/>
  <c r="F4" i="41"/>
  <c r="B4" i="37" s="1"/>
  <c r="C4" i="37" s="1"/>
  <c r="F5" i="41"/>
  <c r="B17" i="36" s="1"/>
  <c r="F6" i="41"/>
  <c r="E12" i="36" s="1"/>
  <c r="F7" i="41"/>
  <c r="E17" i="36" s="1"/>
  <c r="F8" i="41"/>
  <c r="B12" i="37" s="1"/>
  <c r="C12" i="37" s="1"/>
  <c r="F9" i="41"/>
  <c r="B11" i="37" s="1"/>
  <c r="C11" i="37" s="1"/>
  <c r="F10" i="41"/>
  <c r="B10" i="37" s="1"/>
  <c r="C10" i="37" s="1"/>
  <c r="F11" i="41"/>
  <c r="K17" i="36" s="1"/>
  <c r="F12" i="41"/>
  <c r="N17" i="36" s="1"/>
  <c r="F13" i="41"/>
  <c r="N12" i="36" s="1"/>
  <c r="F14" i="41"/>
  <c r="B18" i="37" s="1"/>
  <c r="C18" i="37" s="1"/>
  <c r="F15" i="41"/>
  <c r="B19" i="37" s="1"/>
  <c r="C19" i="37" s="1"/>
  <c r="F16" i="41"/>
  <c r="B23" i="37" s="1"/>
  <c r="C23" i="37" s="1"/>
  <c r="F17" i="41"/>
  <c r="B22" i="37" s="1"/>
  <c r="C22" i="37" s="1"/>
  <c r="F18" i="41"/>
  <c r="B21" i="37" s="1"/>
  <c r="C21" i="37" s="1"/>
  <c r="F19" i="41"/>
  <c r="E27" i="36" s="1"/>
  <c r="F20" i="41"/>
  <c r="H27" i="36" s="1"/>
  <c r="F21" i="41"/>
  <c r="H22" i="36" s="1"/>
  <c r="F22" i="41"/>
  <c r="B30" i="37" s="1"/>
  <c r="C30" i="37" s="1"/>
  <c r="F23" i="41"/>
  <c r="B31" i="37" s="1"/>
  <c r="C31" i="37" s="1"/>
  <c r="F24" i="41"/>
  <c r="B29" i="37" s="1"/>
  <c r="C29" i="37" s="1"/>
  <c r="F25" i="41"/>
  <c r="B35" i="37" s="1"/>
  <c r="C35" i="37" s="1"/>
  <c r="F26" i="41"/>
  <c r="B34" i="37" s="1"/>
  <c r="C34" i="37" s="1"/>
  <c r="F27" i="41"/>
  <c r="Q22" i="36" s="1"/>
  <c r="F28" i="41"/>
  <c r="B37" i="37" s="1"/>
  <c r="C37" i="37" s="1"/>
  <c r="F29" i="41"/>
  <c r="B39" i="36" s="1"/>
  <c r="F30" i="41"/>
  <c r="E32" i="36" s="1"/>
  <c r="F31" i="41"/>
  <c r="E39" i="36" s="1"/>
  <c r="F32" i="41"/>
  <c r="B45" i="37" s="1"/>
  <c r="C45" i="37" s="1"/>
  <c r="F33" i="41"/>
  <c r="H39" i="36" s="1"/>
  <c r="F34" i="41"/>
  <c r="K32" i="36" s="1"/>
  <c r="F35" i="41"/>
  <c r="B44" i="37" s="1"/>
  <c r="C44" i="37" s="1"/>
  <c r="F36" i="41"/>
  <c r="B48" i="37" s="1"/>
  <c r="C48" i="37" s="1"/>
  <c r="F37" i="41"/>
  <c r="B49" i="37" s="1"/>
  <c r="C49" i="37" s="1"/>
  <c r="M37" i="41"/>
  <c r="F38" i="41"/>
  <c r="Q32" i="36" s="1"/>
  <c r="M38" i="41"/>
  <c r="F39" i="41"/>
  <c r="Q39" i="36" s="1"/>
  <c r="M39" i="41"/>
  <c r="M40" i="41"/>
  <c r="F41" i="41"/>
  <c r="B55" i="37" s="1"/>
  <c r="C55" i="37" s="1"/>
  <c r="F42" i="41"/>
  <c r="B54" i="37" s="1"/>
  <c r="C54" i="37" s="1"/>
  <c r="D43" i="41"/>
  <c r="F43" i="41"/>
  <c r="B58" i="37" s="1"/>
  <c r="C58" i="37" s="1"/>
  <c r="M53" i="41"/>
  <c r="D44" i="41"/>
  <c r="F44" i="41"/>
  <c r="B57" i="37" s="1"/>
  <c r="C57" i="37" s="1"/>
  <c r="M54" i="41"/>
  <c r="D45" i="41"/>
  <c r="F45" i="41"/>
  <c r="B61" i="37" s="1"/>
  <c r="C61" i="37" s="1"/>
  <c r="M55" i="41"/>
  <c r="M56" i="41"/>
  <c r="F46" i="41"/>
  <c r="B60" i="37" s="1"/>
  <c r="C60" i="37" s="1"/>
  <c r="F47" i="41"/>
  <c r="B63" i="37" s="1"/>
  <c r="C63" i="37" s="1"/>
  <c r="F48" i="41"/>
  <c r="B64" i="37" s="1"/>
  <c r="C64" i="37" s="1"/>
  <c r="F50" i="41"/>
  <c r="B67" i="37" s="1"/>
  <c r="C67" i="37" s="1"/>
  <c r="F51" i="41"/>
  <c r="B68" i="37" s="1"/>
  <c r="C68" i="37" s="1"/>
  <c r="F52" i="41"/>
  <c r="B71" i="37" s="1"/>
  <c r="C71" i="37" s="1"/>
  <c r="F53" i="41"/>
  <c r="B70" i="37" s="1"/>
  <c r="C70" i="37" s="1"/>
  <c r="F55" i="41"/>
  <c r="B74" i="37" s="1"/>
  <c r="C74" i="37" s="1"/>
  <c r="F56" i="41"/>
  <c r="F58" i="41"/>
  <c r="L83" i="36" s="1"/>
  <c r="F59" i="33"/>
  <c r="G59" i="33"/>
  <c r="N88" i="36"/>
  <c r="Q72" i="36" s="1"/>
  <c r="R78" i="36" s="1"/>
  <c r="N62" i="36" s="1"/>
  <c r="L88" i="36"/>
  <c r="E72" i="36" s="1"/>
  <c r="F65" i="33"/>
  <c r="G65" i="33"/>
  <c r="F48" i="33"/>
  <c r="G48" i="33"/>
  <c r="F49" i="33"/>
  <c r="G49" i="33"/>
  <c r="F50" i="33"/>
  <c r="G50" i="33"/>
  <c r="F51" i="33"/>
  <c r="G51" i="33"/>
  <c r="F52" i="33"/>
  <c r="G52" i="33"/>
  <c r="F53" i="33"/>
  <c r="G53" i="33"/>
  <c r="H53" i="33" s="1"/>
  <c r="F54" i="33"/>
  <c r="G54" i="33"/>
  <c r="F55" i="33"/>
  <c r="G55" i="33"/>
  <c r="F57" i="33"/>
  <c r="G57" i="33"/>
  <c r="F58" i="33"/>
  <c r="G58" i="33"/>
  <c r="F60" i="33"/>
  <c r="G60" i="33"/>
  <c r="F62" i="33"/>
  <c r="G62" i="33"/>
  <c r="F63" i="33"/>
  <c r="G63" i="33"/>
  <c r="F65" i="39"/>
  <c r="G65" i="39"/>
  <c r="HU48" i="39"/>
  <c r="HU49" i="39"/>
  <c r="HU50" i="39"/>
  <c r="HU51" i="39"/>
  <c r="HU52" i="39"/>
  <c r="HU53" i="39"/>
  <c r="HU54" i="39"/>
  <c r="HU55" i="39"/>
  <c r="HU57" i="39"/>
  <c r="HU58" i="39"/>
  <c r="HU59" i="39"/>
  <c r="HU60" i="39"/>
  <c r="HU62" i="39"/>
  <c r="HU63" i="39"/>
  <c r="HU65" i="39"/>
  <c r="HK67" i="39"/>
  <c r="HS65" i="39"/>
  <c r="HR65" i="39"/>
  <c r="HM65" i="39"/>
  <c r="HK65" i="39"/>
  <c r="HS63" i="39"/>
  <c r="HR63" i="39"/>
  <c r="HM63" i="39"/>
  <c r="HK63" i="39"/>
  <c r="HS62" i="39"/>
  <c r="HR62" i="39"/>
  <c r="HM62" i="39"/>
  <c r="HK62" i="39"/>
  <c r="HS60" i="39"/>
  <c r="HR60" i="39"/>
  <c r="HM60" i="39"/>
  <c r="HK60" i="39"/>
  <c r="HS59" i="39"/>
  <c r="HR59" i="39"/>
  <c r="HM59" i="39"/>
  <c r="HK59" i="39"/>
  <c r="HS58" i="39"/>
  <c r="HR58" i="39"/>
  <c r="HM58" i="39"/>
  <c r="HK58" i="39"/>
  <c r="HS57" i="39"/>
  <c r="HR57" i="39"/>
  <c r="HM57" i="39"/>
  <c r="HK57" i="39"/>
  <c r="HS55" i="39"/>
  <c r="HR55" i="39"/>
  <c r="HM55" i="39"/>
  <c r="HK55" i="39"/>
  <c r="HS54" i="39"/>
  <c r="HR54" i="39"/>
  <c r="HM54" i="39"/>
  <c r="HK54" i="39"/>
  <c r="HS53" i="39"/>
  <c r="HR53" i="39"/>
  <c r="HM53" i="39"/>
  <c r="HK53" i="39"/>
  <c r="HS52" i="39"/>
  <c r="HR52" i="39"/>
  <c r="HM52" i="39"/>
  <c r="HK52" i="39"/>
  <c r="HS51" i="39"/>
  <c r="HR51" i="39"/>
  <c r="HM51" i="39"/>
  <c r="HK51" i="39"/>
  <c r="HS50" i="39"/>
  <c r="HR50" i="39"/>
  <c r="HM50" i="39"/>
  <c r="HK50" i="39"/>
  <c r="HS49" i="39"/>
  <c r="HR49" i="39"/>
  <c r="HM49" i="39"/>
  <c r="HK49" i="39"/>
  <c r="HS48" i="39"/>
  <c r="HR48" i="39"/>
  <c r="HM48" i="39"/>
  <c r="HK48" i="39"/>
  <c r="F63" i="39"/>
  <c r="G63" i="39"/>
  <c r="F62" i="39"/>
  <c r="G62" i="39"/>
  <c r="F60" i="39"/>
  <c r="G60" i="39"/>
  <c r="F59" i="39"/>
  <c r="H59" i="39" s="1"/>
  <c r="G59" i="39"/>
  <c r="F58" i="39"/>
  <c r="G58" i="39"/>
  <c r="F57" i="39"/>
  <c r="G57" i="39"/>
  <c r="F55" i="39"/>
  <c r="G55" i="39"/>
  <c r="F54" i="39"/>
  <c r="H54" i="39" s="1"/>
  <c r="G54" i="39"/>
  <c r="F53" i="39"/>
  <c r="H53" i="39" s="1"/>
  <c r="G53" i="39"/>
  <c r="F52" i="39"/>
  <c r="H52" i="39" s="1"/>
  <c r="G52" i="39"/>
  <c r="F51" i="39"/>
  <c r="H51" i="39" s="1"/>
  <c r="G51" i="39"/>
  <c r="F50" i="39"/>
  <c r="G50" i="39"/>
  <c r="F49" i="39"/>
  <c r="H49" i="39" s="1"/>
  <c r="G49" i="39"/>
  <c r="F48" i="39"/>
  <c r="H48" i="39" s="1"/>
  <c r="G48" i="39"/>
  <c r="N39" i="36"/>
  <c r="B32" i="36"/>
  <c r="N27" i="36"/>
  <c r="B27" i="36"/>
  <c r="K22" i="36"/>
  <c r="E22" i="36"/>
  <c r="H17" i="36"/>
  <c r="Q12" i="36"/>
  <c r="K12" i="36"/>
  <c r="O1" i="18"/>
  <c r="LX67" i="39"/>
  <c r="LK67" i="39"/>
  <c r="KX67" i="39"/>
  <c r="KK67" i="39"/>
  <c r="JX67" i="39"/>
  <c r="JK67" i="39"/>
  <c r="IX67" i="39"/>
  <c r="IK67" i="39"/>
  <c r="HX67" i="39"/>
  <c r="GX67" i="39"/>
  <c r="GK67" i="39"/>
  <c r="FX67" i="39"/>
  <c r="FK67" i="39"/>
  <c r="EX67" i="39"/>
  <c r="EK67" i="39"/>
  <c r="DX67" i="39"/>
  <c r="DK67" i="39"/>
  <c r="CX67" i="39"/>
  <c r="CK67" i="39"/>
  <c r="BX67" i="39"/>
  <c r="BK67" i="39"/>
  <c r="AX67" i="39"/>
  <c r="AK67" i="39"/>
  <c r="X67" i="39"/>
  <c r="K67" i="39"/>
  <c r="LZ65" i="39"/>
  <c r="LX65" i="39"/>
  <c r="LM65" i="39"/>
  <c r="LK65" i="39"/>
  <c r="KZ65" i="39"/>
  <c r="KX65" i="39"/>
  <c r="KM65" i="39"/>
  <c r="KK65" i="39"/>
  <c r="JZ65" i="39"/>
  <c r="JX65" i="39"/>
  <c r="JM65" i="39"/>
  <c r="JK65" i="39"/>
  <c r="IZ65" i="39"/>
  <c r="IX65" i="39"/>
  <c r="IM65" i="39"/>
  <c r="IK65" i="39"/>
  <c r="HZ65" i="39"/>
  <c r="HX65" i="39"/>
  <c r="GZ65" i="39"/>
  <c r="GX65" i="39"/>
  <c r="GM65" i="39"/>
  <c r="GK65" i="39"/>
  <c r="FZ65" i="39"/>
  <c r="FX65" i="39"/>
  <c r="FM65" i="39"/>
  <c r="FK65" i="39"/>
  <c r="EZ65" i="39"/>
  <c r="EX65" i="39"/>
  <c r="EM65" i="39"/>
  <c r="EK65" i="39"/>
  <c r="DZ65" i="39"/>
  <c r="DX65" i="39"/>
  <c r="DM65" i="39"/>
  <c r="DK65" i="39"/>
  <c r="CZ65" i="39"/>
  <c r="CX65" i="39"/>
  <c r="CM65" i="39"/>
  <c r="CK65" i="39"/>
  <c r="BZ65" i="39"/>
  <c r="BX65" i="39"/>
  <c r="BM65" i="39"/>
  <c r="BK65" i="39"/>
  <c r="AZ65" i="39"/>
  <c r="AX65" i="39"/>
  <c r="AM65" i="39"/>
  <c r="AK65" i="39"/>
  <c r="Z65" i="39"/>
  <c r="X65" i="39"/>
  <c r="M65" i="39"/>
  <c r="K65" i="39"/>
  <c r="LZ63" i="39"/>
  <c r="LX63" i="39"/>
  <c r="LM63" i="39"/>
  <c r="LK63" i="39"/>
  <c r="KZ63" i="39"/>
  <c r="KX63" i="39"/>
  <c r="KM63" i="39"/>
  <c r="KK63" i="39"/>
  <c r="JZ63" i="39"/>
  <c r="JX63" i="39"/>
  <c r="JM63" i="39"/>
  <c r="JK63" i="39"/>
  <c r="IZ63" i="39"/>
  <c r="IX63" i="39"/>
  <c r="IM63" i="39"/>
  <c r="IK63" i="39"/>
  <c r="HZ63" i="39"/>
  <c r="HX63" i="39"/>
  <c r="GZ63" i="39"/>
  <c r="GX63" i="39"/>
  <c r="GM63" i="39"/>
  <c r="GK63" i="39"/>
  <c r="FZ63" i="39"/>
  <c r="FX63" i="39"/>
  <c r="FM63" i="39"/>
  <c r="FK63" i="39"/>
  <c r="EZ63" i="39"/>
  <c r="EX63" i="39"/>
  <c r="EM63" i="39"/>
  <c r="EK63" i="39"/>
  <c r="DZ63" i="39"/>
  <c r="DX63" i="39"/>
  <c r="DM63" i="39"/>
  <c r="DK63" i="39"/>
  <c r="CZ63" i="39"/>
  <c r="CX63" i="39"/>
  <c r="CM63" i="39"/>
  <c r="CK63" i="39"/>
  <c r="BZ63" i="39"/>
  <c r="BX63" i="39"/>
  <c r="BM63" i="39"/>
  <c r="BK63" i="39"/>
  <c r="AZ63" i="39"/>
  <c r="AX63" i="39"/>
  <c r="AM63" i="39"/>
  <c r="AK63" i="39"/>
  <c r="Z63" i="39"/>
  <c r="X63" i="39"/>
  <c r="M63" i="39"/>
  <c r="K63" i="39"/>
  <c r="LZ62" i="39"/>
  <c r="LX62" i="39"/>
  <c r="LM62" i="39"/>
  <c r="LK62" i="39"/>
  <c r="KZ62" i="39"/>
  <c r="KX62" i="39"/>
  <c r="KM62" i="39"/>
  <c r="KK62" i="39"/>
  <c r="JZ62" i="39"/>
  <c r="JX62" i="39"/>
  <c r="JM62" i="39"/>
  <c r="JK62" i="39"/>
  <c r="IZ62" i="39"/>
  <c r="IX62" i="39"/>
  <c r="IM62" i="39"/>
  <c r="IK62" i="39"/>
  <c r="HZ62" i="39"/>
  <c r="HX62" i="39"/>
  <c r="GZ62" i="39"/>
  <c r="GX62" i="39"/>
  <c r="GM62" i="39"/>
  <c r="GK62" i="39"/>
  <c r="FZ62" i="39"/>
  <c r="FX62" i="39"/>
  <c r="FM62" i="39"/>
  <c r="FK62" i="39"/>
  <c r="EZ62" i="39"/>
  <c r="EX62" i="39"/>
  <c r="EM62" i="39"/>
  <c r="EK62" i="39"/>
  <c r="DZ62" i="39"/>
  <c r="DX62" i="39"/>
  <c r="DM62" i="39"/>
  <c r="DK62" i="39"/>
  <c r="CZ62" i="39"/>
  <c r="CX62" i="39"/>
  <c r="CM62" i="39"/>
  <c r="CK62" i="39"/>
  <c r="BZ62" i="39"/>
  <c r="BX62" i="39"/>
  <c r="BM62" i="39"/>
  <c r="BK62" i="39"/>
  <c r="AZ62" i="39"/>
  <c r="AX62" i="39"/>
  <c r="AM62" i="39"/>
  <c r="AK62" i="39"/>
  <c r="Z62" i="39"/>
  <c r="X62" i="39"/>
  <c r="M62" i="39"/>
  <c r="K62" i="39"/>
  <c r="LZ60" i="39"/>
  <c r="LX60" i="39"/>
  <c r="LM60" i="39"/>
  <c r="LK60" i="39"/>
  <c r="KZ60" i="39"/>
  <c r="KX60" i="39"/>
  <c r="KM60" i="39"/>
  <c r="KK60" i="39"/>
  <c r="JZ60" i="39"/>
  <c r="JX60" i="39"/>
  <c r="JM60" i="39"/>
  <c r="JK60" i="39"/>
  <c r="IZ60" i="39"/>
  <c r="IX60" i="39"/>
  <c r="IM60" i="39"/>
  <c r="IK60" i="39"/>
  <c r="HZ60" i="39"/>
  <c r="HX60" i="39"/>
  <c r="GZ60" i="39"/>
  <c r="GX60" i="39"/>
  <c r="GM60" i="39"/>
  <c r="GK60" i="39"/>
  <c r="FZ60" i="39"/>
  <c r="FX60" i="39"/>
  <c r="FM60" i="39"/>
  <c r="FK60" i="39"/>
  <c r="EZ60" i="39"/>
  <c r="EX60" i="39"/>
  <c r="EM60" i="39"/>
  <c r="EK60" i="39"/>
  <c r="DZ60" i="39"/>
  <c r="DX60" i="39"/>
  <c r="DM60" i="39"/>
  <c r="DK60" i="39"/>
  <c r="CZ60" i="39"/>
  <c r="CX60" i="39"/>
  <c r="CM60" i="39"/>
  <c r="CK60" i="39"/>
  <c r="BZ60" i="39"/>
  <c r="BX60" i="39"/>
  <c r="BM60" i="39"/>
  <c r="BK60" i="39"/>
  <c r="AZ60" i="39"/>
  <c r="AX60" i="39"/>
  <c r="AM60" i="39"/>
  <c r="AK60" i="39"/>
  <c r="Z60" i="39"/>
  <c r="X60" i="39"/>
  <c r="M60" i="39"/>
  <c r="K60" i="39"/>
  <c r="LZ59" i="39"/>
  <c r="LX59" i="39"/>
  <c r="LM59" i="39"/>
  <c r="LK59" i="39"/>
  <c r="KZ59" i="39"/>
  <c r="KX59" i="39"/>
  <c r="KM59" i="39"/>
  <c r="KK59" i="39"/>
  <c r="JZ59" i="39"/>
  <c r="JX59" i="39"/>
  <c r="JM59" i="39"/>
  <c r="JK59" i="39"/>
  <c r="IZ59" i="39"/>
  <c r="IX59" i="39"/>
  <c r="IM59" i="39"/>
  <c r="IK59" i="39"/>
  <c r="HZ59" i="39"/>
  <c r="HX59" i="39"/>
  <c r="GZ59" i="39"/>
  <c r="GX59" i="39"/>
  <c r="GM59" i="39"/>
  <c r="GK59" i="39"/>
  <c r="FZ59" i="39"/>
  <c r="FX59" i="39"/>
  <c r="FM59" i="39"/>
  <c r="FK59" i="39"/>
  <c r="EZ59" i="39"/>
  <c r="EX59" i="39"/>
  <c r="EM59" i="39"/>
  <c r="EK59" i="39"/>
  <c r="DZ59" i="39"/>
  <c r="DX59" i="39"/>
  <c r="DM59" i="39"/>
  <c r="DK59" i="39"/>
  <c r="CZ59" i="39"/>
  <c r="CX59" i="39"/>
  <c r="CM59" i="39"/>
  <c r="CK59" i="39"/>
  <c r="BZ59" i="39"/>
  <c r="BX59" i="39"/>
  <c r="BM59" i="39"/>
  <c r="BK59" i="39"/>
  <c r="AZ59" i="39"/>
  <c r="AX59" i="39"/>
  <c r="AM59" i="39"/>
  <c r="AK59" i="39"/>
  <c r="Z59" i="39"/>
  <c r="X59" i="39"/>
  <c r="M59" i="39"/>
  <c r="K59" i="39"/>
  <c r="LZ58" i="39"/>
  <c r="LX58" i="39"/>
  <c r="LM58" i="39"/>
  <c r="LK58" i="39"/>
  <c r="KZ58" i="39"/>
  <c r="KX58" i="39"/>
  <c r="KM58" i="39"/>
  <c r="KK58" i="39"/>
  <c r="JZ58" i="39"/>
  <c r="JX58" i="39"/>
  <c r="JM58" i="39"/>
  <c r="JK58" i="39"/>
  <c r="IZ58" i="39"/>
  <c r="IX58" i="39"/>
  <c r="IM58" i="39"/>
  <c r="IK58" i="39"/>
  <c r="HZ58" i="39"/>
  <c r="HX58" i="39"/>
  <c r="GZ58" i="39"/>
  <c r="GX58" i="39"/>
  <c r="GM58" i="39"/>
  <c r="GK58" i="39"/>
  <c r="FZ58" i="39"/>
  <c r="FX58" i="39"/>
  <c r="FM58" i="39"/>
  <c r="FK58" i="39"/>
  <c r="EZ58" i="39"/>
  <c r="EX58" i="39"/>
  <c r="EM58" i="39"/>
  <c r="EK58" i="39"/>
  <c r="DZ58" i="39"/>
  <c r="DX58" i="39"/>
  <c r="DM58" i="39"/>
  <c r="DK58" i="39"/>
  <c r="CZ58" i="39"/>
  <c r="CX58" i="39"/>
  <c r="CM58" i="39"/>
  <c r="CK58" i="39"/>
  <c r="BZ58" i="39"/>
  <c r="BX58" i="39"/>
  <c r="BM58" i="39"/>
  <c r="BK58" i="39"/>
  <c r="AZ58" i="39"/>
  <c r="AX58" i="39"/>
  <c r="AM58" i="39"/>
  <c r="AK58" i="39"/>
  <c r="Z58" i="39"/>
  <c r="X58" i="39"/>
  <c r="M58" i="39"/>
  <c r="K58" i="39"/>
  <c r="LZ57" i="39"/>
  <c r="LX57" i="39"/>
  <c r="LM57" i="39"/>
  <c r="LK57" i="39"/>
  <c r="KZ57" i="39"/>
  <c r="KX57" i="39"/>
  <c r="KM57" i="39"/>
  <c r="KK57" i="39"/>
  <c r="JZ57" i="39"/>
  <c r="JX57" i="39"/>
  <c r="JM57" i="39"/>
  <c r="JK57" i="39"/>
  <c r="IZ57" i="39"/>
  <c r="IX57" i="39"/>
  <c r="IM57" i="39"/>
  <c r="IK57" i="39"/>
  <c r="HZ57" i="39"/>
  <c r="HX57" i="39"/>
  <c r="GZ57" i="39"/>
  <c r="GX57" i="39"/>
  <c r="GM57" i="39"/>
  <c r="GK57" i="39"/>
  <c r="FZ57" i="39"/>
  <c r="FX57" i="39"/>
  <c r="FM57" i="39"/>
  <c r="FK57" i="39"/>
  <c r="EZ57" i="39"/>
  <c r="EX57" i="39"/>
  <c r="EM57" i="39"/>
  <c r="EK57" i="39"/>
  <c r="DZ57" i="39"/>
  <c r="DX57" i="39"/>
  <c r="DM57" i="39"/>
  <c r="DK57" i="39"/>
  <c r="CZ57" i="39"/>
  <c r="CX57" i="39"/>
  <c r="CM57" i="39"/>
  <c r="CK57" i="39"/>
  <c r="BZ57" i="39"/>
  <c r="BX57" i="39"/>
  <c r="BM57" i="39"/>
  <c r="BK57" i="39"/>
  <c r="AZ57" i="39"/>
  <c r="AX57" i="39"/>
  <c r="AM57" i="39"/>
  <c r="AK57" i="39"/>
  <c r="Z57" i="39"/>
  <c r="X57" i="39"/>
  <c r="M57" i="39"/>
  <c r="K57" i="39"/>
  <c r="LZ55" i="39"/>
  <c r="LX55" i="39"/>
  <c r="LM55" i="39"/>
  <c r="LK55" i="39"/>
  <c r="KZ55" i="39"/>
  <c r="KX55" i="39"/>
  <c r="KM55" i="39"/>
  <c r="KK55" i="39"/>
  <c r="JZ55" i="39"/>
  <c r="JX55" i="39"/>
  <c r="JM55" i="39"/>
  <c r="JK55" i="39"/>
  <c r="IZ55" i="39"/>
  <c r="IX55" i="39"/>
  <c r="IM55" i="39"/>
  <c r="IK55" i="39"/>
  <c r="HZ55" i="39"/>
  <c r="HX55" i="39"/>
  <c r="GZ55" i="39"/>
  <c r="GX55" i="39"/>
  <c r="GM55" i="39"/>
  <c r="GK55" i="39"/>
  <c r="FZ55" i="39"/>
  <c r="FX55" i="39"/>
  <c r="FM55" i="39"/>
  <c r="FK55" i="39"/>
  <c r="EZ55" i="39"/>
  <c r="EX55" i="39"/>
  <c r="EM55" i="39"/>
  <c r="EK55" i="39"/>
  <c r="DZ55" i="39"/>
  <c r="DX55" i="39"/>
  <c r="DM55" i="39"/>
  <c r="DK55" i="39"/>
  <c r="CZ55" i="39"/>
  <c r="CX55" i="39"/>
  <c r="CM55" i="39"/>
  <c r="CK55" i="39"/>
  <c r="BZ55" i="39"/>
  <c r="BX55" i="39"/>
  <c r="BM55" i="39"/>
  <c r="BK55" i="39"/>
  <c r="AZ55" i="39"/>
  <c r="AX55" i="39"/>
  <c r="AM55" i="39"/>
  <c r="AK55" i="39"/>
  <c r="Z55" i="39"/>
  <c r="X55" i="39"/>
  <c r="M55" i="39"/>
  <c r="K55" i="39"/>
  <c r="LZ54" i="39"/>
  <c r="LX54" i="39"/>
  <c r="LM54" i="39"/>
  <c r="LK54" i="39"/>
  <c r="KZ54" i="39"/>
  <c r="KX54" i="39"/>
  <c r="KM54" i="39"/>
  <c r="KK54" i="39"/>
  <c r="JZ54" i="39"/>
  <c r="JX54" i="39"/>
  <c r="JM54" i="39"/>
  <c r="JK54" i="39"/>
  <c r="IZ54" i="39"/>
  <c r="IX54" i="39"/>
  <c r="IM54" i="39"/>
  <c r="IK54" i="39"/>
  <c r="HZ54" i="39"/>
  <c r="HX54" i="39"/>
  <c r="GZ54" i="39"/>
  <c r="GX54" i="39"/>
  <c r="GM54" i="39"/>
  <c r="GK54" i="39"/>
  <c r="FZ54" i="39"/>
  <c r="FX54" i="39"/>
  <c r="FM54" i="39"/>
  <c r="FK54" i="39"/>
  <c r="EZ54" i="39"/>
  <c r="EX54" i="39"/>
  <c r="EM54" i="39"/>
  <c r="EK54" i="39"/>
  <c r="DZ54" i="39"/>
  <c r="DX54" i="39"/>
  <c r="DM54" i="39"/>
  <c r="DK54" i="39"/>
  <c r="CZ54" i="39"/>
  <c r="CX54" i="39"/>
  <c r="CM54" i="39"/>
  <c r="CK54" i="39"/>
  <c r="BZ54" i="39"/>
  <c r="BX54" i="39"/>
  <c r="BM54" i="39"/>
  <c r="BK54" i="39"/>
  <c r="AZ54" i="39"/>
  <c r="AX54" i="39"/>
  <c r="AM54" i="39"/>
  <c r="AK54" i="39"/>
  <c r="Z54" i="39"/>
  <c r="X54" i="39"/>
  <c r="M54" i="39"/>
  <c r="K54" i="39"/>
  <c r="LZ53" i="39"/>
  <c r="LX53" i="39"/>
  <c r="LM53" i="39"/>
  <c r="LK53" i="39"/>
  <c r="KZ53" i="39"/>
  <c r="KX53" i="39"/>
  <c r="KM53" i="39"/>
  <c r="KK53" i="39"/>
  <c r="JZ53" i="39"/>
  <c r="JX53" i="39"/>
  <c r="JM53" i="39"/>
  <c r="JK53" i="39"/>
  <c r="IZ53" i="39"/>
  <c r="IX53" i="39"/>
  <c r="IM53" i="39"/>
  <c r="IK53" i="39"/>
  <c r="HZ53" i="39"/>
  <c r="HX53" i="39"/>
  <c r="GZ53" i="39"/>
  <c r="GX53" i="39"/>
  <c r="GM53" i="39"/>
  <c r="GK53" i="39"/>
  <c r="FZ53" i="39"/>
  <c r="FX53" i="39"/>
  <c r="FM53" i="39"/>
  <c r="FK53" i="39"/>
  <c r="EZ53" i="39"/>
  <c r="EX53" i="39"/>
  <c r="EM53" i="39"/>
  <c r="EK53" i="39"/>
  <c r="DZ53" i="39"/>
  <c r="DX53" i="39"/>
  <c r="DM53" i="39"/>
  <c r="DK53" i="39"/>
  <c r="CZ53" i="39"/>
  <c r="CX53" i="39"/>
  <c r="CM53" i="39"/>
  <c r="CK53" i="39"/>
  <c r="BZ53" i="39"/>
  <c r="BX53" i="39"/>
  <c r="BM53" i="39"/>
  <c r="BK53" i="39"/>
  <c r="AZ53" i="39"/>
  <c r="AX53" i="39"/>
  <c r="AM53" i="39"/>
  <c r="AK53" i="39"/>
  <c r="Z53" i="39"/>
  <c r="X53" i="39"/>
  <c r="M53" i="39"/>
  <c r="K53" i="39"/>
  <c r="LZ52" i="39"/>
  <c r="LX52" i="39"/>
  <c r="LM52" i="39"/>
  <c r="LK52" i="39"/>
  <c r="KZ52" i="39"/>
  <c r="KX52" i="39"/>
  <c r="KM52" i="39"/>
  <c r="KK52" i="39"/>
  <c r="JZ52" i="39"/>
  <c r="JX52" i="39"/>
  <c r="JM52" i="39"/>
  <c r="JK52" i="39"/>
  <c r="IZ52" i="39"/>
  <c r="IX52" i="39"/>
  <c r="IM52" i="39"/>
  <c r="IK52" i="39"/>
  <c r="HZ52" i="39"/>
  <c r="HX52" i="39"/>
  <c r="GZ52" i="39"/>
  <c r="GX52" i="39"/>
  <c r="GM52" i="39"/>
  <c r="GK52" i="39"/>
  <c r="FZ52" i="39"/>
  <c r="FX52" i="39"/>
  <c r="FM52" i="39"/>
  <c r="FK52" i="39"/>
  <c r="EZ52" i="39"/>
  <c r="EX52" i="39"/>
  <c r="EM52" i="39"/>
  <c r="EK52" i="39"/>
  <c r="DZ52" i="39"/>
  <c r="DX52" i="39"/>
  <c r="DM52" i="39"/>
  <c r="DK52" i="39"/>
  <c r="CZ52" i="39"/>
  <c r="CX52" i="39"/>
  <c r="CM52" i="39"/>
  <c r="CK52" i="39"/>
  <c r="BZ52" i="39"/>
  <c r="BX52" i="39"/>
  <c r="BM52" i="39"/>
  <c r="BK52" i="39"/>
  <c r="AZ52" i="39"/>
  <c r="AX52" i="39"/>
  <c r="AM52" i="39"/>
  <c r="AK52" i="39"/>
  <c r="Z52" i="39"/>
  <c r="X52" i="39"/>
  <c r="M52" i="39"/>
  <c r="K52" i="39"/>
  <c r="LZ51" i="39"/>
  <c r="LX51" i="39"/>
  <c r="LM51" i="39"/>
  <c r="LK51" i="39"/>
  <c r="KZ51" i="39"/>
  <c r="KX51" i="39"/>
  <c r="KM51" i="39"/>
  <c r="KK51" i="39"/>
  <c r="JZ51" i="39"/>
  <c r="JX51" i="39"/>
  <c r="JM51" i="39"/>
  <c r="JK51" i="39"/>
  <c r="IZ51" i="39"/>
  <c r="IX51" i="39"/>
  <c r="IM51" i="39"/>
  <c r="IK51" i="39"/>
  <c r="HZ51" i="39"/>
  <c r="HX51" i="39"/>
  <c r="GZ51" i="39"/>
  <c r="GX51" i="39"/>
  <c r="GM51" i="39"/>
  <c r="GK51" i="39"/>
  <c r="FZ51" i="39"/>
  <c r="FX51" i="39"/>
  <c r="FM51" i="39"/>
  <c r="FK51" i="39"/>
  <c r="EZ51" i="39"/>
  <c r="EX51" i="39"/>
  <c r="EM51" i="39"/>
  <c r="EK51" i="39"/>
  <c r="DZ51" i="39"/>
  <c r="DX51" i="39"/>
  <c r="DM51" i="39"/>
  <c r="DK51" i="39"/>
  <c r="CZ51" i="39"/>
  <c r="CX51" i="39"/>
  <c r="CM51" i="39"/>
  <c r="CK51" i="39"/>
  <c r="BZ51" i="39"/>
  <c r="BX51" i="39"/>
  <c r="BM51" i="39"/>
  <c r="BK51" i="39"/>
  <c r="AZ51" i="39"/>
  <c r="AX51" i="39"/>
  <c r="AM51" i="39"/>
  <c r="AK51" i="39"/>
  <c r="Z51" i="39"/>
  <c r="X51" i="39"/>
  <c r="M51" i="39"/>
  <c r="K51" i="39"/>
  <c r="LZ50" i="39"/>
  <c r="LX50" i="39"/>
  <c r="LM50" i="39"/>
  <c r="LK50" i="39"/>
  <c r="KZ50" i="39"/>
  <c r="KX50" i="39"/>
  <c r="KM50" i="39"/>
  <c r="KK50" i="39"/>
  <c r="JZ50" i="39"/>
  <c r="JX50" i="39"/>
  <c r="JM50" i="39"/>
  <c r="JK50" i="39"/>
  <c r="IZ50" i="39"/>
  <c r="IX50" i="39"/>
  <c r="IM50" i="39"/>
  <c r="IK50" i="39"/>
  <c r="HZ50" i="39"/>
  <c r="HX50" i="39"/>
  <c r="GZ50" i="39"/>
  <c r="GX50" i="39"/>
  <c r="GM50" i="39"/>
  <c r="GK50" i="39"/>
  <c r="FZ50" i="39"/>
  <c r="FX50" i="39"/>
  <c r="FM50" i="39"/>
  <c r="FK50" i="39"/>
  <c r="EZ50" i="39"/>
  <c r="EX50" i="39"/>
  <c r="EM50" i="39"/>
  <c r="EK50" i="39"/>
  <c r="DZ50" i="39"/>
  <c r="DX50" i="39"/>
  <c r="DM50" i="39"/>
  <c r="DK50" i="39"/>
  <c r="CZ50" i="39"/>
  <c r="CX50" i="39"/>
  <c r="CM50" i="39"/>
  <c r="CK50" i="39"/>
  <c r="BZ50" i="39"/>
  <c r="BX50" i="39"/>
  <c r="BM50" i="39"/>
  <c r="BK50" i="39"/>
  <c r="AZ50" i="39"/>
  <c r="AX50" i="39"/>
  <c r="AM50" i="39"/>
  <c r="AK50" i="39"/>
  <c r="Z50" i="39"/>
  <c r="X50" i="39"/>
  <c r="M50" i="39"/>
  <c r="K50" i="39"/>
  <c r="LZ49" i="39"/>
  <c r="LX49" i="39"/>
  <c r="LM49" i="39"/>
  <c r="LK49" i="39"/>
  <c r="KZ49" i="39"/>
  <c r="KX49" i="39"/>
  <c r="KM49" i="39"/>
  <c r="KK49" i="39"/>
  <c r="JZ49" i="39"/>
  <c r="JX49" i="39"/>
  <c r="JM49" i="39"/>
  <c r="JK49" i="39"/>
  <c r="IZ49" i="39"/>
  <c r="IX49" i="39"/>
  <c r="IM49" i="39"/>
  <c r="IK49" i="39"/>
  <c r="HZ49" i="39"/>
  <c r="HX49" i="39"/>
  <c r="GZ49" i="39"/>
  <c r="GX49" i="39"/>
  <c r="GM49" i="39"/>
  <c r="GK49" i="39"/>
  <c r="FZ49" i="39"/>
  <c r="FX49" i="39"/>
  <c r="FM49" i="39"/>
  <c r="FK49" i="39"/>
  <c r="EZ49" i="39"/>
  <c r="EX49" i="39"/>
  <c r="EM49" i="39"/>
  <c r="EK49" i="39"/>
  <c r="DZ49" i="39"/>
  <c r="DX49" i="39"/>
  <c r="DM49" i="39"/>
  <c r="DK49" i="39"/>
  <c r="CZ49" i="39"/>
  <c r="CX49" i="39"/>
  <c r="CM49" i="39"/>
  <c r="CK49" i="39"/>
  <c r="BZ49" i="39"/>
  <c r="BX49" i="39"/>
  <c r="BM49" i="39"/>
  <c r="BK49" i="39"/>
  <c r="AZ49" i="39"/>
  <c r="AX49" i="39"/>
  <c r="AM49" i="39"/>
  <c r="AK49" i="39"/>
  <c r="Z49" i="39"/>
  <c r="X49" i="39"/>
  <c r="M49" i="39"/>
  <c r="K49" i="39"/>
  <c r="LZ48" i="39"/>
  <c r="LX48" i="39"/>
  <c r="LM48" i="39"/>
  <c r="LK48" i="39"/>
  <c r="KZ48" i="39"/>
  <c r="KX48" i="39"/>
  <c r="KM48" i="39"/>
  <c r="KK48" i="39"/>
  <c r="JZ48" i="39"/>
  <c r="JX48" i="39"/>
  <c r="JM48" i="39"/>
  <c r="JK48" i="39"/>
  <c r="IZ48" i="39"/>
  <c r="IX48" i="39"/>
  <c r="IM48" i="39"/>
  <c r="IK48" i="39"/>
  <c r="HZ48" i="39"/>
  <c r="HX48" i="39"/>
  <c r="GZ48" i="39"/>
  <c r="GX48" i="39"/>
  <c r="GM48" i="39"/>
  <c r="GK48" i="39"/>
  <c r="FZ48" i="39"/>
  <c r="FX48" i="39"/>
  <c r="FM48" i="39"/>
  <c r="FK48" i="39"/>
  <c r="EZ48" i="39"/>
  <c r="EX48" i="39"/>
  <c r="EM48" i="39"/>
  <c r="EK48" i="39"/>
  <c r="DZ48" i="39"/>
  <c r="DX48" i="39"/>
  <c r="DM48" i="39"/>
  <c r="DK48" i="39"/>
  <c r="CZ48" i="39"/>
  <c r="CX48" i="39"/>
  <c r="CM48" i="39"/>
  <c r="CK48" i="39"/>
  <c r="BZ48" i="39"/>
  <c r="BX48" i="39"/>
  <c r="BM48" i="39"/>
  <c r="BK48" i="39"/>
  <c r="AZ48" i="39"/>
  <c r="AX48" i="39"/>
  <c r="AM48" i="39"/>
  <c r="AK48" i="39"/>
  <c r="Z48" i="39"/>
  <c r="X48" i="39"/>
  <c r="M48" i="39"/>
  <c r="K48" i="39"/>
  <c r="MH65" i="39"/>
  <c r="MF65" i="39"/>
  <c r="ME65" i="39"/>
  <c r="LU65" i="39"/>
  <c r="LS65" i="39"/>
  <c r="LR65" i="39"/>
  <c r="LH65" i="39"/>
  <c r="LF65" i="39"/>
  <c r="LE65" i="39"/>
  <c r="KU65" i="39"/>
  <c r="KS65" i="39"/>
  <c r="KR65" i="39"/>
  <c r="KH65" i="39"/>
  <c r="KF65" i="39"/>
  <c r="KE65" i="39"/>
  <c r="JU65" i="39"/>
  <c r="JS65" i="39"/>
  <c r="JR65" i="39"/>
  <c r="JH65" i="39"/>
  <c r="JF65" i="39"/>
  <c r="JE65" i="39"/>
  <c r="IU65" i="39"/>
  <c r="IS65" i="39"/>
  <c r="IR65" i="39"/>
  <c r="IH65" i="39"/>
  <c r="IF65" i="39"/>
  <c r="IE65" i="39"/>
  <c r="HH65" i="39"/>
  <c r="HF65" i="39"/>
  <c r="HE65" i="39"/>
  <c r="GU65" i="39"/>
  <c r="GS65" i="39"/>
  <c r="GR65" i="39"/>
  <c r="GH65" i="39"/>
  <c r="GF65" i="39"/>
  <c r="GE65" i="39"/>
  <c r="FU65" i="39"/>
  <c r="FS65" i="39"/>
  <c r="FR65" i="39"/>
  <c r="FH65" i="39"/>
  <c r="FF65" i="39"/>
  <c r="FE65" i="39"/>
  <c r="EU65" i="39"/>
  <c r="ES65" i="39"/>
  <c r="ER65" i="39"/>
  <c r="EH65" i="39"/>
  <c r="EF65" i="39"/>
  <c r="EE65" i="39"/>
  <c r="DU65" i="39"/>
  <c r="DS65" i="39"/>
  <c r="DR65" i="39"/>
  <c r="DH65" i="39"/>
  <c r="DF65" i="39"/>
  <c r="DE65" i="39"/>
  <c r="CU65" i="39"/>
  <c r="CS65" i="39"/>
  <c r="CR65" i="39"/>
  <c r="CH65" i="39"/>
  <c r="CF65" i="39"/>
  <c r="CE65" i="39"/>
  <c r="BU65" i="39"/>
  <c r="BS65" i="39"/>
  <c r="BR65" i="39"/>
  <c r="BH65" i="39"/>
  <c r="BF65" i="39"/>
  <c r="BE65" i="39"/>
  <c r="AU65" i="39"/>
  <c r="AS65" i="39"/>
  <c r="AR65" i="39"/>
  <c r="AH65" i="39"/>
  <c r="AF65" i="39"/>
  <c r="AE65" i="39"/>
  <c r="S65" i="39"/>
  <c r="R65" i="39"/>
  <c r="MH63" i="39"/>
  <c r="MF63" i="39"/>
  <c r="ME63" i="39"/>
  <c r="LU63" i="39"/>
  <c r="LS63" i="39"/>
  <c r="LR63" i="39"/>
  <c r="LH63" i="39"/>
  <c r="LF63" i="39"/>
  <c r="LE63" i="39"/>
  <c r="KU63" i="39"/>
  <c r="KS63" i="39"/>
  <c r="KR63" i="39"/>
  <c r="KH63" i="39"/>
  <c r="KF63" i="39"/>
  <c r="KE63" i="39"/>
  <c r="JU63" i="39"/>
  <c r="JS63" i="39"/>
  <c r="JR63" i="39"/>
  <c r="JH63" i="39"/>
  <c r="JF63" i="39"/>
  <c r="JE63" i="39"/>
  <c r="IU63" i="39"/>
  <c r="IS63" i="39"/>
  <c r="IR63" i="39"/>
  <c r="IH63" i="39"/>
  <c r="IF63" i="39"/>
  <c r="IE63" i="39"/>
  <c r="HH63" i="39"/>
  <c r="HF63" i="39"/>
  <c r="HE63" i="39"/>
  <c r="GU63" i="39"/>
  <c r="GS63" i="39"/>
  <c r="GR63" i="39"/>
  <c r="GH63" i="39"/>
  <c r="GF63" i="39"/>
  <c r="GE63" i="39"/>
  <c r="FU63" i="39"/>
  <c r="FS63" i="39"/>
  <c r="FR63" i="39"/>
  <c r="FH63" i="39"/>
  <c r="FF63" i="39"/>
  <c r="FE63" i="39"/>
  <c r="EU63" i="39"/>
  <c r="ES63" i="39"/>
  <c r="ER63" i="39"/>
  <c r="EH63" i="39"/>
  <c r="EF63" i="39"/>
  <c r="EE63" i="39"/>
  <c r="DU63" i="39"/>
  <c r="DS63" i="39"/>
  <c r="DR63" i="39"/>
  <c r="DH63" i="39"/>
  <c r="DF63" i="39"/>
  <c r="DE63" i="39"/>
  <c r="CU63" i="39"/>
  <c r="CS63" i="39"/>
  <c r="CR63" i="39"/>
  <c r="CH63" i="39"/>
  <c r="CF63" i="39"/>
  <c r="CE63" i="39"/>
  <c r="BU63" i="39"/>
  <c r="BS63" i="39"/>
  <c r="BR63" i="39"/>
  <c r="BH63" i="39"/>
  <c r="BF63" i="39"/>
  <c r="BE63" i="39"/>
  <c r="AU63" i="39"/>
  <c r="AS63" i="39"/>
  <c r="AR63" i="39"/>
  <c r="AH63" i="39"/>
  <c r="AF63" i="39"/>
  <c r="AE63" i="39"/>
  <c r="U63" i="39"/>
  <c r="S63" i="39"/>
  <c r="R63" i="39"/>
  <c r="MH62" i="39"/>
  <c r="MF62" i="39"/>
  <c r="ME62" i="39"/>
  <c r="LU62" i="39"/>
  <c r="LS62" i="39"/>
  <c r="LR62" i="39"/>
  <c r="LH62" i="39"/>
  <c r="LF62" i="39"/>
  <c r="LE62" i="39"/>
  <c r="KU62" i="39"/>
  <c r="KS62" i="39"/>
  <c r="KR62" i="39"/>
  <c r="KH62" i="39"/>
  <c r="KF62" i="39"/>
  <c r="KE62" i="39"/>
  <c r="JU62" i="39"/>
  <c r="JS62" i="39"/>
  <c r="JR62" i="39"/>
  <c r="JH62" i="39"/>
  <c r="JF62" i="39"/>
  <c r="JE62" i="39"/>
  <c r="IU62" i="39"/>
  <c r="IS62" i="39"/>
  <c r="IR62" i="39"/>
  <c r="IH62" i="39"/>
  <c r="IF62" i="39"/>
  <c r="IE62" i="39"/>
  <c r="HH62" i="39"/>
  <c r="HF62" i="39"/>
  <c r="HE62" i="39"/>
  <c r="GU62" i="39"/>
  <c r="GS62" i="39"/>
  <c r="GR62" i="39"/>
  <c r="GH62" i="39"/>
  <c r="GF62" i="39"/>
  <c r="GE62" i="39"/>
  <c r="FU62" i="39"/>
  <c r="FS62" i="39"/>
  <c r="FR62" i="39"/>
  <c r="FH62" i="39"/>
  <c r="FF62" i="39"/>
  <c r="FE62" i="39"/>
  <c r="EU62" i="39"/>
  <c r="ES62" i="39"/>
  <c r="ER62" i="39"/>
  <c r="EH62" i="39"/>
  <c r="EF62" i="39"/>
  <c r="EE62" i="39"/>
  <c r="DU62" i="39"/>
  <c r="DS62" i="39"/>
  <c r="DR62" i="39"/>
  <c r="DH62" i="39"/>
  <c r="DF62" i="39"/>
  <c r="DE62" i="39"/>
  <c r="CU62" i="39"/>
  <c r="CS62" i="39"/>
  <c r="CR62" i="39"/>
  <c r="CH62" i="39"/>
  <c r="CF62" i="39"/>
  <c r="CE62" i="39"/>
  <c r="BU62" i="39"/>
  <c r="BS62" i="39"/>
  <c r="BR62" i="39"/>
  <c r="BH62" i="39"/>
  <c r="BF62" i="39"/>
  <c r="BE62" i="39"/>
  <c r="AU62" i="39"/>
  <c r="AS62" i="39"/>
  <c r="AR62" i="39"/>
  <c r="AH62" i="39"/>
  <c r="AF62" i="39"/>
  <c r="AE62" i="39"/>
  <c r="S62" i="39"/>
  <c r="R62" i="39"/>
  <c r="MH60" i="39"/>
  <c r="MF60" i="39"/>
  <c r="ME60" i="39"/>
  <c r="LU60" i="39"/>
  <c r="LS60" i="39"/>
  <c r="LR60" i="39"/>
  <c r="LH60" i="39"/>
  <c r="LF60" i="39"/>
  <c r="LE60" i="39"/>
  <c r="KU60" i="39"/>
  <c r="KS60" i="39"/>
  <c r="KR60" i="39"/>
  <c r="KH60" i="39"/>
  <c r="KF60" i="39"/>
  <c r="KE60" i="39"/>
  <c r="JU60" i="39"/>
  <c r="JS60" i="39"/>
  <c r="JR60" i="39"/>
  <c r="JH60" i="39"/>
  <c r="JF60" i="39"/>
  <c r="JE60" i="39"/>
  <c r="IU60" i="39"/>
  <c r="IS60" i="39"/>
  <c r="IR60" i="39"/>
  <c r="IH60" i="39"/>
  <c r="IF60" i="39"/>
  <c r="IE60" i="39"/>
  <c r="HH60" i="39"/>
  <c r="HF60" i="39"/>
  <c r="HE60" i="39"/>
  <c r="GU60" i="39"/>
  <c r="GS60" i="39"/>
  <c r="GR60" i="39"/>
  <c r="GH60" i="39"/>
  <c r="GF60" i="39"/>
  <c r="GE60" i="39"/>
  <c r="FU60" i="39"/>
  <c r="FS60" i="39"/>
  <c r="FR60" i="39"/>
  <c r="FH60" i="39"/>
  <c r="FF60" i="39"/>
  <c r="FE60" i="39"/>
  <c r="EU60" i="39"/>
  <c r="ES60" i="39"/>
  <c r="ER60" i="39"/>
  <c r="EH60" i="39"/>
  <c r="EF60" i="39"/>
  <c r="EE60" i="39"/>
  <c r="DU60" i="39"/>
  <c r="DS60" i="39"/>
  <c r="DR60" i="39"/>
  <c r="DH60" i="39"/>
  <c r="DF60" i="39"/>
  <c r="DE60" i="39"/>
  <c r="CU60" i="39"/>
  <c r="CS60" i="39"/>
  <c r="CR60" i="39"/>
  <c r="CH60" i="39"/>
  <c r="CF60" i="39"/>
  <c r="CE60" i="39"/>
  <c r="BU60" i="39"/>
  <c r="BS60" i="39"/>
  <c r="BR60" i="39"/>
  <c r="BH60" i="39"/>
  <c r="BF60" i="39"/>
  <c r="BE60" i="39"/>
  <c r="AU60" i="39"/>
  <c r="AS60" i="39"/>
  <c r="AR60" i="39"/>
  <c r="AH60" i="39"/>
  <c r="AF60" i="39"/>
  <c r="AE60" i="39"/>
  <c r="S60" i="39"/>
  <c r="R60" i="39"/>
  <c r="U60" i="39"/>
  <c r="MH59" i="39"/>
  <c r="MF59" i="39"/>
  <c r="ME59" i="39"/>
  <c r="LU59" i="39"/>
  <c r="LS59" i="39"/>
  <c r="LR59" i="39"/>
  <c r="LH59" i="39"/>
  <c r="LF59" i="39"/>
  <c r="LE59" i="39"/>
  <c r="KU59" i="39"/>
  <c r="KS59" i="39"/>
  <c r="KR59" i="39"/>
  <c r="KH59" i="39"/>
  <c r="KF59" i="39"/>
  <c r="KE59" i="39"/>
  <c r="JU59" i="39"/>
  <c r="JS59" i="39"/>
  <c r="JR59" i="39"/>
  <c r="JH59" i="39"/>
  <c r="JF59" i="39"/>
  <c r="JE59" i="39"/>
  <c r="IU59" i="39"/>
  <c r="IS59" i="39"/>
  <c r="IR59" i="39"/>
  <c r="IH59" i="39"/>
  <c r="IF59" i="39"/>
  <c r="IE59" i="39"/>
  <c r="HH59" i="39"/>
  <c r="HF59" i="39"/>
  <c r="HE59" i="39"/>
  <c r="GU59" i="39"/>
  <c r="GS59" i="39"/>
  <c r="GR59" i="39"/>
  <c r="GH59" i="39"/>
  <c r="GF59" i="39"/>
  <c r="GE59" i="39"/>
  <c r="FU59" i="39"/>
  <c r="FS59" i="39"/>
  <c r="FR59" i="39"/>
  <c r="FH59" i="39"/>
  <c r="FF59" i="39"/>
  <c r="FE59" i="39"/>
  <c r="EU59" i="39"/>
  <c r="ES59" i="39"/>
  <c r="ER59" i="39"/>
  <c r="EH59" i="39"/>
  <c r="EF59" i="39"/>
  <c r="EE59" i="39"/>
  <c r="DU59" i="39"/>
  <c r="DS59" i="39"/>
  <c r="DR59" i="39"/>
  <c r="DH59" i="39"/>
  <c r="DF59" i="39"/>
  <c r="DE59" i="39"/>
  <c r="CU59" i="39"/>
  <c r="CS59" i="39"/>
  <c r="CR59" i="39"/>
  <c r="CH59" i="39"/>
  <c r="CF59" i="39"/>
  <c r="CE59" i="39"/>
  <c r="BU59" i="39"/>
  <c r="BS59" i="39"/>
  <c r="BR59" i="39"/>
  <c r="BH59" i="39"/>
  <c r="BF59" i="39"/>
  <c r="BE59" i="39"/>
  <c r="AU59" i="39"/>
  <c r="AS59" i="39"/>
  <c r="AR59" i="39"/>
  <c r="AH59" i="39"/>
  <c r="AF59" i="39"/>
  <c r="AE59" i="39"/>
  <c r="U59" i="39"/>
  <c r="S59" i="39"/>
  <c r="R59" i="39"/>
  <c r="MH58" i="39"/>
  <c r="MF58" i="39"/>
  <c r="ME58" i="39"/>
  <c r="LU58" i="39"/>
  <c r="LS58" i="39"/>
  <c r="LR58" i="39"/>
  <c r="LH58" i="39"/>
  <c r="LF58" i="39"/>
  <c r="LE58" i="39"/>
  <c r="KU58" i="39"/>
  <c r="KS58" i="39"/>
  <c r="KR58" i="39"/>
  <c r="KH58" i="39"/>
  <c r="KF58" i="39"/>
  <c r="KE58" i="39"/>
  <c r="JU58" i="39"/>
  <c r="JS58" i="39"/>
  <c r="JR58" i="39"/>
  <c r="JH58" i="39"/>
  <c r="JF58" i="39"/>
  <c r="JE58" i="39"/>
  <c r="IU58" i="39"/>
  <c r="IS58" i="39"/>
  <c r="IR58" i="39"/>
  <c r="IH58" i="39"/>
  <c r="IF58" i="39"/>
  <c r="IE58" i="39"/>
  <c r="HH58" i="39"/>
  <c r="HF58" i="39"/>
  <c r="HE58" i="39"/>
  <c r="GU58" i="39"/>
  <c r="GS58" i="39"/>
  <c r="GR58" i="39"/>
  <c r="GH58" i="39"/>
  <c r="GF58" i="39"/>
  <c r="GE58" i="39"/>
  <c r="FU58" i="39"/>
  <c r="FS58" i="39"/>
  <c r="FR58" i="39"/>
  <c r="FH58" i="39"/>
  <c r="FF58" i="39"/>
  <c r="FE58" i="39"/>
  <c r="EU58" i="39"/>
  <c r="ES58" i="39"/>
  <c r="ER58" i="39"/>
  <c r="EH58" i="39"/>
  <c r="EF58" i="39"/>
  <c r="EE58" i="39"/>
  <c r="DU58" i="39"/>
  <c r="DS58" i="39"/>
  <c r="DR58" i="39"/>
  <c r="DH58" i="39"/>
  <c r="DF58" i="39"/>
  <c r="DE58" i="39"/>
  <c r="CU58" i="39"/>
  <c r="CS58" i="39"/>
  <c r="CR58" i="39"/>
  <c r="CH58" i="39"/>
  <c r="CF58" i="39"/>
  <c r="CE58" i="39"/>
  <c r="BU58" i="39"/>
  <c r="BS58" i="39"/>
  <c r="BR58" i="39"/>
  <c r="BH58" i="39"/>
  <c r="BF58" i="39"/>
  <c r="BE58" i="39"/>
  <c r="AU58" i="39"/>
  <c r="AS58" i="39"/>
  <c r="AR58" i="39"/>
  <c r="AH58" i="39"/>
  <c r="AF58" i="39"/>
  <c r="AE58" i="39"/>
  <c r="U58" i="39"/>
  <c r="S58" i="39"/>
  <c r="R58" i="39"/>
  <c r="MH57" i="39"/>
  <c r="MF57" i="39"/>
  <c r="ME57" i="39"/>
  <c r="LU57" i="39"/>
  <c r="LS57" i="39"/>
  <c r="LR57" i="39"/>
  <c r="LH57" i="39"/>
  <c r="LF57" i="39"/>
  <c r="LE57" i="39"/>
  <c r="KU57" i="39"/>
  <c r="KS57" i="39"/>
  <c r="KR57" i="39"/>
  <c r="KH57" i="39"/>
  <c r="KF57" i="39"/>
  <c r="KE57" i="39"/>
  <c r="JU57" i="39"/>
  <c r="JS57" i="39"/>
  <c r="JR57" i="39"/>
  <c r="JH57" i="39"/>
  <c r="JF57" i="39"/>
  <c r="JE57" i="39"/>
  <c r="IU57" i="39"/>
  <c r="IS57" i="39"/>
  <c r="IR57" i="39"/>
  <c r="IH57" i="39"/>
  <c r="IF57" i="39"/>
  <c r="IE57" i="39"/>
  <c r="HH57" i="39"/>
  <c r="HF57" i="39"/>
  <c r="HE57" i="39"/>
  <c r="GU57" i="39"/>
  <c r="GS57" i="39"/>
  <c r="GR57" i="39"/>
  <c r="GH57" i="39"/>
  <c r="GF57" i="39"/>
  <c r="GE57" i="39"/>
  <c r="FU57" i="39"/>
  <c r="FS57" i="39"/>
  <c r="FR57" i="39"/>
  <c r="FH57" i="39"/>
  <c r="FF57" i="39"/>
  <c r="FE57" i="39"/>
  <c r="EU57" i="39"/>
  <c r="ES57" i="39"/>
  <c r="ER57" i="39"/>
  <c r="EH57" i="39"/>
  <c r="EF57" i="39"/>
  <c r="EE57" i="39"/>
  <c r="DU57" i="39"/>
  <c r="DS57" i="39"/>
  <c r="DR57" i="39"/>
  <c r="DH57" i="39"/>
  <c r="DF57" i="39"/>
  <c r="DE57" i="39"/>
  <c r="CU57" i="39"/>
  <c r="CS57" i="39"/>
  <c r="CR57" i="39"/>
  <c r="CH57" i="39"/>
  <c r="CF57" i="39"/>
  <c r="CE57" i="39"/>
  <c r="BU57" i="39"/>
  <c r="BS57" i="39"/>
  <c r="BR57" i="39"/>
  <c r="BH57" i="39"/>
  <c r="BF57" i="39"/>
  <c r="BE57" i="39"/>
  <c r="AU57" i="39"/>
  <c r="AS57" i="39"/>
  <c r="AR57" i="39"/>
  <c r="AH57" i="39"/>
  <c r="AF57" i="39"/>
  <c r="AE57" i="39"/>
  <c r="S57" i="39"/>
  <c r="R57" i="39"/>
  <c r="MH55" i="39"/>
  <c r="MF55" i="39"/>
  <c r="ME55" i="39"/>
  <c r="LU55" i="39"/>
  <c r="LS55" i="39"/>
  <c r="LR55" i="39"/>
  <c r="LH55" i="39"/>
  <c r="LF55" i="39"/>
  <c r="LE55" i="39"/>
  <c r="KU55" i="39"/>
  <c r="KS55" i="39"/>
  <c r="KR55" i="39"/>
  <c r="KH55" i="39"/>
  <c r="KF55" i="39"/>
  <c r="KE55" i="39"/>
  <c r="JU55" i="39"/>
  <c r="JS55" i="39"/>
  <c r="JR55" i="39"/>
  <c r="JH55" i="39"/>
  <c r="JF55" i="39"/>
  <c r="JE55" i="39"/>
  <c r="IU55" i="39"/>
  <c r="IS55" i="39"/>
  <c r="IR55" i="39"/>
  <c r="IH55" i="39"/>
  <c r="IF55" i="39"/>
  <c r="IE55" i="39"/>
  <c r="HH55" i="39"/>
  <c r="HF55" i="39"/>
  <c r="HE55" i="39"/>
  <c r="GU55" i="39"/>
  <c r="GS55" i="39"/>
  <c r="GR55" i="39"/>
  <c r="GH55" i="39"/>
  <c r="GF55" i="39"/>
  <c r="GE55" i="39"/>
  <c r="FU55" i="39"/>
  <c r="FS55" i="39"/>
  <c r="FR55" i="39"/>
  <c r="FH55" i="39"/>
  <c r="FF55" i="39"/>
  <c r="FE55" i="39"/>
  <c r="EU55" i="39"/>
  <c r="ES55" i="39"/>
  <c r="ER55" i="39"/>
  <c r="EH55" i="39"/>
  <c r="EF55" i="39"/>
  <c r="EE55" i="39"/>
  <c r="DU55" i="39"/>
  <c r="DS55" i="39"/>
  <c r="DR55" i="39"/>
  <c r="DH55" i="39"/>
  <c r="DF55" i="39"/>
  <c r="DE55" i="39"/>
  <c r="CU55" i="39"/>
  <c r="CS55" i="39"/>
  <c r="CR55" i="39"/>
  <c r="CH55" i="39"/>
  <c r="CF55" i="39"/>
  <c r="CE55" i="39"/>
  <c r="BU55" i="39"/>
  <c r="BS55" i="39"/>
  <c r="BR55" i="39"/>
  <c r="BH55" i="39"/>
  <c r="BF55" i="39"/>
  <c r="BE55" i="39"/>
  <c r="AU55" i="39"/>
  <c r="AS55" i="39"/>
  <c r="AR55" i="39"/>
  <c r="AH55" i="39"/>
  <c r="AF55" i="39"/>
  <c r="AE55" i="39"/>
  <c r="U55" i="39"/>
  <c r="S55" i="39"/>
  <c r="R55" i="39"/>
  <c r="MH54" i="39"/>
  <c r="MF54" i="39"/>
  <c r="ME54" i="39"/>
  <c r="LU54" i="39"/>
  <c r="LS54" i="39"/>
  <c r="LR54" i="39"/>
  <c r="LH54" i="39"/>
  <c r="LF54" i="39"/>
  <c r="LE54" i="39"/>
  <c r="KU54" i="39"/>
  <c r="KS54" i="39"/>
  <c r="KR54" i="39"/>
  <c r="KH54" i="39"/>
  <c r="KF54" i="39"/>
  <c r="KE54" i="39"/>
  <c r="JU54" i="39"/>
  <c r="JS54" i="39"/>
  <c r="JR54" i="39"/>
  <c r="JH54" i="39"/>
  <c r="JF54" i="39"/>
  <c r="JE54" i="39"/>
  <c r="IU54" i="39"/>
  <c r="IS54" i="39"/>
  <c r="IR54" i="39"/>
  <c r="IH54" i="39"/>
  <c r="IF54" i="39"/>
  <c r="IE54" i="39"/>
  <c r="HH54" i="39"/>
  <c r="HF54" i="39"/>
  <c r="HE54" i="39"/>
  <c r="GU54" i="39"/>
  <c r="GS54" i="39"/>
  <c r="GR54" i="39"/>
  <c r="GH54" i="39"/>
  <c r="GF54" i="39"/>
  <c r="GE54" i="39"/>
  <c r="FU54" i="39"/>
  <c r="FS54" i="39"/>
  <c r="FR54" i="39"/>
  <c r="FH54" i="39"/>
  <c r="FF54" i="39"/>
  <c r="FE54" i="39"/>
  <c r="EU54" i="39"/>
  <c r="ES54" i="39"/>
  <c r="ER54" i="39"/>
  <c r="EH54" i="39"/>
  <c r="EF54" i="39"/>
  <c r="EE54" i="39"/>
  <c r="DU54" i="39"/>
  <c r="DS54" i="39"/>
  <c r="DR54" i="39"/>
  <c r="DH54" i="39"/>
  <c r="DF54" i="39"/>
  <c r="DE54" i="39"/>
  <c r="CU54" i="39"/>
  <c r="CS54" i="39"/>
  <c r="CR54" i="39"/>
  <c r="CH54" i="39"/>
  <c r="CF54" i="39"/>
  <c r="CE54" i="39"/>
  <c r="BU54" i="39"/>
  <c r="BS54" i="39"/>
  <c r="BR54" i="39"/>
  <c r="BH54" i="39"/>
  <c r="BF54" i="39"/>
  <c r="BE54" i="39"/>
  <c r="AU54" i="39"/>
  <c r="AS54" i="39"/>
  <c r="AR54" i="39"/>
  <c r="AH54" i="39"/>
  <c r="AF54" i="39"/>
  <c r="AE54" i="39"/>
  <c r="U54" i="39"/>
  <c r="S54" i="39"/>
  <c r="R54" i="39"/>
  <c r="MH53" i="39"/>
  <c r="MF53" i="39"/>
  <c r="ME53" i="39"/>
  <c r="LU53" i="39"/>
  <c r="LS53" i="39"/>
  <c r="LR53" i="39"/>
  <c r="LH53" i="39"/>
  <c r="LF53" i="39"/>
  <c r="LE53" i="39"/>
  <c r="KU53" i="39"/>
  <c r="KS53" i="39"/>
  <c r="KR53" i="39"/>
  <c r="KH53" i="39"/>
  <c r="KF53" i="39"/>
  <c r="KE53" i="39"/>
  <c r="JU53" i="39"/>
  <c r="JS53" i="39"/>
  <c r="JR53" i="39"/>
  <c r="JH53" i="39"/>
  <c r="JF53" i="39"/>
  <c r="JE53" i="39"/>
  <c r="IU53" i="39"/>
  <c r="IS53" i="39"/>
  <c r="IR53" i="39"/>
  <c r="IH53" i="39"/>
  <c r="IF53" i="39"/>
  <c r="IE53" i="39"/>
  <c r="HH53" i="39"/>
  <c r="HF53" i="39"/>
  <c r="HE53" i="39"/>
  <c r="GU53" i="39"/>
  <c r="GS53" i="39"/>
  <c r="GR53" i="39"/>
  <c r="GH53" i="39"/>
  <c r="GF53" i="39"/>
  <c r="GE53" i="39"/>
  <c r="FU53" i="39"/>
  <c r="FS53" i="39"/>
  <c r="FR53" i="39"/>
  <c r="FH53" i="39"/>
  <c r="FF53" i="39"/>
  <c r="FE53" i="39"/>
  <c r="EU53" i="39"/>
  <c r="ES53" i="39"/>
  <c r="ER53" i="39"/>
  <c r="EH53" i="39"/>
  <c r="EF53" i="39"/>
  <c r="EE53" i="39"/>
  <c r="DU53" i="39"/>
  <c r="DS53" i="39"/>
  <c r="DR53" i="39"/>
  <c r="DH53" i="39"/>
  <c r="DF53" i="39"/>
  <c r="DE53" i="39"/>
  <c r="CU53" i="39"/>
  <c r="CS53" i="39"/>
  <c r="CR53" i="39"/>
  <c r="CH53" i="39"/>
  <c r="CF53" i="39"/>
  <c r="CE53" i="39"/>
  <c r="BU53" i="39"/>
  <c r="BS53" i="39"/>
  <c r="BR53" i="39"/>
  <c r="BH53" i="39"/>
  <c r="BF53" i="39"/>
  <c r="BE53" i="39"/>
  <c r="AU53" i="39"/>
  <c r="AS53" i="39"/>
  <c r="AR53" i="39"/>
  <c r="AH53" i="39"/>
  <c r="AF53" i="39"/>
  <c r="AE53" i="39"/>
  <c r="U53" i="39"/>
  <c r="S53" i="39"/>
  <c r="R53" i="39"/>
  <c r="MH52" i="39"/>
  <c r="MF52" i="39"/>
  <c r="ME52" i="39"/>
  <c r="LU52" i="39"/>
  <c r="LS52" i="39"/>
  <c r="LR52" i="39"/>
  <c r="LH52" i="39"/>
  <c r="LF52" i="39"/>
  <c r="LE52" i="39"/>
  <c r="KU52" i="39"/>
  <c r="KS52" i="39"/>
  <c r="KR52" i="39"/>
  <c r="KH52" i="39"/>
  <c r="KF52" i="39"/>
  <c r="KE52" i="39"/>
  <c r="JU52" i="39"/>
  <c r="JS52" i="39"/>
  <c r="JR52" i="39"/>
  <c r="JH52" i="39"/>
  <c r="JF52" i="39"/>
  <c r="JE52" i="39"/>
  <c r="IU52" i="39"/>
  <c r="IS52" i="39"/>
  <c r="IR52" i="39"/>
  <c r="IH52" i="39"/>
  <c r="IF52" i="39"/>
  <c r="IE52" i="39"/>
  <c r="HH52" i="39"/>
  <c r="HF52" i="39"/>
  <c r="HE52" i="39"/>
  <c r="GU52" i="39"/>
  <c r="GS52" i="39"/>
  <c r="GR52" i="39"/>
  <c r="GH52" i="39"/>
  <c r="GF52" i="39"/>
  <c r="GE52" i="39"/>
  <c r="FU52" i="39"/>
  <c r="FS52" i="39"/>
  <c r="FR52" i="39"/>
  <c r="FH52" i="39"/>
  <c r="FF52" i="39"/>
  <c r="FE52" i="39"/>
  <c r="EU52" i="39"/>
  <c r="ES52" i="39"/>
  <c r="ER52" i="39"/>
  <c r="EH52" i="39"/>
  <c r="EF52" i="39"/>
  <c r="EE52" i="39"/>
  <c r="DU52" i="39"/>
  <c r="DS52" i="39"/>
  <c r="DR52" i="39"/>
  <c r="DH52" i="39"/>
  <c r="DF52" i="39"/>
  <c r="DE52" i="39"/>
  <c r="CU52" i="39"/>
  <c r="CS52" i="39"/>
  <c r="CR52" i="39"/>
  <c r="CH52" i="39"/>
  <c r="CF52" i="39"/>
  <c r="CE52" i="39"/>
  <c r="BU52" i="39"/>
  <c r="BS52" i="39"/>
  <c r="BR52" i="39"/>
  <c r="BF52" i="39"/>
  <c r="BE52" i="39"/>
  <c r="AU52" i="39"/>
  <c r="AS52" i="39"/>
  <c r="AR52" i="39"/>
  <c r="AH52" i="39"/>
  <c r="AF52" i="39"/>
  <c r="AE52" i="39"/>
  <c r="S52" i="39"/>
  <c r="R52" i="39"/>
  <c r="MH51" i="39"/>
  <c r="MF51" i="39"/>
  <c r="ME51" i="39"/>
  <c r="LU51" i="39"/>
  <c r="LS51" i="39"/>
  <c r="LR51" i="39"/>
  <c r="LH51" i="39"/>
  <c r="LF51" i="39"/>
  <c r="LE51" i="39"/>
  <c r="KU51" i="39"/>
  <c r="KS51" i="39"/>
  <c r="KR51" i="39"/>
  <c r="KH51" i="39"/>
  <c r="KF51" i="39"/>
  <c r="KE51" i="39"/>
  <c r="JU51" i="39"/>
  <c r="JS51" i="39"/>
  <c r="JR51" i="39"/>
  <c r="JH51" i="39"/>
  <c r="JF51" i="39"/>
  <c r="JE51" i="39"/>
  <c r="IU51" i="39"/>
  <c r="IS51" i="39"/>
  <c r="IR51" i="39"/>
  <c r="IH51" i="39"/>
  <c r="IF51" i="39"/>
  <c r="IE51" i="39"/>
  <c r="HH51" i="39"/>
  <c r="HF51" i="39"/>
  <c r="HE51" i="39"/>
  <c r="GU51" i="39"/>
  <c r="GS51" i="39"/>
  <c r="GR51" i="39"/>
  <c r="GH51" i="39"/>
  <c r="GF51" i="39"/>
  <c r="GE51" i="39"/>
  <c r="FU51" i="39"/>
  <c r="FS51" i="39"/>
  <c r="FR51" i="39"/>
  <c r="FH51" i="39"/>
  <c r="FF51" i="39"/>
  <c r="FE51" i="39"/>
  <c r="EU51" i="39"/>
  <c r="ES51" i="39"/>
  <c r="ER51" i="39"/>
  <c r="EH51" i="39"/>
  <c r="EF51" i="39"/>
  <c r="EE51" i="39"/>
  <c r="DU51" i="39"/>
  <c r="DS51" i="39"/>
  <c r="DR51" i="39"/>
  <c r="DH51" i="39"/>
  <c r="DF51" i="39"/>
  <c r="DE51" i="39"/>
  <c r="CU51" i="39"/>
  <c r="CS51" i="39"/>
  <c r="CR51" i="39"/>
  <c r="CH51" i="39"/>
  <c r="CF51" i="39"/>
  <c r="CE51" i="39"/>
  <c r="BU51" i="39"/>
  <c r="BS51" i="39"/>
  <c r="BR51" i="39"/>
  <c r="BH51" i="39"/>
  <c r="BF51" i="39"/>
  <c r="BE51" i="39"/>
  <c r="AU51" i="39"/>
  <c r="AS51" i="39"/>
  <c r="AR51" i="39"/>
  <c r="AH51" i="39"/>
  <c r="AF51" i="39"/>
  <c r="AE51" i="39"/>
  <c r="S51" i="39"/>
  <c r="R51" i="39"/>
  <c r="MH50" i="39"/>
  <c r="MF50" i="39"/>
  <c r="ME50" i="39"/>
  <c r="LU50" i="39"/>
  <c r="LS50" i="39"/>
  <c r="LR50" i="39"/>
  <c r="LH50" i="39"/>
  <c r="LF50" i="39"/>
  <c r="LE50" i="39"/>
  <c r="KU50" i="39"/>
  <c r="KS50" i="39"/>
  <c r="KR50" i="39"/>
  <c r="KH50" i="39"/>
  <c r="KF50" i="39"/>
  <c r="KE50" i="39"/>
  <c r="JU50" i="39"/>
  <c r="JS50" i="39"/>
  <c r="JR50" i="39"/>
  <c r="JH50" i="39"/>
  <c r="JF50" i="39"/>
  <c r="JE50" i="39"/>
  <c r="IU50" i="39"/>
  <c r="IS50" i="39"/>
  <c r="IR50" i="39"/>
  <c r="IH50" i="39"/>
  <c r="IF50" i="39"/>
  <c r="IE50" i="39"/>
  <c r="HH50" i="39"/>
  <c r="HF50" i="39"/>
  <c r="HE50" i="39"/>
  <c r="GU50" i="39"/>
  <c r="GS50" i="39"/>
  <c r="GR50" i="39"/>
  <c r="GH50" i="39"/>
  <c r="GF50" i="39"/>
  <c r="GE50" i="39"/>
  <c r="FU50" i="39"/>
  <c r="FS50" i="39"/>
  <c r="FR50" i="39"/>
  <c r="FH50" i="39"/>
  <c r="FF50" i="39"/>
  <c r="FE50" i="39"/>
  <c r="EU50" i="39"/>
  <c r="ES50" i="39"/>
  <c r="ER50" i="39"/>
  <c r="EH50" i="39"/>
  <c r="EF50" i="39"/>
  <c r="EE50" i="39"/>
  <c r="DU50" i="39"/>
  <c r="DS50" i="39"/>
  <c r="DR50" i="39"/>
  <c r="DH50" i="39"/>
  <c r="DF50" i="39"/>
  <c r="DE50" i="39"/>
  <c r="CU50" i="39"/>
  <c r="CS50" i="39"/>
  <c r="CR50" i="39"/>
  <c r="CH50" i="39"/>
  <c r="CF50" i="39"/>
  <c r="CE50" i="39"/>
  <c r="BU50" i="39"/>
  <c r="BS50" i="39"/>
  <c r="BR50" i="39"/>
  <c r="BH50" i="39"/>
  <c r="BF50" i="39"/>
  <c r="BE50" i="39"/>
  <c r="AU50" i="39"/>
  <c r="AS50" i="39"/>
  <c r="AR50" i="39"/>
  <c r="AH50" i="39"/>
  <c r="AF50" i="39"/>
  <c r="AE50" i="39"/>
  <c r="S50" i="39"/>
  <c r="R50" i="39"/>
  <c r="MH49" i="39"/>
  <c r="MF49" i="39"/>
  <c r="ME49" i="39"/>
  <c r="LU49" i="39"/>
  <c r="LS49" i="39"/>
  <c r="LR49" i="39"/>
  <c r="LH49" i="39"/>
  <c r="LF49" i="39"/>
  <c r="LE49" i="39"/>
  <c r="KU49" i="39"/>
  <c r="KS49" i="39"/>
  <c r="KR49" i="39"/>
  <c r="KH49" i="39"/>
  <c r="KF49" i="39"/>
  <c r="KE49" i="39"/>
  <c r="JU49" i="39"/>
  <c r="JS49" i="39"/>
  <c r="JR49" i="39"/>
  <c r="JH49" i="39"/>
  <c r="JF49" i="39"/>
  <c r="JE49" i="39"/>
  <c r="IU49" i="39"/>
  <c r="IS49" i="39"/>
  <c r="IR49" i="39"/>
  <c r="IH49" i="39"/>
  <c r="IF49" i="39"/>
  <c r="IE49" i="39"/>
  <c r="HH49" i="39"/>
  <c r="HF49" i="39"/>
  <c r="HE49" i="39"/>
  <c r="GU49" i="39"/>
  <c r="GS49" i="39"/>
  <c r="GR49" i="39"/>
  <c r="GH49" i="39"/>
  <c r="GF49" i="39"/>
  <c r="GE49" i="39"/>
  <c r="FU49" i="39"/>
  <c r="FS49" i="39"/>
  <c r="FR49" i="39"/>
  <c r="FH49" i="39"/>
  <c r="FF49" i="39"/>
  <c r="FE49" i="39"/>
  <c r="EU49" i="39"/>
  <c r="ES49" i="39"/>
  <c r="ER49" i="39"/>
  <c r="EH49" i="39"/>
  <c r="EF49" i="39"/>
  <c r="EE49" i="39"/>
  <c r="DU49" i="39"/>
  <c r="DS49" i="39"/>
  <c r="DR49" i="39"/>
  <c r="DH49" i="39"/>
  <c r="DF49" i="39"/>
  <c r="DE49" i="39"/>
  <c r="CU49" i="39"/>
  <c r="CS49" i="39"/>
  <c r="CR49" i="39"/>
  <c r="CH49" i="39"/>
  <c r="CF49" i="39"/>
  <c r="CE49" i="39"/>
  <c r="BU49" i="39"/>
  <c r="BS49" i="39"/>
  <c r="BR49" i="39"/>
  <c r="BH49" i="39"/>
  <c r="BF49" i="39"/>
  <c r="BE49" i="39"/>
  <c r="AU49" i="39"/>
  <c r="AS49" i="39"/>
  <c r="AR49" i="39"/>
  <c r="AF49" i="39"/>
  <c r="AE49" i="39"/>
  <c r="S49" i="39"/>
  <c r="R49" i="39"/>
  <c r="MH48" i="39"/>
  <c r="MF48" i="39"/>
  <c r="ME48" i="39"/>
  <c r="LU48" i="39"/>
  <c r="LS48" i="39"/>
  <c r="LR48" i="39"/>
  <c r="LH48" i="39"/>
  <c r="LF48" i="39"/>
  <c r="LE48" i="39"/>
  <c r="KU48" i="39"/>
  <c r="KS48" i="39"/>
  <c r="KR48" i="39"/>
  <c r="KH48" i="39"/>
  <c r="KF48" i="39"/>
  <c r="KE48" i="39"/>
  <c r="JU48" i="39"/>
  <c r="JS48" i="39"/>
  <c r="JR48" i="39"/>
  <c r="JH48" i="39"/>
  <c r="JF48" i="39"/>
  <c r="JE48" i="39"/>
  <c r="IU48" i="39"/>
  <c r="IS48" i="39"/>
  <c r="IR48" i="39"/>
  <c r="IH48" i="39"/>
  <c r="IF48" i="39"/>
  <c r="IE48" i="39"/>
  <c r="HH48" i="39"/>
  <c r="HF48" i="39"/>
  <c r="HE48" i="39"/>
  <c r="GU48" i="39"/>
  <c r="GS48" i="39"/>
  <c r="GR48" i="39"/>
  <c r="GH48" i="39"/>
  <c r="GF48" i="39"/>
  <c r="GE48" i="39"/>
  <c r="FU48" i="39"/>
  <c r="FS48" i="39"/>
  <c r="FR48" i="39"/>
  <c r="FH48" i="39"/>
  <c r="FF48" i="39"/>
  <c r="FE48" i="39"/>
  <c r="EU48" i="39"/>
  <c r="ES48" i="39"/>
  <c r="ER48" i="39"/>
  <c r="EH48" i="39"/>
  <c r="EF48" i="39"/>
  <c r="EE48" i="39"/>
  <c r="DU48" i="39"/>
  <c r="DS48" i="39"/>
  <c r="DR48" i="39"/>
  <c r="DH48" i="39"/>
  <c r="DF48" i="39"/>
  <c r="DE48" i="39"/>
  <c r="CU48" i="39"/>
  <c r="CS48" i="39"/>
  <c r="CR48" i="39"/>
  <c r="CH48" i="39"/>
  <c r="CF48" i="39"/>
  <c r="CE48" i="39"/>
  <c r="BU48" i="39"/>
  <c r="BS48" i="39"/>
  <c r="BR48" i="39"/>
  <c r="BH48" i="39"/>
  <c r="BF48" i="39"/>
  <c r="BE48" i="39"/>
  <c r="AU48" i="39"/>
  <c r="AS48" i="39"/>
  <c r="AR48" i="39"/>
  <c r="AF48" i="39"/>
  <c r="AE48" i="39"/>
  <c r="S48" i="39"/>
  <c r="R48" i="39"/>
  <c r="BH52" i="39"/>
  <c r="AH48" i="39"/>
  <c r="AH49" i="39"/>
  <c r="U50" i="39"/>
  <c r="L89" i="36"/>
  <c r="E19" i="19"/>
  <c r="R79" i="36"/>
  <c r="F79" i="36"/>
  <c r="U69" i="36"/>
  <c r="O69" i="36"/>
  <c r="I69" i="36"/>
  <c r="C69" i="36"/>
  <c r="W59" i="36"/>
  <c r="T59" i="36"/>
  <c r="Q59" i="36"/>
  <c r="N59" i="36"/>
  <c r="K59" i="36"/>
  <c r="H59" i="36"/>
  <c r="E59" i="36"/>
  <c r="B59" i="36"/>
  <c r="Q44" i="36"/>
  <c r="N44" i="36"/>
  <c r="K44" i="36"/>
  <c r="H44" i="36"/>
  <c r="E44" i="36"/>
  <c r="B44" i="36"/>
  <c r="Q37" i="36"/>
  <c r="N37" i="36"/>
  <c r="K37" i="36"/>
  <c r="H37" i="36"/>
  <c r="E37" i="36"/>
  <c r="B37" i="36"/>
  <c r="E16" i="19"/>
  <c r="E5" i="19"/>
  <c r="E6" i="19"/>
  <c r="E7" i="19"/>
  <c r="E8" i="19"/>
  <c r="E9" i="19"/>
  <c r="E10" i="19"/>
  <c r="E11" i="19"/>
  <c r="E12" i="19"/>
  <c r="E13" i="19"/>
  <c r="E14" i="19"/>
  <c r="E15" i="19"/>
  <c r="E17" i="19"/>
  <c r="E18" i="19"/>
  <c r="E20" i="19"/>
  <c r="E21" i="19"/>
  <c r="E22" i="19"/>
  <c r="E23" i="19"/>
  <c r="E24" i="19"/>
  <c r="E25" i="19"/>
  <c r="E26" i="19"/>
  <c r="E27" i="19"/>
  <c r="E28" i="19"/>
  <c r="E29" i="19"/>
  <c r="E30" i="19"/>
  <c r="E31" i="19"/>
  <c r="E32" i="19"/>
  <c r="E33" i="19"/>
  <c r="E34" i="19"/>
  <c r="E35" i="19"/>
  <c r="E36" i="19"/>
  <c r="E37" i="19"/>
  <c r="E38" i="19"/>
  <c r="E39" i="19"/>
  <c r="E4" i="19"/>
  <c r="U65" i="39"/>
  <c r="U57" i="39"/>
  <c r="U52" i="39"/>
  <c r="U51" i="39"/>
  <c r="U49" i="39"/>
  <c r="U48" i="39"/>
  <c r="U62" i="39"/>
  <c r="AP67" i="39"/>
  <c r="AP69" i="39" s="1"/>
  <c r="AP70" i="39" s="1"/>
  <c r="FP67" i="39"/>
  <c r="FP69" i="39" s="1"/>
  <c r="FP70" i="39" s="1"/>
  <c r="HC67" i="39"/>
  <c r="HC69" i="39" s="1"/>
  <c r="HC70" i="39" s="1"/>
  <c r="BC67" i="39"/>
  <c r="BC69" i="39" s="1"/>
  <c r="BC70" i="39" s="1"/>
  <c r="CP67" i="39"/>
  <c r="CP69" i="39" s="1"/>
  <c r="CP70" i="39" s="1"/>
  <c r="LC67" i="39"/>
  <c r="LC69" i="39" s="1"/>
  <c r="LC70" i="39" s="1"/>
  <c r="EP67" i="39"/>
  <c r="EP69" i="39" s="1"/>
  <c r="EP70" i="39" s="1"/>
  <c r="IC67" i="39"/>
  <c r="IC69" i="39" s="1"/>
  <c r="IC70" i="39" s="1"/>
  <c r="BP67" i="39"/>
  <c r="BP69" i="39" s="1"/>
  <c r="BP70" i="39" s="1"/>
  <c r="GP67" i="39"/>
  <c r="GP69" i="39" s="1"/>
  <c r="GP70" i="39" s="1"/>
  <c r="CC67" i="39"/>
  <c r="CC69" i="39" s="1"/>
  <c r="CC70" i="39" s="1"/>
  <c r="P67" i="39"/>
  <c r="P69" i="39" s="1"/>
  <c r="P70" i="39" s="1"/>
  <c r="FC67" i="39"/>
  <c r="FC69" i="39" s="1"/>
  <c r="FC70" i="39" s="1"/>
  <c r="MC67" i="39"/>
  <c r="MC69" i="39" s="1"/>
  <c r="MC70" i="39" s="1"/>
  <c r="LP67" i="39"/>
  <c r="LP69" i="39" s="1"/>
  <c r="LP70" i="39" s="1"/>
  <c r="IP67" i="39"/>
  <c r="IP69" i="39" s="1"/>
  <c r="IP70" i="39" s="1"/>
  <c r="EC67" i="39"/>
  <c r="EC69" i="39" s="1"/>
  <c r="EC70" i="39" s="1"/>
  <c r="DP67" i="39"/>
  <c r="DP69" i="39" s="1"/>
  <c r="DP70" i="39" s="1"/>
  <c r="DC67" i="39"/>
  <c r="DC69" i="39" s="1"/>
  <c r="DC70" i="39" s="1"/>
  <c r="JC67" i="39"/>
  <c r="JC69" i="39" s="1"/>
  <c r="JC70" i="39" s="1"/>
  <c r="KC67" i="39"/>
  <c r="KC69" i="39" s="1"/>
  <c r="KC70" i="39" s="1"/>
  <c r="KP67" i="39"/>
  <c r="KP69" i="39" s="1"/>
  <c r="KP70" i="39" s="1"/>
  <c r="AC67" i="39"/>
  <c r="AC69" i="39" s="1"/>
  <c r="AC70" i="39" s="1"/>
  <c r="GC67" i="39"/>
  <c r="GC69" i="39" s="1"/>
  <c r="GC70" i="39" s="1"/>
  <c r="JP67" i="39"/>
  <c r="JP69" i="39" s="1"/>
  <c r="JP70" i="39" s="1"/>
  <c r="H55" i="39" l="1"/>
  <c r="H62" i="39"/>
  <c r="H65" i="39"/>
  <c r="H57" i="39"/>
  <c r="JQ55" i="33"/>
  <c r="IQ55" i="33"/>
  <c r="ID55" i="33"/>
  <c r="FQ55" i="33"/>
  <c r="EQ55" i="33"/>
  <c r="DQ55" i="33"/>
  <c r="BD55" i="33"/>
  <c r="CD55" i="33"/>
  <c r="ED55" i="33"/>
  <c r="LD55" i="33"/>
  <c r="AQ55" i="33"/>
  <c r="KD55" i="33"/>
  <c r="JD55" i="33"/>
  <c r="HQ55" i="33"/>
  <c r="CQ55" i="33"/>
  <c r="BQ55" i="33"/>
  <c r="MD55" i="33"/>
  <c r="GQ55" i="33"/>
  <c r="FD55" i="33"/>
  <c r="AD55" i="33"/>
  <c r="KQ55" i="33"/>
  <c r="HD55" i="33"/>
  <c r="GD55" i="33"/>
  <c r="LQ55" i="33"/>
  <c r="DD55" i="33"/>
  <c r="FD51" i="33"/>
  <c r="DQ51" i="33"/>
  <c r="CD51" i="33"/>
  <c r="AD51" i="33"/>
  <c r="MD51" i="33"/>
  <c r="ID51" i="33"/>
  <c r="HD51" i="33"/>
  <c r="BQ51" i="33"/>
  <c r="EQ51" i="33"/>
  <c r="JD51" i="33"/>
  <c r="CQ51" i="33"/>
  <c r="LQ51" i="33"/>
  <c r="GD51" i="33"/>
  <c r="BD51" i="33"/>
  <c r="DD51" i="33"/>
  <c r="KQ51" i="33"/>
  <c r="KD51" i="33"/>
  <c r="HQ51" i="33"/>
  <c r="ED51" i="33"/>
  <c r="LD51" i="33"/>
  <c r="JQ51" i="33"/>
  <c r="IQ51" i="33"/>
  <c r="FQ51" i="33"/>
  <c r="AQ51" i="33"/>
  <c r="GQ51" i="33"/>
  <c r="FQ54" i="33"/>
  <c r="ED54" i="33"/>
  <c r="CD54" i="33"/>
  <c r="AD54" i="33"/>
  <c r="HQ54" i="33"/>
  <c r="BQ54" i="33"/>
  <c r="KD54" i="33"/>
  <c r="MD54" i="33"/>
  <c r="JD54" i="33"/>
  <c r="DQ54" i="33"/>
  <c r="FD54" i="33"/>
  <c r="GD54" i="33"/>
  <c r="LQ54" i="33"/>
  <c r="KQ54" i="33"/>
  <c r="HD54" i="33"/>
  <c r="BD54" i="33"/>
  <c r="AQ54" i="33"/>
  <c r="DD54" i="33"/>
  <c r="IQ54" i="33"/>
  <c r="GQ54" i="33"/>
  <c r="LD54" i="33"/>
  <c r="JQ54" i="33"/>
  <c r="ID54" i="33"/>
  <c r="EQ54" i="33"/>
  <c r="CQ54" i="33"/>
  <c r="GQ50" i="33"/>
  <c r="BD50" i="33"/>
  <c r="LQ50" i="33"/>
  <c r="KQ50" i="33"/>
  <c r="JD50" i="33"/>
  <c r="ID50" i="33"/>
  <c r="EQ50" i="33"/>
  <c r="DQ50" i="33"/>
  <c r="AQ50" i="33"/>
  <c r="IQ50" i="33"/>
  <c r="GD50" i="33"/>
  <c r="HD50" i="33"/>
  <c r="HQ50" i="33"/>
  <c r="JQ50" i="33"/>
  <c r="LD50" i="33"/>
  <c r="KD50" i="33"/>
  <c r="FQ50" i="33"/>
  <c r="DD50" i="33"/>
  <c r="CD50" i="33"/>
  <c r="AD50" i="33"/>
  <c r="MD50" i="33"/>
  <c r="ED50" i="33"/>
  <c r="BQ50" i="33"/>
  <c r="FD50" i="33"/>
  <c r="CQ50" i="33"/>
  <c r="EQ52" i="33"/>
  <c r="CQ52" i="33"/>
  <c r="BD52" i="33"/>
  <c r="KD52" i="33"/>
  <c r="HQ52" i="33"/>
  <c r="GD52" i="33"/>
  <c r="ED52" i="33"/>
  <c r="AD52" i="33"/>
  <c r="LD52" i="33"/>
  <c r="IQ52" i="33"/>
  <c r="AQ52" i="33"/>
  <c r="MD52" i="33"/>
  <c r="JD52" i="33"/>
  <c r="JQ52" i="33"/>
  <c r="FQ52" i="33"/>
  <c r="DQ52" i="33"/>
  <c r="FD52" i="33"/>
  <c r="GQ52" i="33"/>
  <c r="HD52" i="33"/>
  <c r="LQ52" i="33"/>
  <c r="KQ52" i="33"/>
  <c r="ID52" i="33"/>
  <c r="BQ52" i="33"/>
  <c r="DD52" i="33"/>
  <c r="CD52" i="33"/>
  <c r="LQ53" i="33"/>
  <c r="KD53" i="33"/>
  <c r="ID53" i="33"/>
  <c r="ED53" i="33"/>
  <c r="KQ53" i="33"/>
  <c r="GD53" i="33"/>
  <c r="CD53" i="33"/>
  <c r="AD53" i="33"/>
  <c r="AQ53" i="33"/>
  <c r="JQ53" i="33"/>
  <c r="HQ53" i="33"/>
  <c r="DQ53" i="33"/>
  <c r="BQ53" i="33"/>
  <c r="IQ53" i="33"/>
  <c r="GQ53" i="33"/>
  <c r="FQ53" i="33"/>
  <c r="EQ53" i="33"/>
  <c r="CQ53" i="33"/>
  <c r="LD53" i="33"/>
  <c r="BD53" i="33"/>
  <c r="MD53" i="33"/>
  <c r="JD53" i="33"/>
  <c r="HD53" i="33"/>
  <c r="FD53" i="33"/>
  <c r="DD53" i="33"/>
  <c r="GQ49" i="33"/>
  <c r="JQ49" i="33"/>
  <c r="FD49" i="33"/>
  <c r="ED49" i="33"/>
  <c r="DD49" i="33"/>
  <c r="LQ49" i="33"/>
  <c r="FQ49" i="33"/>
  <c r="AQ49" i="33"/>
  <c r="LD49" i="33"/>
  <c r="IQ49" i="33"/>
  <c r="BQ49" i="33"/>
  <c r="JD49" i="33"/>
  <c r="ID49" i="33"/>
  <c r="HD49" i="33"/>
  <c r="BD49" i="33"/>
  <c r="EQ49" i="33"/>
  <c r="CQ49" i="33"/>
  <c r="MD49" i="33"/>
  <c r="GD49" i="33"/>
  <c r="DQ49" i="33"/>
  <c r="HQ49" i="33"/>
  <c r="KQ49" i="33"/>
  <c r="KD49" i="33"/>
  <c r="CD49" i="33"/>
  <c r="AD49" i="33"/>
  <c r="B51" i="37"/>
  <c r="C51" i="37" s="1"/>
  <c r="N32" i="36"/>
  <c r="K39" i="36"/>
  <c r="B43" i="37"/>
  <c r="C43" i="37" s="1"/>
  <c r="B46" i="37"/>
  <c r="C46" i="37" s="1"/>
  <c r="H32" i="36"/>
  <c r="B41" i="37"/>
  <c r="C41" i="37" s="1"/>
  <c r="B38" i="37"/>
  <c r="C38" i="37" s="1"/>
  <c r="B33" i="37"/>
  <c r="C33" i="37" s="1"/>
  <c r="Q27" i="36"/>
  <c r="N22" i="36"/>
  <c r="K27" i="36"/>
  <c r="B25" i="37"/>
  <c r="C25" i="37" s="1"/>
  <c r="B26" i="37"/>
  <c r="C26" i="37" s="1"/>
  <c r="B27" i="37"/>
  <c r="C27" i="37" s="1"/>
  <c r="B22" i="36"/>
  <c r="Q17" i="36"/>
  <c r="B14" i="37"/>
  <c r="C14" i="37" s="1"/>
  <c r="B15" i="37"/>
  <c r="C15" i="37" s="1"/>
  <c r="B16" i="37"/>
  <c r="C16" i="37" s="1"/>
  <c r="H12" i="36"/>
  <c r="B7" i="37"/>
  <c r="C7" i="37" s="1"/>
  <c r="B8" i="37"/>
  <c r="C8" i="37" s="1"/>
  <c r="B6" i="37"/>
  <c r="C6" i="37" s="1"/>
  <c r="B12" i="36"/>
  <c r="H63" i="39"/>
  <c r="B66" i="37"/>
  <c r="D19" i="26"/>
  <c r="B20" i="3" s="1"/>
  <c r="F78" i="36"/>
  <c r="B62" i="36" s="1"/>
  <c r="C68" i="36" s="1"/>
  <c r="A52" i="36" s="1"/>
  <c r="H78" i="36"/>
  <c r="H62" i="36" s="1"/>
  <c r="I68" i="36" s="1"/>
  <c r="G52" i="36" s="1"/>
  <c r="F73" i="36"/>
  <c r="B7" i="31"/>
  <c r="B2" i="26"/>
  <c r="B66" i="39"/>
  <c r="H22" i="31"/>
  <c r="O68" i="36"/>
  <c r="M52" i="36" s="1"/>
  <c r="O63" i="36"/>
  <c r="Q68" i="36"/>
  <c r="P52" i="36" s="1"/>
  <c r="B9" i="31"/>
  <c r="T33" i="36"/>
  <c r="H58" i="33"/>
  <c r="M1" i="18"/>
  <c r="C5" i="29"/>
  <c r="AK3" i="49"/>
  <c r="Z3" i="49"/>
  <c r="O3" i="49"/>
  <c r="D3" i="49"/>
  <c r="D51" i="49"/>
  <c r="B1" i="36"/>
  <c r="R82" i="36"/>
  <c r="J5" i="16"/>
  <c r="G4" i="19"/>
  <c r="B6" i="31"/>
  <c r="H4" i="31"/>
  <c r="H23" i="31"/>
  <c r="B1" i="37"/>
  <c r="B73" i="37"/>
  <c r="D1" i="49"/>
  <c r="T31" i="36"/>
  <c r="T11" i="36"/>
  <c r="B8" i="31"/>
  <c r="O4" i="31"/>
  <c r="H24" i="31"/>
  <c r="F3" i="37"/>
  <c r="B3" i="37"/>
  <c r="D29" i="26"/>
  <c r="B1" i="41"/>
  <c r="O61" i="36"/>
  <c r="W45" i="36"/>
  <c r="J3" i="37"/>
  <c r="G1" i="19"/>
  <c r="H7" i="31"/>
  <c r="B75" i="33"/>
  <c r="D3" i="37"/>
  <c r="F1" i="18"/>
  <c r="K55" i="41"/>
  <c r="F71" i="36" s="1"/>
  <c r="W47" i="36"/>
  <c r="K5" i="19"/>
  <c r="B4" i="31"/>
  <c r="H20" i="31"/>
  <c r="E3" i="37"/>
  <c r="M3" i="37"/>
  <c r="H8" i="31"/>
  <c r="B77" i="39"/>
  <c r="B3" i="3"/>
  <c r="D32" i="26"/>
  <c r="M2" i="37"/>
  <c r="H14" i="31"/>
  <c r="D7" i="26"/>
  <c r="N7" i="37" s="1"/>
  <c r="D9" i="26"/>
  <c r="T78" i="36"/>
  <c r="T62" i="36" s="1"/>
  <c r="R73" i="36"/>
  <c r="MD66" i="33"/>
  <c r="LQ4" i="33"/>
  <c r="HD66" i="33"/>
  <c r="HD4" i="33"/>
  <c r="FQ66" i="33"/>
  <c r="GD4" i="33"/>
  <c r="ED66" i="33"/>
  <c r="ED4" i="33"/>
  <c r="CD4" i="33"/>
  <c r="BD4" i="33"/>
  <c r="MD4" i="33"/>
  <c r="KD66" i="33"/>
  <c r="IQ4" i="33"/>
  <c r="HQ4" i="33"/>
  <c r="KQ66" i="33"/>
  <c r="JD4" i="33"/>
  <c r="HQ66" i="33"/>
  <c r="ID4" i="33"/>
  <c r="GD66" i="33"/>
  <c r="CQ66" i="33"/>
  <c r="BQ66" i="33"/>
  <c r="AQ66" i="33"/>
  <c r="IQ66" i="33"/>
  <c r="JQ4" i="33"/>
  <c r="LD66" i="33"/>
  <c r="KD4" i="33"/>
  <c r="ID66" i="33"/>
  <c r="EQ66" i="33"/>
  <c r="DD66" i="33"/>
  <c r="JD66" i="33"/>
  <c r="EQ4" i="33"/>
  <c r="CQ4" i="33"/>
  <c r="BQ4" i="33"/>
  <c r="AQ4" i="33"/>
  <c r="LQ66" i="33"/>
  <c r="KQ4" i="33"/>
  <c r="GQ66" i="33"/>
  <c r="FD66" i="33"/>
  <c r="FD4" i="33"/>
  <c r="DQ66" i="33"/>
  <c r="DD4" i="33"/>
  <c r="LD4" i="33"/>
  <c r="JQ66" i="33"/>
  <c r="GQ4" i="33"/>
  <c r="FQ4" i="33"/>
  <c r="DQ4" i="33"/>
  <c r="CD66" i="33"/>
  <c r="BD66" i="33"/>
  <c r="AD66" i="33"/>
  <c r="AD4" i="33"/>
  <c r="Q66" i="33"/>
  <c r="HQ4" i="39"/>
  <c r="B53" i="37"/>
  <c r="H21" i="31"/>
  <c r="B5" i="31"/>
  <c r="K56" i="41"/>
  <c r="R71" i="36" s="1"/>
  <c r="A2" i="29"/>
  <c r="D25" i="26"/>
  <c r="C3" i="37"/>
  <c r="H6" i="31"/>
  <c r="I3" i="37"/>
  <c r="A1" i="19"/>
  <c r="D17" i="26"/>
  <c r="G3" i="37"/>
  <c r="B3" i="31"/>
  <c r="T14" i="36"/>
  <c r="B2" i="3"/>
  <c r="D13" i="26"/>
  <c r="Q4" i="33"/>
  <c r="LQ48" i="33"/>
  <c r="HD48" i="33"/>
  <c r="CQ48" i="33"/>
  <c r="MD48" i="33"/>
  <c r="HQ48" i="33"/>
  <c r="EQ48" i="33"/>
  <c r="AQ48" i="33"/>
  <c r="IQ48" i="33"/>
  <c r="ED48" i="33"/>
  <c r="DQ48" i="33"/>
  <c r="DD48" i="33"/>
  <c r="BD48" i="33"/>
  <c r="KQ48" i="33"/>
  <c r="JD48" i="33"/>
  <c r="ID48" i="33"/>
  <c r="FD48" i="33"/>
  <c r="JQ48" i="33"/>
  <c r="AD48" i="33"/>
  <c r="LD48" i="33"/>
  <c r="KD48" i="33"/>
  <c r="GQ48" i="33"/>
  <c r="GD48" i="33"/>
  <c r="FQ48" i="33"/>
  <c r="BQ48" i="33"/>
  <c r="CD48" i="33"/>
  <c r="HP67" i="39"/>
  <c r="HP69" i="39" s="1"/>
  <c r="HP70" i="39" s="1"/>
  <c r="IC65" i="33"/>
  <c r="GC65" i="33"/>
  <c r="CP65" i="33"/>
  <c r="LC65" i="33"/>
  <c r="IP65" i="33"/>
  <c r="CC65" i="33"/>
  <c r="KC65" i="33"/>
  <c r="HC65" i="33"/>
  <c r="FC65" i="33"/>
  <c r="DC65" i="33"/>
  <c r="EP65" i="33"/>
  <c r="BP65" i="33"/>
  <c r="MC65" i="33"/>
  <c r="GP65" i="33"/>
  <c r="LP65" i="33"/>
  <c r="JC65" i="33"/>
  <c r="DP65" i="33"/>
  <c r="HP65" i="33"/>
  <c r="FP65" i="33"/>
  <c r="BC65" i="33"/>
  <c r="JP65" i="33"/>
  <c r="KP65" i="33"/>
  <c r="EC65" i="33"/>
  <c r="AP65" i="33"/>
  <c r="AC65" i="33"/>
  <c r="H52" i="33"/>
  <c r="H57" i="33"/>
  <c r="H59" i="33"/>
  <c r="H54" i="33"/>
  <c r="H48" i="33"/>
  <c r="H49" i="33"/>
  <c r="H60" i="33"/>
  <c r="H50" i="33"/>
  <c r="H63" i="33"/>
  <c r="Q54" i="33"/>
  <c r="T54" i="33" s="1"/>
  <c r="H51" i="33"/>
  <c r="H62" i="33"/>
  <c r="H55" i="33"/>
  <c r="Q55" i="33"/>
  <c r="Q53" i="33"/>
  <c r="Q52" i="33"/>
  <c r="Q51" i="33"/>
  <c r="Q50" i="33"/>
  <c r="Q49" i="33"/>
  <c r="R49" i="33" s="1"/>
  <c r="S49" i="33" s="1"/>
  <c r="H65" i="33"/>
  <c r="Q48" i="33"/>
  <c r="T48" i="33" s="1"/>
  <c r="AU69" i="39"/>
  <c r="AU70" i="39" s="1"/>
  <c r="GU69" i="39"/>
  <c r="GU70" i="39" s="1"/>
  <c r="DU69" i="39"/>
  <c r="DU70" i="39" s="1"/>
  <c r="U69" i="39"/>
  <c r="U70" i="39" s="1"/>
  <c r="JH69" i="39"/>
  <c r="JH70" i="39" s="1"/>
  <c r="KH69" i="39"/>
  <c r="KH70" i="39" s="1"/>
  <c r="KU69" i="39"/>
  <c r="KU70" i="39" s="1"/>
  <c r="BU69" i="39"/>
  <c r="BU70" i="39" s="1"/>
  <c r="FH69" i="39"/>
  <c r="FH70" i="39" s="1"/>
  <c r="IH69" i="39"/>
  <c r="IH70" i="39" s="1"/>
  <c r="MH69" i="39"/>
  <c r="MH70" i="39" s="1"/>
  <c r="DH69" i="39"/>
  <c r="DH70" i="39" s="1"/>
  <c r="HH69" i="39"/>
  <c r="HH70" i="39" s="1"/>
  <c r="LU69" i="39"/>
  <c r="LU70" i="39" s="1"/>
  <c r="BH69" i="39"/>
  <c r="BH70" i="39" s="1"/>
  <c r="GH69" i="39"/>
  <c r="GH70" i="39" s="1"/>
  <c r="CU69" i="39"/>
  <c r="CU70" i="39" s="1"/>
  <c r="JU69" i="39"/>
  <c r="JU70" i="39" s="1"/>
  <c r="HU69" i="39"/>
  <c r="HU70" i="39" s="1"/>
  <c r="CH69" i="39"/>
  <c r="CH70" i="39" s="1"/>
  <c r="EU69" i="39"/>
  <c r="EU70" i="39" s="1"/>
  <c r="FU69" i="39"/>
  <c r="FU70" i="39" s="1"/>
  <c r="LH69" i="39"/>
  <c r="LH70" i="39" s="1"/>
  <c r="AH69" i="39"/>
  <c r="AH70" i="39" s="1"/>
  <c r="EH69" i="39"/>
  <c r="EH70" i="39" s="1"/>
  <c r="IU69" i="39"/>
  <c r="IU70" i="39" s="1"/>
  <c r="JD15" i="39"/>
  <c r="JF15" i="39" s="1"/>
  <c r="EQ6" i="39"/>
  <c r="ER6" i="39" s="1"/>
  <c r="HD21" i="39"/>
  <c r="HE21" i="39" s="1"/>
  <c r="AQ44" i="39"/>
  <c r="AS44" i="39" s="1"/>
  <c r="HD39" i="39"/>
  <c r="HG39" i="39" s="1"/>
  <c r="KD25" i="39"/>
  <c r="Q16" i="39"/>
  <c r="R16" i="39" s="1"/>
  <c r="JD11" i="39"/>
  <c r="LD27" i="39"/>
  <c r="JQ10" i="39"/>
  <c r="JT10" i="39" s="1"/>
  <c r="HD7" i="39"/>
  <c r="DQ24" i="39"/>
  <c r="DQ20" i="39"/>
  <c r="DS20" i="39" s="1"/>
  <c r="CQ43" i="39"/>
  <c r="CR43" i="39" s="1"/>
  <c r="FQ43" i="39"/>
  <c r="FR43" i="39" s="1"/>
  <c r="HD43" i="39"/>
  <c r="HG43" i="39" s="1"/>
  <c r="CD43" i="39"/>
  <c r="CE43" i="39" s="1"/>
  <c r="DQ43" i="39"/>
  <c r="DT43" i="39" s="1"/>
  <c r="LQ43" i="39"/>
  <c r="LR43" i="39" s="1"/>
  <c r="FD43" i="39"/>
  <c r="FE43" i="39" s="1"/>
  <c r="JQ43" i="39"/>
  <c r="JR43" i="39" s="1"/>
  <c r="BD13" i="39"/>
  <c r="BF13" i="39" s="1"/>
  <c r="FQ8" i="39"/>
  <c r="Q36" i="33"/>
  <c r="Q38" i="33"/>
  <c r="T38" i="33" s="1"/>
  <c r="HQ43" i="39"/>
  <c r="HS43" i="39" s="1"/>
  <c r="AD43" i="39"/>
  <c r="AE43" i="39" s="1"/>
  <c r="Q29" i="33"/>
  <c r="T29" i="33" s="1"/>
  <c r="J72" i="34"/>
  <c r="G72" i="34" s="1"/>
  <c r="J68" i="34"/>
  <c r="G68" i="34" s="1"/>
  <c r="J69" i="34"/>
  <c r="G69" i="34" s="1"/>
  <c r="J98" i="34"/>
  <c r="G98" i="34" s="1"/>
  <c r="J91" i="34"/>
  <c r="G91" i="34" s="1"/>
  <c r="J68" i="32"/>
  <c r="G68" i="32" s="1"/>
  <c r="J101" i="34"/>
  <c r="G101" i="34" s="1"/>
  <c r="J91" i="32"/>
  <c r="G91" i="32" s="1"/>
  <c r="J22" i="34"/>
  <c r="G22" i="34" s="1"/>
  <c r="J15" i="34"/>
  <c r="G15" i="34" s="1"/>
  <c r="J96" i="34"/>
  <c r="G96" i="34" s="1"/>
  <c r="J59" i="34"/>
  <c r="G59" i="34" s="1"/>
  <c r="J42" i="34"/>
  <c r="G42" i="34" s="1"/>
  <c r="J26" i="32"/>
  <c r="G26" i="32" s="1"/>
  <c r="J67" i="34"/>
  <c r="G67" i="34" s="1"/>
  <c r="J29" i="32"/>
  <c r="G29" i="32" s="1"/>
  <c r="J23" i="32"/>
  <c r="G23" i="32" s="1"/>
  <c r="J39" i="34"/>
  <c r="G39" i="34" s="1"/>
  <c r="J84" i="32"/>
  <c r="G84" i="32" s="1"/>
  <c r="J34" i="32"/>
  <c r="G34" i="32" s="1"/>
  <c r="J44" i="32"/>
  <c r="G44" i="32" s="1"/>
  <c r="J69" i="32"/>
  <c r="G69" i="32" s="1"/>
  <c r="J56" i="34"/>
  <c r="G56" i="34" s="1"/>
  <c r="J102" i="34"/>
  <c r="G102" i="34" s="1"/>
  <c r="J79" i="32"/>
  <c r="G79" i="32" s="1"/>
  <c r="J86" i="32"/>
  <c r="G86" i="32" s="1"/>
  <c r="J28" i="32"/>
  <c r="G28" i="32" s="1"/>
  <c r="J61" i="32"/>
  <c r="G61" i="32" s="1"/>
  <c r="J8" i="34"/>
  <c r="G8" i="34" s="1"/>
  <c r="J28" i="34"/>
  <c r="G28" i="34" s="1"/>
  <c r="J92" i="34"/>
  <c r="G92" i="34" s="1"/>
  <c r="J56" i="32"/>
  <c r="G56" i="32" s="1"/>
  <c r="J33" i="32"/>
  <c r="G33" i="32" s="1"/>
  <c r="J46" i="34"/>
  <c r="G46" i="34" s="1"/>
  <c r="J92" i="32"/>
  <c r="G92" i="32" s="1"/>
  <c r="J35" i="34"/>
  <c r="G35" i="34" s="1"/>
  <c r="J96" i="32"/>
  <c r="G96" i="32" s="1"/>
  <c r="J89" i="32"/>
  <c r="G89" i="32" s="1"/>
  <c r="J94" i="32"/>
  <c r="G94" i="32" s="1"/>
  <c r="J58" i="32"/>
  <c r="G58" i="32" s="1"/>
  <c r="J66" i="32"/>
  <c r="G66" i="32" s="1"/>
  <c r="J42" i="32"/>
  <c r="G42" i="32" s="1"/>
  <c r="J19" i="32"/>
  <c r="G19" i="32" s="1"/>
  <c r="J27" i="32"/>
  <c r="G27" i="32" s="1"/>
  <c r="J57" i="32"/>
  <c r="G57" i="32" s="1"/>
  <c r="J7" i="32"/>
  <c r="G7" i="32" s="1"/>
  <c r="J99" i="32"/>
  <c r="G99" i="32" s="1"/>
  <c r="J31" i="32"/>
  <c r="G31" i="32" s="1"/>
  <c r="J11" i="34"/>
  <c r="G11" i="34" s="1"/>
  <c r="J21" i="32"/>
  <c r="G21" i="32" s="1"/>
  <c r="J37" i="34"/>
  <c r="G37" i="34" s="1"/>
  <c r="J53" i="34"/>
  <c r="G53" i="34" s="1"/>
  <c r="J80" i="34"/>
  <c r="G80" i="34" s="1"/>
  <c r="J83" i="32"/>
  <c r="G83" i="32" s="1"/>
  <c r="J33" i="34"/>
  <c r="G33" i="34" s="1"/>
  <c r="J95" i="34"/>
  <c r="G95" i="34" s="1"/>
  <c r="J46" i="32"/>
  <c r="G46" i="32" s="1"/>
  <c r="J75" i="34"/>
  <c r="G75" i="34" s="1"/>
  <c r="J55" i="32"/>
  <c r="G55" i="32" s="1"/>
  <c r="J49" i="32"/>
  <c r="G49" i="32" s="1"/>
  <c r="J76" i="34"/>
  <c r="G76" i="34" s="1"/>
  <c r="J90" i="32"/>
  <c r="G90" i="32" s="1"/>
  <c r="J62" i="34"/>
  <c r="G62" i="34" s="1"/>
  <c r="J37" i="32"/>
  <c r="G37" i="32" s="1"/>
  <c r="J9" i="32"/>
  <c r="G9" i="32" s="1"/>
  <c r="J19" i="34"/>
  <c r="G19" i="34" s="1"/>
  <c r="J29" i="34"/>
  <c r="G29" i="34" s="1"/>
  <c r="J14" i="34"/>
  <c r="G14" i="34" s="1"/>
  <c r="J82" i="34"/>
  <c r="G82" i="34" s="1"/>
  <c r="J81" i="34"/>
  <c r="G81" i="34" s="1"/>
  <c r="J13" i="34"/>
  <c r="G13" i="34" s="1"/>
  <c r="J103" i="32"/>
  <c r="G103" i="32" s="1"/>
  <c r="J43" i="32"/>
  <c r="G43" i="32" s="1"/>
  <c r="J67" i="32"/>
  <c r="G67" i="32" s="1"/>
  <c r="J35" i="32"/>
  <c r="G35" i="32" s="1"/>
  <c r="J70" i="32"/>
  <c r="G70" i="32" s="1"/>
  <c r="J45" i="32"/>
  <c r="G45" i="32" s="1"/>
  <c r="J71" i="32"/>
  <c r="G71" i="32" s="1"/>
  <c r="J97" i="32"/>
  <c r="G97" i="32" s="1"/>
  <c r="J103" i="34"/>
  <c r="G103" i="34" s="1"/>
  <c r="J18" i="32"/>
  <c r="G18" i="32" s="1"/>
  <c r="J100" i="34"/>
  <c r="G100" i="34" s="1"/>
  <c r="J57" i="34"/>
  <c r="G57" i="34" s="1"/>
  <c r="J52" i="34"/>
  <c r="G52" i="34" s="1"/>
  <c r="J49" i="34"/>
  <c r="G49" i="34" s="1"/>
  <c r="J65" i="32"/>
  <c r="G65" i="32" s="1"/>
  <c r="J43" i="34"/>
  <c r="G43" i="34" s="1"/>
  <c r="J71" i="34"/>
  <c r="G71" i="34" s="1"/>
  <c r="J54" i="34"/>
  <c r="G54" i="34" s="1"/>
  <c r="J60" i="34"/>
  <c r="G60" i="34" s="1"/>
  <c r="J9" i="34"/>
  <c r="G9" i="34" s="1"/>
  <c r="J87" i="34"/>
  <c r="G87" i="34" s="1"/>
  <c r="J50" i="34"/>
  <c r="G50" i="34" s="1"/>
  <c r="J47" i="32"/>
  <c r="G47" i="32" s="1"/>
  <c r="J13" i="32"/>
  <c r="G13" i="32" s="1"/>
  <c r="J11" i="32"/>
  <c r="G11" i="32" s="1"/>
  <c r="J80" i="32"/>
  <c r="G80" i="32" s="1"/>
  <c r="J18" i="34"/>
  <c r="G18" i="34" s="1"/>
  <c r="J39" i="32"/>
  <c r="G39" i="32" s="1"/>
  <c r="J77" i="34"/>
  <c r="G77" i="34" s="1"/>
  <c r="J24" i="32"/>
  <c r="G24" i="32" s="1"/>
  <c r="J27" i="34"/>
  <c r="G27" i="34" s="1"/>
  <c r="J25" i="34"/>
  <c r="G25" i="34" s="1"/>
  <c r="J72" i="32"/>
  <c r="G72" i="32" s="1"/>
  <c r="J14" i="32"/>
  <c r="G14" i="32" s="1"/>
  <c r="J16" i="32"/>
  <c r="G16" i="32" s="1"/>
  <c r="J89" i="34"/>
  <c r="G89" i="34" s="1"/>
  <c r="J53" i="32"/>
  <c r="G53" i="32" s="1"/>
  <c r="J73" i="32"/>
  <c r="G73" i="32" s="1"/>
  <c r="J17" i="32"/>
  <c r="G17" i="32" s="1"/>
  <c r="J10" i="34"/>
  <c r="G10" i="34" s="1"/>
  <c r="J83" i="34"/>
  <c r="G83" i="34" s="1"/>
  <c r="J23" i="34"/>
  <c r="G23" i="34" s="1"/>
  <c r="J70" i="34"/>
  <c r="G70" i="34" s="1"/>
  <c r="J25" i="32"/>
  <c r="G25" i="32" s="1"/>
  <c r="J12" i="34"/>
  <c r="G12" i="34" s="1"/>
  <c r="J36" i="34"/>
  <c r="G36" i="34" s="1"/>
  <c r="J93" i="32"/>
  <c r="G93" i="32" s="1"/>
  <c r="J34" i="34"/>
  <c r="G34" i="34" s="1"/>
  <c r="J61" i="34"/>
  <c r="G61" i="34" s="1"/>
  <c r="J78" i="32"/>
  <c r="G78" i="32" s="1"/>
  <c r="J65" i="34"/>
  <c r="G65" i="34" s="1"/>
  <c r="J16" i="34"/>
  <c r="G16" i="34" s="1"/>
  <c r="J45" i="34"/>
  <c r="G45" i="34" s="1"/>
  <c r="J101" i="32"/>
  <c r="G101" i="32" s="1"/>
  <c r="J48" i="34"/>
  <c r="G48" i="34" s="1"/>
  <c r="J66" i="34"/>
  <c r="G66" i="34" s="1"/>
  <c r="J90" i="34"/>
  <c r="G90" i="34" s="1"/>
  <c r="J64" i="34"/>
  <c r="G64" i="34" s="1"/>
  <c r="J22" i="32"/>
  <c r="G22" i="32" s="1"/>
  <c r="J15" i="32"/>
  <c r="G15" i="32" s="1"/>
  <c r="J24" i="34"/>
  <c r="G24" i="34" s="1"/>
  <c r="J102" i="32"/>
  <c r="G102" i="32" s="1"/>
  <c r="J88" i="32"/>
  <c r="G88" i="32" s="1"/>
  <c r="J41" i="34"/>
  <c r="G41" i="34" s="1"/>
  <c r="J95" i="32"/>
  <c r="G95" i="32" s="1"/>
  <c r="J94" i="34"/>
  <c r="G94" i="34" s="1"/>
  <c r="J88" i="34"/>
  <c r="G88" i="34" s="1"/>
  <c r="J30" i="34"/>
  <c r="G30" i="34" s="1"/>
  <c r="J21" i="34"/>
  <c r="G21" i="34" s="1"/>
  <c r="J60" i="32"/>
  <c r="G60" i="32" s="1"/>
  <c r="J82" i="32"/>
  <c r="G82" i="32" s="1"/>
  <c r="J73" i="34"/>
  <c r="G73" i="34" s="1"/>
  <c r="J7" i="34"/>
  <c r="G7" i="34" s="1"/>
  <c r="J17" i="34"/>
  <c r="G17" i="34" s="1"/>
  <c r="J84" i="34"/>
  <c r="G84" i="34" s="1"/>
  <c r="J81" i="32"/>
  <c r="G81" i="32" s="1"/>
  <c r="J20" i="32"/>
  <c r="G20" i="32" s="1"/>
  <c r="J75" i="32"/>
  <c r="G75" i="32" s="1"/>
  <c r="J32" i="32"/>
  <c r="G32" i="32" s="1"/>
  <c r="J10" i="32"/>
  <c r="G10" i="32" s="1"/>
  <c r="J20" i="34"/>
  <c r="G20" i="34" s="1"/>
  <c r="J40" i="32"/>
  <c r="G40" i="32" s="1"/>
  <c r="J58" i="34"/>
  <c r="G58" i="34" s="1"/>
  <c r="J47" i="34"/>
  <c r="G47" i="34" s="1"/>
  <c r="J38" i="34"/>
  <c r="G38" i="34" s="1"/>
  <c r="J54" i="32"/>
  <c r="G54" i="32" s="1"/>
  <c r="J86" i="34"/>
  <c r="G86" i="34" s="1"/>
  <c r="J77" i="32"/>
  <c r="G77" i="32" s="1"/>
  <c r="J31" i="34"/>
  <c r="G31" i="34" s="1"/>
  <c r="J78" i="34"/>
  <c r="G78" i="34" s="1"/>
  <c r="J30" i="32"/>
  <c r="G30" i="32" s="1"/>
  <c r="J26" i="34"/>
  <c r="G26" i="34" s="1"/>
  <c r="J38" i="32"/>
  <c r="G38" i="32" s="1"/>
  <c r="J32" i="34"/>
  <c r="G32" i="34" s="1"/>
  <c r="J100" i="32"/>
  <c r="G100" i="32" s="1"/>
  <c r="J99" i="34"/>
  <c r="G99" i="34" s="1"/>
  <c r="J93" i="34"/>
  <c r="G93" i="34" s="1"/>
  <c r="J85" i="32"/>
  <c r="G85" i="32" s="1"/>
  <c r="J74" i="32"/>
  <c r="G74" i="32" s="1"/>
  <c r="J62" i="32"/>
  <c r="G62" i="32" s="1"/>
  <c r="J52" i="32"/>
  <c r="G52" i="32" s="1"/>
  <c r="J44" i="34"/>
  <c r="G44" i="34" s="1"/>
  <c r="J51" i="34"/>
  <c r="G51" i="34" s="1"/>
  <c r="J36" i="32"/>
  <c r="G36" i="32" s="1"/>
  <c r="J79" i="34"/>
  <c r="G79" i="34" s="1"/>
  <c r="J63" i="34"/>
  <c r="G63" i="34" s="1"/>
  <c r="J87" i="32"/>
  <c r="G87" i="32" s="1"/>
  <c r="J64" i="32"/>
  <c r="G64" i="32" s="1"/>
  <c r="J98" i="32"/>
  <c r="G98" i="32" s="1"/>
  <c r="J76" i="32"/>
  <c r="G76" i="32" s="1"/>
  <c r="J59" i="32"/>
  <c r="G59" i="32" s="1"/>
  <c r="J40" i="34"/>
  <c r="G40" i="34" s="1"/>
  <c r="J55" i="34"/>
  <c r="G55" i="34" s="1"/>
  <c r="J51" i="32"/>
  <c r="G51" i="32" s="1"/>
  <c r="J97" i="34"/>
  <c r="G97" i="34" s="1"/>
  <c r="J85" i="34"/>
  <c r="G85" i="34" s="1"/>
  <c r="J41" i="32"/>
  <c r="G41" i="32" s="1"/>
  <c r="J6" i="32"/>
  <c r="G6" i="32" s="1"/>
  <c r="J8" i="32"/>
  <c r="G8" i="32" s="1"/>
  <c r="J12" i="32"/>
  <c r="G12" i="32" s="1"/>
  <c r="J74" i="34"/>
  <c r="G74" i="34" s="1"/>
  <c r="J48" i="32"/>
  <c r="G48" i="32" s="1"/>
  <c r="J50" i="32"/>
  <c r="G50" i="32" s="1"/>
  <c r="J63" i="32"/>
  <c r="G63" i="32" s="1"/>
  <c r="MD43" i="39"/>
  <c r="KQ43" i="39"/>
  <c r="ID43" i="39"/>
  <c r="AQ43" i="39"/>
  <c r="BQ43" i="39"/>
  <c r="GQ43" i="39"/>
  <c r="BD43" i="39"/>
  <c r="KD43" i="39"/>
  <c r="ED43" i="39"/>
  <c r="JD43" i="39"/>
  <c r="Q43" i="39"/>
  <c r="IQ43" i="39"/>
  <c r="GD43" i="39"/>
  <c r="EQ43" i="39"/>
  <c r="DD43" i="39"/>
  <c r="LD43" i="39"/>
  <c r="MD6" i="39"/>
  <c r="Q34" i="33"/>
  <c r="T49" i="33" l="1"/>
  <c r="CT49" i="33"/>
  <c r="CR49" i="33"/>
  <c r="CS49" i="33" s="1"/>
  <c r="LT54" i="33"/>
  <c r="LR54" i="33"/>
  <c r="LS54" i="33" s="1"/>
  <c r="ME49" i="33"/>
  <c r="MF49" i="33" s="1"/>
  <c r="MG49" i="33"/>
  <c r="IR49" i="33"/>
  <c r="IS49" i="33" s="1"/>
  <c r="IT49" i="33"/>
  <c r="JT49" i="33"/>
  <c r="JR49" i="33"/>
  <c r="JS49" i="33" s="1"/>
  <c r="LG53" i="33"/>
  <c r="LE53" i="33"/>
  <c r="LF53" i="33" s="1"/>
  <c r="HT53" i="33"/>
  <c r="HR53" i="33"/>
  <c r="HS53" i="33" s="1"/>
  <c r="IE53" i="33"/>
  <c r="IF53" i="33" s="1"/>
  <c r="IG53" i="33"/>
  <c r="LT52" i="33"/>
  <c r="LR52" i="33"/>
  <c r="LS52" i="33" s="1"/>
  <c r="ME52" i="33"/>
  <c r="MF52" i="33" s="1"/>
  <c r="MG52" i="33"/>
  <c r="KE52" i="33"/>
  <c r="KF52" i="33" s="1"/>
  <c r="KG52" i="33"/>
  <c r="ME50" i="33"/>
  <c r="MF50" i="33" s="1"/>
  <c r="MG50" i="33"/>
  <c r="HT50" i="33"/>
  <c r="HR50" i="33"/>
  <c r="HS50" i="33" s="1"/>
  <c r="JG50" i="33"/>
  <c r="JE50" i="33"/>
  <c r="JF50" i="33" s="1"/>
  <c r="JT54" i="33"/>
  <c r="JR54" i="33"/>
  <c r="JS54" i="33" s="1"/>
  <c r="KT54" i="33"/>
  <c r="KR54" i="33"/>
  <c r="KS54" i="33" s="1"/>
  <c r="BT54" i="33"/>
  <c r="BR54" i="33"/>
  <c r="BS54" i="33" s="1"/>
  <c r="FR51" i="33"/>
  <c r="FS51" i="33" s="1"/>
  <c r="FT51" i="33"/>
  <c r="DG51" i="33"/>
  <c r="DE51" i="33"/>
  <c r="DF51" i="33" s="1"/>
  <c r="HE51" i="33"/>
  <c r="HF51" i="33" s="1"/>
  <c r="HG51" i="33"/>
  <c r="LT55" i="33"/>
  <c r="LR55" i="33"/>
  <c r="LS55" i="33" s="1"/>
  <c r="BT55" i="33"/>
  <c r="BR55" i="33"/>
  <c r="BS55" i="33" s="1"/>
  <c r="CG55" i="33"/>
  <c r="CE55" i="33"/>
  <c r="CF55" i="33" s="1"/>
  <c r="CT53" i="33"/>
  <c r="CR53" i="33"/>
  <c r="CS53" i="33" s="1"/>
  <c r="AT52" i="33"/>
  <c r="AR52" i="33"/>
  <c r="AS52" i="33" s="1"/>
  <c r="LG54" i="33"/>
  <c r="LE54" i="33"/>
  <c r="LF54" i="33" s="1"/>
  <c r="IT51" i="33"/>
  <c r="IR51" i="33"/>
  <c r="IS51" i="33" s="1"/>
  <c r="IE51" i="33"/>
  <c r="IF51" i="33" s="1"/>
  <c r="IG51" i="33"/>
  <c r="CT55" i="33"/>
  <c r="CR55" i="33"/>
  <c r="CS55" i="33" s="1"/>
  <c r="CE49" i="33"/>
  <c r="CF49" i="33" s="1"/>
  <c r="CG49" i="33"/>
  <c r="ER49" i="33"/>
  <c r="ES49" i="33" s="1"/>
  <c r="ET49" i="33"/>
  <c r="AR49" i="33"/>
  <c r="AS49" i="33" s="1"/>
  <c r="AT49" i="33"/>
  <c r="DE53" i="33"/>
  <c r="DF53" i="33" s="1"/>
  <c r="DG53" i="33"/>
  <c r="ET53" i="33"/>
  <c r="ER53" i="33"/>
  <c r="ES53" i="33" s="1"/>
  <c r="AT53" i="33"/>
  <c r="AR53" i="33"/>
  <c r="AS53" i="33" s="1"/>
  <c r="LT53" i="33"/>
  <c r="LR53" i="33"/>
  <c r="LS53" i="33" s="1"/>
  <c r="GT52" i="33"/>
  <c r="GR52" i="33"/>
  <c r="GS52" i="33" s="1"/>
  <c r="IT52" i="33"/>
  <c r="IR52" i="33"/>
  <c r="IS52" i="33" s="1"/>
  <c r="CT52" i="33"/>
  <c r="CR52" i="33"/>
  <c r="CS52" i="33" s="1"/>
  <c r="CG50" i="33"/>
  <c r="CE50" i="33"/>
  <c r="CF50" i="33" s="1"/>
  <c r="GE50" i="33"/>
  <c r="GF50" i="33" s="1"/>
  <c r="GG50" i="33"/>
  <c r="LT50" i="33"/>
  <c r="LR50" i="33"/>
  <c r="LS50" i="33" s="1"/>
  <c r="GT54" i="33"/>
  <c r="GR54" i="33"/>
  <c r="GS54" i="33" s="1"/>
  <c r="GE54" i="33"/>
  <c r="GF54" i="33" s="1"/>
  <c r="GG54" i="33"/>
  <c r="AG54" i="33"/>
  <c r="AE54" i="33"/>
  <c r="AF54" i="33" s="1"/>
  <c r="JT51" i="33"/>
  <c r="JR51" i="33"/>
  <c r="JS51" i="33" s="1"/>
  <c r="GE51" i="33"/>
  <c r="GF51" i="33" s="1"/>
  <c r="GG51" i="33"/>
  <c r="ME51" i="33"/>
  <c r="MF51" i="33" s="1"/>
  <c r="MG51" i="33"/>
  <c r="HE55" i="33"/>
  <c r="HF55" i="33" s="1"/>
  <c r="HG55" i="33"/>
  <c r="HT55" i="33"/>
  <c r="HR55" i="33"/>
  <c r="HS55" i="33" s="1"/>
  <c r="DT55" i="33"/>
  <c r="DR55" i="33"/>
  <c r="DS55" i="33" s="1"/>
  <c r="JT53" i="33"/>
  <c r="JR53" i="33"/>
  <c r="JS53" i="33" s="1"/>
  <c r="HG52" i="33"/>
  <c r="HE52" i="33"/>
  <c r="HF52" i="33" s="1"/>
  <c r="AG50" i="33"/>
  <c r="AE50" i="33"/>
  <c r="AF50" i="33" s="1"/>
  <c r="HT54" i="33"/>
  <c r="HR54" i="33"/>
  <c r="HS54" i="33" s="1"/>
  <c r="BG51" i="33"/>
  <c r="BE51" i="33"/>
  <c r="BF51" i="33" s="1"/>
  <c r="GE55" i="33"/>
  <c r="GF55" i="33" s="1"/>
  <c r="GG55" i="33"/>
  <c r="BG55" i="33"/>
  <c r="BE55" i="33"/>
  <c r="BF55" i="33" s="1"/>
  <c r="KE49" i="33"/>
  <c r="KF49" i="33" s="1"/>
  <c r="KG49" i="33"/>
  <c r="BE49" i="33"/>
  <c r="BF49" i="33" s="1"/>
  <c r="BG49" i="33"/>
  <c r="FR49" i="33"/>
  <c r="FS49" i="33" s="1"/>
  <c r="FT49" i="33"/>
  <c r="FG53" i="33"/>
  <c r="FE53" i="33"/>
  <c r="FF53" i="33" s="1"/>
  <c r="FR53" i="33"/>
  <c r="FS53" i="33" s="1"/>
  <c r="FT53" i="33"/>
  <c r="AG53" i="33"/>
  <c r="AE53" i="33"/>
  <c r="AF53" i="33" s="1"/>
  <c r="CE52" i="33"/>
  <c r="CF52" i="33" s="1"/>
  <c r="CG52" i="33"/>
  <c r="FG52" i="33"/>
  <c r="FE52" i="33"/>
  <c r="FF52" i="33" s="1"/>
  <c r="LG52" i="33"/>
  <c r="LE52" i="33"/>
  <c r="LF52" i="33" s="1"/>
  <c r="ET52" i="33"/>
  <c r="ER52" i="33"/>
  <c r="ES52" i="33" s="1"/>
  <c r="DG50" i="33"/>
  <c r="DE50" i="33"/>
  <c r="DF50" i="33" s="1"/>
  <c r="IT50" i="33"/>
  <c r="IR50" i="33"/>
  <c r="IS50" i="33" s="1"/>
  <c r="BG50" i="33"/>
  <c r="BE50" i="33"/>
  <c r="BF50" i="33" s="1"/>
  <c r="IT54" i="33"/>
  <c r="IR54" i="33"/>
  <c r="IS54" i="33" s="1"/>
  <c r="FG54" i="33"/>
  <c r="FE54" i="33"/>
  <c r="FF54" i="33" s="1"/>
  <c r="CG54" i="33"/>
  <c r="CE54" i="33"/>
  <c r="CF54" i="33" s="1"/>
  <c r="LG51" i="33"/>
  <c r="LE51" i="33"/>
  <c r="LF51" i="33" s="1"/>
  <c r="LT51" i="33"/>
  <c r="LR51" i="33"/>
  <c r="LS51" i="33" s="1"/>
  <c r="AG51" i="33"/>
  <c r="AE51" i="33"/>
  <c r="AF51" i="33" s="1"/>
  <c r="KR55" i="33"/>
  <c r="KS55" i="33" s="1"/>
  <c r="KT55" i="33"/>
  <c r="JG55" i="33"/>
  <c r="JE55" i="33"/>
  <c r="JF55" i="33" s="1"/>
  <c r="ER55" i="33"/>
  <c r="ES55" i="33" s="1"/>
  <c r="ET55" i="33"/>
  <c r="KE53" i="33"/>
  <c r="KF53" i="33" s="1"/>
  <c r="KG53" i="33"/>
  <c r="KT49" i="33"/>
  <c r="KR49" i="33"/>
  <c r="KS49" i="33" s="1"/>
  <c r="HG49" i="33"/>
  <c r="HE49" i="33"/>
  <c r="HF49" i="33" s="1"/>
  <c r="LT49" i="33"/>
  <c r="LR49" i="33"/>
  <c r="LS49" i="33" s="1"/>
  <c r="HG53" i="33"/>
  <c r="HE53" i="33"/>
  <c r="HF53" i="33" s="1"/>
  <c r="GT53" i="33"/>
  <c r="GR53" i="33"/>
  <c r="GS53" i="33" s="1"/>
  <c r="CG53" i="33"/>
  <c r="CE53" i="33"/>
  <c r="CF53" i="33" s="1"/>
  <c r="DG52" i="33"/>
  <c r="DE52" i="33"/>
  <c r="DF52" i="33" s="1"/>
  <c r="DR52" i="33"/>
  <c r="DS52" i="33" s="1"/>
  <c r="DT52" i="33"/>
  <c r="AG52" i="33"/>
  <c r="AE52" i="33"/>
  <c r="AF52" i="33" s="1"/>
  <c r="CT50" i="33"/>
  <c r="CR50" i="33"/>
  <c r="CS50" i="33" s="1"/>
  <c r="FT50" i="33"/>
  <c r="FR50" i="33"/>
  <c r="FS50" i="33" s="1"/>
  <c r="AR50" i="33"/>
  <c r="AS50" i="33" s="1"/>
  <c r="AT50" i="33"/>
  <c r="GT50" i="33"/>
  <c r="GR50" i="33"/>
  <c r="GS50" i="33" s="1"/>
  <c r="DG54" i="33"/>
  <c r="DE54" i="33"/>
  <c r="DF54" i="33" s="1"/>
  <c r="DT54" i="33"/>
  <c r="DR54" i="33"/>
  <c r="DS54" i="33" s="1"/>
  <c r="EG54" i="33"/>
  <c r="EE54" i="33"/>
  <c r="EF54" i="33" s="1"/>
  <c r="EG51" i="33"/>
  <c r="EE51" i="33"/>
  <c r="EF51" i="33" s="1"/>
  <c r="CR51" i="33"/>
  <c r="CS51" i="33" s="1"/>
  <c r="CT51" i="33"/>
  <c r="CG51" i="33"/>
  <c r="CE51" i="33"/>
  <c r="CF51" i="33" s="1"/>
  <c r="AG55" i="33"/>
  <c r="AE55" i="33"/>
  <c r="AF55" i="33" s="1"/>
  <c r="KE55" i="33"/>
  <c r="KF55" i="33" s="1"/>
  <c r="KG55" i="33"/>
  <c r="FT55" i="33"/>
  <c r="FR55" i="33"/>
  <c r="FS55" i="33" s="1"/>
  <c r="GT49" i="33"/>
  <c r="GR49" i="33"/>
  <c r="GS49" i="33" s="1"/>
  <c r="HG50" i="33"/>
  <c r="HE50" i="33"/>
  <c r="HF50" i="33" s="1"/>
  <c r="HT49" i="33"/>
  <c r="HR49" i="33"/>
  <c r="HS49" i="33" s="1"/>
  <c r="IE49" i="33"/>
  <c r="IF49" i="33" s="1"/>
  <c r="IG49" i="33"/>
  <c r="DE49" i="33"/>
  <c r="DF49" i="33" s="1"/>
  <c r="DG49" i="33"/>
  <c r="JG53" i="33"/>
  <c r="JE53" i="33"/>
  <c r="JF53" i="33" s="1"/>
  <c r="IT53" i="33"/>
  <c r="IR53" i="33"/>
  <c r="IS53" i="33" s="1"/>
  <c r="GE53" i="33"/>
  <c r="GF53" i="33" s="1"/>
  <c r="GG53" i="33"/>
  <c r="BR52" i="33"/>
  <c r="BS52" i="33" s="1"/>
  <c r="BT52" i="33"/>
  <c r="FR52" i="33"/>
  <c r="FS52" i="33" s="1"/>
  <c r="FT52" i="33"/>
  <c r="EE52" i="33"/>
  <c r="EF52" i="33" s="1"/>
  <c r="EG52" i="33"/>
  <c r="FG50" i="33"/>
  <c r="FE50" i="33"/>
  <c r="FF50" i="33" s="1"/>
  <c r="KG50" i="33"/>
  <c r="KE50" i="33"/>
  <c r="KF50" i="33" s="1"/>
  <c r="DT50" i="33"/>
  <c r="DR50" i="33"/>
  <c r="DS50" i="33" s="1"/>
  <c r="CT54" i="33"/>
  <c r="CR54" i="33"/>
  <c r="CS54" i="33" s="1"/>
  <c r="AT54" i="33"/>
  <c r="AR54" i="33"/>
  <c r="AS54" i="33" s="1"/>
  <c r="JG54" i="33"/>
  <c r="JE54" i="33"/>
  <c r="JF54" i="33" s="1"/>
  <c r="FR54" i="33"/>
  <c r="FS54" i="33" s="1"/>
  <c r="FT54" i="33"/>
  <c r="HT51" i="33"/>
  <c r="HR51" i="33"/>
  <c r="HS51" i="33" s="1"/>
  <c r="JG51" i="33"/>
  <c r="JE51" i="33"/>
  <c r="JF51" i="33" s="1"/>
  <c r="DT51" i="33"/>
  <c r="DR51" i="33"/>
  <c r="DS51" i="33" s="1"/>
  <c r="FG55" i="33"/>
  <c r="FE55" i="33"/>
  <c r="FF55" i="33" s="1"/>
  <c r="AT55" i="33"/>
  <c r="AR55" i="33"/>
  <c r="AS55" i="33" s="1"/>
  <c r="IE55" i="33"/>
  <c r="IF55" i="33" s="1"/>
  <c r="IG55" i="33"/>
  <c r="LG49" i="33"/>
  <c r="LE49" i="33"/>
  <c r="LF49" i="33" s="1"/>
  <c r="KR50" i="33"/>
  <c r="KS50" i="33" s="1"/>
  <c r="KT50" i="33"/>
  <c r="DT49" i="33"/>
  <c r="DR49" i="33"/>
  <c r="DS49" i="33" s="1"/>
  <c r="JG49" i="33"/>
  <c r="JE49" i="33"/>
  <c r="JF49" i="33" s="1"/>
  <c r="EG49" i="33"/>
  <c r="EE49" i="33"/>
  <c r="EF49" i="33" s="1"/>
  <c r="ME53" i="33"/>
  <c r="MF53" i="33" s="1"/>
  <c r="MG53" i="33"/>
  <c r="BT53" i="33"/>
  <c r="BR53" i="33"/>
  <c r="BS53" i="33" s="1"/>
  <c r="KR53" i="33"/>
  <c r="KS53" i="33" s="1"/>
  <c r="KT53" i="33"/>
  <c r="IE52" i="33"/>
  <c r="IF52" i="33" s="1"/>
  <c r="IG52" i="33"/>
  <c r="JR52" i="33"/>
  <c r="JS52" i="33" s="1"/>
  <c r="JT52" i="33"/>
  <c r="GE52" i="33"/>
  <c r="GF52" i="33" s="1"/>
  <c r="GG52" i="33"/>
  <c r="BT50" i="33"/>
  <c r="BR50" i="33"/>
  <c r="BS50" i="33" s="1"/>
  <c r="LG50" i="33"/>
  <c r="LE50" i="33"/>
  <c r="LF50" i="33" s="1"/>
  <c r="ET50" i="33"/>
  <c r="ER50" i="33"/>
  <c r="ES50" i="33" s="1"/>
  <c r="ET54" i="33"/>
  <c r="ER54" i="33"/>
  <c r="ES54" i="33" s="1"/>
  <c r="BG54" i="33"/>
  <c r="BE54" i="33"/>
  <c r="BF54" i="33" s="1"/>
  <c r="ME54" i="33"/>
  <c r="MF54" i="33" s="1"/>
  <c r="MG54" i="33"/>
  <c r="GT51" i="33"/>
  <c r="GR51" i="33"/>
  <c r="GS51" i="33" s="1"/>
  <c r="KE51" i="33"/>
  <c r="KF51" i="33" s="1"/>
  <c r="KG51" i="33"/>
  <c r="ET51" i="33"/>
  <c r="ER51" i="33"/>
  <c r="ES51" i="33" s="1"/>
  <c r="FG51" i="33"/>
  <c r="FE51" i="33"/>
  <c r="FF51" i="33" s="1"/>
  <c r="GT55" i="33"/>
  <c r="GR55" i="33"/>
  <c r="GS55" i="33" s="1"/>
  <c r="LG55" i="33"/>
  <c r="LE55" i="33"/>
  <c r="LF55" i="33" s="1"/>
  <c r="IT55" i="33"/>
  <c r="IR55" i="33"/>
  <c r="IS55" i="33" s="1"/>
  <c r="AE49" i="33"/>
  <c r="AF49" i="33" s="1"/>
  <c r="AG49" i="33"/>
  <c r="BG52" i="33"/>
  <c r="BE52" i="33"/>
  <c r="BF52" i="33" s="1"/>
  <c r="GE49" i="33"/>
  <c r="GF49" i="33" s="1"/>
  <c r="GG49" i="33"/>
  <c r="BR49" i="33"/>
  <c r="BS49" i="33" s="1"/>
  <c r="BT49" i="33"/>
  <c r="FG49" i="33"/>
  <c r="FE49" i="33"/>
  <c r="FF49" i="33" s="1"/>
  <c r="BG53" i="33"/>
  <c r="BE53" i="33"/>
  <c r="BF53" i="33" s="1"/>
  <c r="DT53" i="33"/>
  <c r="DR53" i="33"/>
  <c r="DS53" i="33" s="1"/>
  <c r="EG53" i="33"/>
  <c r="EE53" i="33"/>
  <c r="EF53" i="33" s="1"/>
  <c r="KR52" i="33"/>
  <c r="KS52" i="33" s="1"/>
  <c r="KT52" i="33"/>
  <c r="JG52" i="33"/>
  <c r="JE52" i="33"/>
  <c r="JF52" i="33" s="1"/>
  <c r="HR52" i="33"/>
  <c r="HS52" i="33" s="1"/>
  <c r="HT52" i="33"/>
  <c r="EE50" i="33"/>
  <c r="EF50" i="33" s="1"/>
  <c r="EG50" i="33"/>
  <c r="JT50" i="33"/>
  <c r="JR50" i="33"/>
  <c r="JS50" i="33" s="1"/>
  <c r="IE50" i="33"/>
  <c r="IF50" i="33" s="1"/>
  <c r="IG50" i="33"/>
  <c r="IE54" i="33"/>
  <c r="IF54" i="33" s="1"/>
  <c r="IG54" i="33"/>
  <c r="HG54" i="33"/>
  <c r="HE54" i="33"/>
  <c r="HF54" i="33" s="1"/>
  <c r="KG54" i="33"/>
  <c r="KE54" i="33"/>
  <c r="KF54" i="33" s="1"/>
  <c r="AR51" i="33"/>
  <c r="AS51" i="33" s="1"/>
  <c r="AT51" i="33"/>
  <c r="KT51" i="33"/>
  <c r="KR51" i="33"/>
  <c r="KS51" i="33" s="1"/>
  <c r="BT51" i="33"/>
  <c r="BR51" i="33"/>
  <c r="BS51" i="33" s="1"/>
  <c r="DG55" i="33"/>
  <c r="DE55" i="33"/>
  <c r="DF55" i="33" s="1"/>
  <c r="ME55" i="33"/>
  <c r="MF55" i="33" s="1"/>
  <c r="MG55" i="33"/>
  <c r="EE55" i="33"/>
  <c r="EF55" i="33" s="1"/>
  <c r="EG55" i="33"/>
  <c r="JT55" i="33"/>
  <c r="JR55" i="33"/>
  <c r="JS55" i="33" s="1"/>
  <c r="D33" i="26"/>
  <c r="H45" i="41"/>
  <c r="I61" i="37" s="1"/>
  <c r="AA37" i="49"/>
  <c r="E37" i="49"/>
  <c r="AL29" i="49"/>
  <c r="E29" i="49"/>
  <c r="E13" i="49"/>
  <c r="AA45" i="49"/>
  <c r="AA21" i="49"/>
  <c r="E21" i="49"/>
  <c r="P13" i="49"/>
  <c r="E45" i="49"/>
  <c r="AL37" i="49"/>
  <c r="P37" i="49"/>
  <c r="P29" i="49"/>
  <c r="AA13" i="49"/>
  <c r="AL45" i="49"/>
  <c r="AA29" i="49"/>
  <c r="AL13" i="49"/>
  <c r="P45" i="49"/>
  <c r="P21" i="49"/>
  <c r="AA5" i="49"/>
  <c r="E5" i="49"/>
  <c r="AL5" i="49"/>
  <c r="P5" i="49"/>
  <c r="AL21" i="49"/>
  <c r="D30" i="26"/>
  <c r="AY21" i="49"/>
  <c r="AY29" i="49"/>
  <c r="AY13" i="49"/>
  <c r="AY45" i="49"/>
  <c r="AY37" i="49"/>
  <c r="AY5" i="49"/>
  <c r="AC45" i="49"/>
  <c r="AC21" i="49"/>
  <c r="G21" i="49"/>
  <c r="R13" i="49"/>
  <c r="G45" i="49"/>
  <c r="AN37" i="49"/>
  <c r="R37" i="49"/>
  <c r="R29" i="49"/>
  <c r="AC13" i="49"/>
  <c r="AN45" i="49"/>
  <c r="AC29" i="49"/>
  <c r="AN13" i="49"/>
  <c r="AN21" i="49"/>
  <c r="R21" i="49"/>
  <c r="R45" i="49"/>
  <c r="AN29" i="49"/>
  <c r="G13" i="49"/>
  <c r="AC5" i="49"/>
  <c r="AC37" i="49"/>
  <c r="AN5" i="49"/>
  <c r="R5" i="49"/>
  <c r="G29" i="49"/>
  <c r="G37" i="49"/>
  <c r="G5" i="49"/>
  <c r="AB45" i="49"/>
  <c r="AB21" i="49"/>
  <c r="F21" i="49"/>
  <c r="Q13" i="49"/>
  <c r="F45" i="49"/>
  <c r="AM37" i="49"/>
  <c r="Q37" i="49"/>
  <c r="Q29" i="49"/>
  <c r="AB13" i="49"/>
  <c r="AM45" i="49"/>
  <c r="AB29" i="49"/>
  <c r="AM13" i="49"/>
  <c r="AM21" i="49"/>
  <c r="Q21" i="49"/>
  <c r="AB37" i="49"/>
  <c r="F37" i="49"/>
  <c r="AM29" i="49"/>
  <c r="F29" i="49"/>
  <c r="F13" i="49"/>
  <c r="AM5" i="49"/>
  <c r="Q5" i="49"/>
  <c r="Q45" i="49"/>
  <c r="F5" i="49"/>
  <c r="AB5" i="49"/>
  <c r="AV45" i="49"/>
  <c r="AV37" i="49"/>
  <c r="AV21" i="49"/>
  <c r="AV29" i="49"/>
  <c r="AV5" i="49"/>
  <c r="AV13" i="49"/>
  <c r="AX21" i="49"/>
  <c r="AX29" i="49"/>
  <c r="AX13" i="49"/>
  <c r="AX45" i="49"/>
  <c r="AX37" i="49"/>
  <c r="AX5" i="49"/>
  <c r="D18" i="26"/>
  <c r="D22" i="26"/>
  <c r="I11" i="41" s="1"/>
  <c r="S48" i="49"/>
  <c r="AD41" i="49"/>
  <c r="AD39" i="49"/>
  <c r="AO32" i="49"/>
  <c r="H31" i="49"/>
  <c r="AO24" i="49"/>
  <c r="H17" i="49"/>
  <c r="S15" i="49"/>
  <c r="S6" i="49"/>
  <c r="H48" i="49"/>
  <c r="AD46" i="49"/>
  <c r="H46" i="49"/>
  <c r="S41" i="49"/>
  <c r="S39" i="49"/>
  <c r="AO38" i="49"/>
  <c r="AD32" i="49"/>
  <c r="AD30" i="49"/>
  <c r="AD24" i="49"/>
  <c r="AD22" i="49"/>
  <c r="S22" i="49"/>
  <c r="AO16" i="49"/>
  <c r="H15" i="49"/>
  <c r="H14" i="49"/>
  <c r="AD8" i="49"/>
  <c r="AD6" i="49"/>
  <c r="AO49" i="49"/>
  <c r="AO47" i="49"/>
  <c r="H41" i="49"/>
  <c r="H39" i="49"/>
  <c r="S32" i="49"/>
  <c r="S24" i="49"/>
  <c r="AO22" i="49"/>
  <c r="H22" i="49"/>
  <c r="AD16" i="49"/>
  <c r="S8" i="49"/>
  <c r="AD49" i="49"/>
  <c r="AO40" i="49"/>
  <c r="AO33" i="49"/>
  <c r="H32" i="49"/>
  <c r="S30" i="49"/>
  <c r="AO25" i="49"/>
  <c r="H24" i="49"/>
  <c r="S16" i="49"/>
  <c r="AO9" i="49"/>
  <c r="H8" i="49"/>
  <c r="AO6" i="49"/>
  <c r="S49" i="49"/>
  <c r="AD47" i="49"/>
  <c r="S46" i="49"/>
  <c r="AD40" i="49"/>
  <c r="H38" i="49"/>
  <c r="AD33" i="49"/>
  <c r="AO31" i="49"/>
  <c r="AD25" i="49"/>
  <c r="AO23" i="49"/>
  <c r="H16" i="49"/>
  <c r="H49" i="49"/>
  <c r="S47" i="49"/>
  <c r="S40" i="49"/>
  <c r="AD38" i="49"/>
  <c r="S33" i="49"/>
  <c r="H30" i="49"/>
  <c r="S25" i="49"/>
  <c r="AD23" i="49"/>
  <c r="AO17" i="49"/>
  <c r="S14" i="49"/>
  <c r="S9" i="49"/>
  <c r="AD7" i="49"/>
  <c r="AD48" i="49"/>
  <c r="AO46" i="49"/>
  <c r="AO41" i="49"/>
  <c r="AO39" i="49"/>
  <c r="S31" i="49"/>
  <c r="AO30" i="49"/>
  <c r="H23" i="49"/>
  <c r="S17" i="49"/>
  <c r="AD15" i="49"/>
  <c r="AD14" i="49"/>
  <c r="AO8" i="49"/>
  <c r="H7" i="49"/>
  <c r="H6" i="49"/>
  <c r="H40" i="49"/>
  <c r="AO48" i="49"/>
  <c r="AD9" i="49"/>
  <c r="H47" i="49"/>
  <c r="AD17" i="49"/>
  <c r="H9" i="49"/>
  <c r="AD31" i="49"/>
  <c r="S38" i="49"/>
  <c r="AO15" i="49"/>
  <c r="AO7" i="49"/>
  <c r="S7" i="49"/>
  <c r="H25" i="49"/>
  <c r="H33" i="49"/>
  <c r="S23" i="49"/>
  <c r="AO14" i="49"/>
  <c r="H36" i="41"/>
  <c r="N31" i="36" s="1"/>
  <c r="H28" i="41"/>
  <c r="H20" i="41"/>
  <c r="H26" i="36" s="1"/>
  <c r="H12" i="41"/>
  <c r="I15" i="37" s="1"/>
  <c r="D14" i="26"/>
  <c r="D8" i="26"/>
  <c r="D12" i="26"/>
  <c r="D5" i="43" s="1"/>
  <c r="Q5" i="43" s="1"/>
  <c r="D34" i="26"/>
  <c r="D7" i="47" s="1"/>
  <c r="Q7" i="47" s="1"/>
  <c r="D20" i="26"/>
  <c r="J21" i="41" s="1"/>
  <c r="D35" i="26"/>
  <c r="D10" i="26"/>
  <c r="D8" i="42" s="1"/>
  <c r="Q8" i="42" s="1"/>
  <c r="D15" i="26"/>
  <c r="D24" i="26"/>
  <c r="D23" i="26"/>
  <c r="D27" i="26"/>
  <c r="D28" i="26"/>
  <c r="I25" i="41" s="1"/>
  <c r="I8" i="41"/>
  <c r="D12" i="37" s="1"/>
  <c r="J33" i="41"/>
  <c r="D7" i="44"/>
  <c r="Q7" i="44" s="1"/>
  <c r="I19" i="41"/>
  <c r="D27" i="37" s="1"/>
  <c r="C63" i="36"/>
  <c r="E68" i="36"/>
  <c r="D52" i="36" s="1"/>
  <c r="E53" i="36" s="1"/>
  <c r="C61" i="36"/>
  <c r="I61" i="36"/>
  <c r="HQ68" i="39"/>
  <c r="CD4" i="39"/>
  <c r="GQ4" i="39"/>
  <c r="DQ68" i="39"/>
  <c r="ID68" i="39"/>
  <c r="IQ68" i="39"/>
  <c r="AQ68" i="39"/>
  <c r="LD68" i="39"/>
  <c r="CQ4" i="39"/>
  <c r="BQ68" i="39"/>
  <c r="GD68" i="39"/>
  <c r="GQ68" i="39"/>
  <c r="MD4" i="39"/>
  <c r="ED4" i="39"/>
  <c r="HD68" i="39"/>
  <c r="HD4" i="39"/>
  <c r="LQ4" i="39"/>
  <c r="CD68" i="39"/>
  <c r="JD4" i="39"/>
  <c r="JQ4" i="39"/>
  <c r="CQ68" i="39"/>
  <c r="FD68" i="39"/>
  <c r="DD4" i="39"/>
  <c r="DQ4" i="39"/>
  <c r="AD68" i="39"/>
  <c r="FD4" i="39"/>
  <c r="AD4" i="39"/>
  <c r="JD68" i="39"/>
  <c r="DD68" i="39"/>
  <c r="LQ68" i="39"/>
  <c r="Q4" i="39"/>
  <c r="IQ4" i="39"/>
  <c r="BD4" i="39"/>
  <c r="BQ4" i="39"/>
  <c r="LD4" i="39"/>
  <c r="KD4" i="39"/>
  <c r="BD68" i="39"/>
  <c r="JQ68" i="39"/>
  <c r="MD68" i="39"/>
  <c r="EQ4" i="39"/>
  <c r="KQ68" i="39"/>
  <c r="ID4" i="39"/>
  <c r="Q68" i="39"/>
  <c r="GD4" i="39"/>
  <c r="KQ4" i="39"/>
  <c r="FQ68" i="39"/>
  <c r="KD68" i="39"/>
  <c r="AQ4" i="39"/>
  <c r="EQ68" i="39"/>
  <c r="FQ4" i="39"/>
  <c r="ED68" i="39"/>
  <c r="T16" i="36"/>
  <c r="N10" i="37"/>
  <c r="HJ66" i="39"/>
  <c r="FW66" i="39"/>
  <c r="JW66" i="39"/>
  <c r="GJ66" i="39"/>
  <c r="KW66" i="39"/>
  <c r="AJ66" i="39"/>
  <c r="DJ66" i="39"/>
  <c r="EW66" i="39"/>
  <c r="HW66" i="39"/>
  <c r="FJ66" i="39"/>
  <c r="BW66" i="39"/>
  <c r="CW66" i="39"/>
  <c r="J66" i="39"/>
  <c r="BJ66" i="39"/>
  <c r="W66" i="39"/>
  <c r="LJ66" i="39"/>
  <c r="KJ66" i="39"/>
  <c r="CJ66" i="39"/>
  <c r="LW66" i="39"/>
  <c r="IJ66" i="39"/>
  <c r="EJ66" i="39"/>
  <c r="AW66" i="39"/>
  <c r="DW66" i="39"/>
  <c r="IW66" i="39"/>
  <c r="JJ66" i="39"/>
  <c r="GW66" i="39"/>
  <c r="K68" i="36"/>
  <c r="J52" i="36" s="1"/>
  <c r="K51" i="36" s="1"/>
  <c r="I63" i="36"/>
  <c r="H10" i="41"/>
  <c r="H18" i="41"/>
  <c r="H27" i="41"/>
  <c r="H51" i="41"/>
  <c r="H39" i="41"/>
  <c r="D7" i="43"/>
  <c r="Q7" i="43" s="1"/>
  <c r="I7" i="41"/>
  <c r="J19" i="41"/>
  <c r="B14" i="3"/>
  <c r="J31" i="41"/>
  <c r="W68" i="36"/>
  <c r="V52" i="36" s="1"/>
  <c r="U61" i="36"/>
  <c r="U63" i="36"/>
  <c r="U68" i="36"/>
  <c r="S52" i="36" s="1"/>
  <c r="D14" i="43"/>
  <c r="J38" i="41"/>
  <c r="IT66" i="33"/>
  <c r="JT4" i="33"/>
  <c r="LG66" i="33"/>
  <c r="KG4" i="33"/>
  <c r="IG66" i="33"/>
  <c r="ET66" i="33"/>
  <c r="DG66" i="33"/>
  <c r="JG66" i="33"/>
  <c r="ET4" i="33"/>
  <c r="CT4" i="33"/>
  <c r="BT4" i="33"/>
  <c r="AT4" i="33"/>
  <c r="LT66" i="33"/>
  <c r="KT4" i="33"/>
  <c r="GT66" i="33"/>
  <c r="FG66" i="33"/>
  <c r="FG4" i="33"/>
  <c r="DT66" i="33"/>
  <c r="DG4" i="33"/>
  <c r="LG4" i="33"/>
  <c r="JT66" i="33"/>
  <c r="GT4" i="33"/>
  <c r="FT4" i="33"/>
  <c r="DT4" i="33"/>
  <c r="CG66" i="33"/>
  <c r="BG66" i="33"/>
  <c r="AG66" i="33"/>
  <c r="MG66" i="33"/>
  <c r="LT4" i="33"/>
  <c r="HG66" i="33"/>
  <c r="HG4" i="33"/>
  <c r="FT66" i="33"/>
  <c r="GG4" i="33"/>
  <c r="EG66" i="33"/>
  <c r="EG4" i="33"/>
  <c r="CG4" i="33"/>
  <c r="BG4" i="33"/>
  <c r="MG4" i="33"/>
  <c r="KG66" i="33"/>
  <c r="IT4" i="33"/>
  <c r="HT4" i="33"/>
  <c r="KT66" i="33"/>
  <c r="JG4" i="33"/>
  <c r="HT66" i="33"/>
  <c r="IG4" i="33"/>
  <c r="GG66" i="33"/>
  <c r="CT66" i="33"/>
  <c r="BT66" i="33"/>
  <c r="AT66" i="33"/>
  <c r="AG4" i="33"/>
  <c r="HT68" i="39"/>
  <c r="HT4" i="39"/>
  <c r="T66" i="33"/>
  <c r="T4" i="33"/>
  <c r="LT68" i="39"/>
  <c r="T4" i="39"/>
  <c r="GT68" i="39"/>
  <c r="IT4" i="39"/>
  <c r="CG4" i="39"/>
  <c r="GT4" i="39"/>
  <c r="FT4" i="39"/>
  <c r="JT68" i="39"/>
  <c r="IT68" i="39"/>
  <c r="MG68" i="39"/>
  <c r="ET4" i="39"/>
  <c r="LG68" i="39"/>
  <c r="CT4" i="39"/>
  <c r="DG4" i="39"/>
  <c r="FT68" i="39"/>
  <c r="ET68" i="39"/>
  <c r="KG68" i="39"/>
  <c r="AT4" i="39"/>
  <c r="JG68" i="39"/>
  <c r="JT4" i="39"/>
  <c r="DT68" i="39"/>
  <c r="MG4" i="39"/>
  <c r="IG68" i="39"/>
  <c r="JG4" i="39"/>
  <c r="HG68" i="39"/>
  <c r="HG4" i="39"/>
  <c r="BT68" i="39"/>
  <c r="IG4" i="39"/>
  <c r="GG68" i="39"/>
  <c r="FG4" i="39"/>
  <c r="FG68" i="39"/>
  <c r="BT4" i="39"/>
  <c r="T68" i="39"/>
  <c r="EG4" i="39"/>
  <c r="EG68" i="39"/>
  <c r="BG4" i="39"/>
  <c r="DG68" i="39"/>
  <c r="CT68" i="39"/>
  <c r="LT4" i="39"/>
  <c r="AG4" i="39"/>
  <c r="CG68" i="39"/>
  <c r="KG4" i="39"/>
  <c r="BG68" i="39"/>
  <c r="LG4" i="39"/>
  <c r="DT4" i="39"/>
  <c r="KT68" i="39"/>
  <c r="AG68" i="39"/>
  <c r="GG4" i="39"/>
  <c r="KT4" i="39"/>
  <c r="AT68" i="39"/>
  <c r="H4" i="41"/>
  <c r="H47" i="41"/>
  <c r="I63" i="37" s="1"/>
  <c r="H13" i="41"/>
  <c r="H21" i="41"/>
  <c r="H33" i="41"/>
  <c r="H55" i="41"/>
  <c r="J8" i="41"/>
  <c r="J20" i="41"/>
  <c r="H47" i="33"/>
  <c r="H47" i="39"/>
  <c r="D6" i="47"/>
  <c r="Q6" i="47" s="1"/>
  <c r="I27" i="41"/>
  <c r="J14" i="41"/>
  <c r="I38" i="41"/>
  <c r="E19" i="3"/>
  <c r="KN4" i="33"/>
  <c r="FA4" i="33"/>
  <c r="DA4" i="33"/>
  <c r="LA4" i="33"/>
  <c r="GN4" i="33"/>
  <c r="FN4" i="33"/>
  <c r="DN4" i="33"/>
  <c r="LN4" i="33"/>
  <c r="HA4" i="33"/>
  <c r="GA4" i="33"/>
  <c r="EA4" i="33"/>
  <c r="CA4" i="33"/>
  <c r="BA4" i="33"/>
  <c r="MA4" i="33"/>
  <c r="IN4" i="33"/>
  <c r="HN4" i="33"/>
  <c r="JA4" i="33"/>
  <c r="IA4" i="33"/>
  <c r="JN4" i="33"/>
  <c r="KA4" i="33"/>
  <c r="EN4" i="33"/>
  <c r="CN4" i="33"/>
  <c r="BN4" i="33"/>
  <c r="AN4" i="33"/>
  <c r="AA4" i="33"/>
  <c r="N4" i="33"/>
  <c r="HN4" i="39"/>
  <c r="BN4" i="39"/>
  <c r="DN4" i="39"/>
  <c r="LA4" i="39"/>
  <c r="KA4" i="39"/>
  <c r="N4" i="39"/>
  <c r="HA4" i="39"/>
  <c r="GA4" i="39"/>
  <c r="MA4" i="39"/>
  <c r="EN4" i="39"/>
  <c r="JA4" i="39"/>
  <c r="CA4" i="39"/>
  <c r="IA4" i="39"/>
  <c r="IN4" i="39"/>
  <c r="FA4" i="39"/>
  <c r="KN4" i="39"/>
  <c r="EA4" i="39"/>
  <c r="BA4" i="39"/>
  <c r="GN4" i="39"/>
  <c r="AA4" i="39"/>
  <c r="JN4" i="39"/>
  <c r="CN4" i="39"/>
  <c r="DA4" i="39"/>
  <c r="FN4" i="39"/>
  <c r="LN4" i="39"/>
  <c r="AN4" i="39"/>
  <c r="N16" i="36"/>
  <c r="D7" i="42"/>
  <c r="Q7" i="42" s="1"/>
  <c r="I5" i="41"/>
  <c r="J29" i="41"/>
  <c r="B8" i="3"/>
  <c r="H53" i="36"/>
  <c r="H52" i="36"/>
  <c r="H51" i="36"/>
  <c r="I58" i="36"/>
  <c r="H58" i="36"/>
  <c r="C1" i="27"/>
  <c r="T45" i="36"/>
  <c r="D8" i="47"/>
  <c r="Q8" i="47" s="1"/>
  <c r="J15" i="41"/>
  <c r="J27" i="41"/>
  <c r="I39" i="41"/>
  <c r="E21" i="3"/>
  <c r="B56" i="39"/>
  <c r="B56" i="33"/>
  <c r="H15" i="41"/>
  <c r="H23" i="41"/>
  <c r="H31" i="41"/>
  <c r="H48" i="41"/>
  <c r="I64" i="37" s="1"/>
  <c r="B1" i="34"/>
  <c r="B1" i="32"/>
  <c r="J16" i="41"/>
  <c r="D8" i="43"/>
  <c r="Q8" i="43" s="1"/>
  <c r="J7" i="41"/>
  <c r="I30" i="41"/>
  <c r="J18" i="41"/>
  <c r="B15" i="3"/>
  <c r="E5" i="29"/>
  <c r="F5" i="29"/>
  <c r="D5" i="29"/>
  <c r="G5" i="29"/>
  <c r="D3" i="34"/>
  <c r="D3" i="32"/>
  <c r="D5" i="44"/>
  <c r="Q5" i="44" s="1"/>
  <c r="I9" i="41"/>
  <c r="I21" i="41"/>
  <c r="J32" i="41"/>
  <c r="B18" i="3"/>
  <c r="LH66" i="33"/>
  <c r="KH4" i="33"/>
  <c r="IH66" i="33"/>
  <c r="EU66" i="33"/>
  <c r="DH66" i="33"/>
  <c r="JH66" i="33"/>
  <c r="EU4" i="33"/>
  <c r="CU4" i="33"/>
  <c r="BU4" i="33"/>
  <c r="AU4" i="33"/>
  <c r="LU66" i="33"/>
  <c r="KU4" i="33"/>
  <c r="GU66" i="33"/>
  <c r="FH66" i="33"/>
  <c r="FH4" i="33"/>
  <c r="DU66" i="33"/>
  <c r="DH4" i="33"/>
  <c r="LH4" i="33"/>
  <c r="JU66" i="33"/>
  <c r="GU4" i="33"/>
  <c r="FU4" i="33"/>
  <c r="DU4" i="33"/>
  <c r="CH66" i="33"/>
  <c r="BH66" i="33"/>
  <c r="AH66" i="33"/>
  <c r="MH66" i="33"/>
  <c r="LU4" i="33"/>
  <c r="HH66" i="33"/>
  <c r="HH4" i="33"/>
  <c r="FU66" i="33"/>
  <c r="GH4" i="33"/>
  <c r="EH66" i="33"/>
  <c r="EH4" i="33"/>
  <c r="CH4" i="33"/>
  <c r="BH4" i="33"/>
  <c r="MH4" i="33"/>
  <c r="KH66" i="33"/>
  <c r="IU4" i="33"/>
  <c r="HU4" i="33"/>
  <c r="KU66" i="33"/>
  <c r="JH4" i="33"/>
  <c r="HU66" i="33"/>
  <c r="IH4" i="33"/>
  <c r="GH66" i="33"/>
  <c r="CU66" i="33"/>
  <c r="BU66" i="33"/>
  <c r="AU66" i="33"/>
  <c r="IU66" i="33"/>
  <c r="JU4" i="33"/>
  <c r="AH4" i="33"/>
  <c r="U4" i="33"/>
  <c r="U66" i="33"/>
  <c r="HU4" i="39"/>
  <c r="IH68" i="39"/>
  <c r="JH4" i="39"/>
  <c r="AU68" i="39"/>
  <c r="DH68" i="39"/>
  <c r="HH4" i="39"/>
  <c r="CH4" i="39"/>
  <c r="GH68" i="39"/>
  <c r="FH4" i="39"/>
  <c r="JU4" i="39"/>
  <c r="BH68" i="39"/>
  <c r="DH4" i="39"/>
  <c r="U4" i="39"/>
  <c r="HU68" i="39"/>
  <c r="MH4" i="39"/>
  <c r="EH68" i="39"/>
  <c r="BH4" i="39"/>
  <c r="FU4" i="39"/>
  <c r="KU4" i="39"/>
  <c r="LU68" i="39"/>
  <c r="DU4" i="39"/>
  <c r="EH4" i="39"/>
  <c r="AH68" i="39"/>
  <c r="IU68" i="39"/>
  <c r="LH68" i="39"/>
  <c r="CU4" i="39"/>
  <c r="FU68" i="39"/>
  <c r="AH4" i="39"/>
  <c r="IU4" i="39"/>
  <c r="GU68" i="39"/>
  <c r="JH68" i="39"/>
  <c r="DU68" i="39"/>
  <c r="BU68" i="39"/>
  <c r="KH68" i="39"/>
  <c r="AU4" i="39"/>
  <c r="CU68" i="39"/>
  <c r="FH68" i="39"/>
  <c r="LH4" i="39"/>
  <c r="GH4" i="39"/>
  <c r="EU4" i="39"/>
  <c r="LU4" i="39"/>
  <c r="KU68" i="39"/>
  <c r="KH4" i="39"/>
  <c r="EU68" i="39"/>
  <c r="BU4" i="39"/>
  <c r="HH68" i="39"/>
  <c r="IH4" i="39"/>
  <c r="GU4" i="39"/>
  <c r="MH68" i="39"/>
  <c r="U68" i="39"/>
  <c r="CH68" i="39"/>
  <c r="JU68" i="39"/>
  <c r="D5" i="47"/>
  <c r="Q5" i="47" s="1"/>
  <c r="I14" i="41"/>
  <c r="I26" i="41"/>
  <c r="E18" i="3"/>
  <c r="LZ67" i="33"/>
  <c r="DZ67" i="33"/>
  <c r="LM67" i="33"/>
  <c r="JZ67" i="33"/>
  <c r="DM67" i="33"/>
  <c r="KZ67" i="33"/>
  <c r="JM67" i="33"/>
  <c r="FZ67" i="33"/>
  <c r="CZ67" i="33"/>
  <c r="BZ67" i="33"/>
  <c r="AZ67" i="33"/>
  <c r="Z67" i="33"/>
  <c r="KM67" i="33"/>
  <c r="IZ67" i="33"/>
  <c r="FM67" i="33"/>
  <c r="CM67" i="33"/>
  <c r="IM67" i="33"/>
  <c r="HZ67" i="33"/>
  <c r="EZ67" i="33"/>
  <c r="HM67" i="33"/>
  <c r="EM67" i="33"/>
  <c r="BM67" i="33"/>
  <c r="AM67" i="33"/>
  <c r="GZ67" i="33"/>
  <c r="GM67" i="33"/>
  <c r="M67" i="33"/>
  <c r="HM69" i="39"/>
  <c r="KZ69" i="39"/>
  <c r="LZ69" i="39"/>
  <c r="CM69" i="39"/>
  <c r="EM69" i="39"/>
  <c r="GZ69" i="39"/>
  <c r="HZ69" i="39"/>
  <c r="M69" i="39"/>
  <c r="CZ69" i="39"/>
  <c r="DZ69" i="39"/>
  <c r="LM69" i="39"/>
  <c r="JM69" i="39"/>
  <c r="BZ69" i="39"/>
  <c r="IZ69" i="39"/>
  <c r="FM69" i="39"/>
  <c r="AM69" i="39"/>
  <c r="EZ69" i="39"/>
  <c r="FZ69" i="39"/>
  <c r="GM69" i="39"/>
  <c r="DM69" i="39"/>
  <c r="JZ69" i="39"/>
  <c r="BM69" i="39"/>
  <c r="Z69" i="39"/>
  <c r="KM69" i="39"/>
  <c r="IM69" i="39"/>
  <c r="AZ69" i="39"/>
  <c r="D6" i="44"/>
  <c r="Q6" i="44" s="1"/>
  <c r="I33" i="41"/>
  <c r="I20" i="41"/>
  <c r="B19" i="3"/>
  <c r="IM68" i="33"/>
  <c r="HZ68" i="33"/>
  <c r="EZ68" i="33"/>
  <c r="HM68" i="33"/>
  <c r="EM68" i="33"/>
  <c r="BZ68" i="33"/>
  <c r="AZ68" i="33"/>
  <c r="Z68" i="33"/>
  <c r="GZ68" i="33"/>
  <c r="GM68" i="33"/>
  <c r="LZ68" i="33"/>
  <c r="DZ68" i="33"/>
  <c r="BM68" i="33"/>
  <c r="AM68" i="33"/>
  <c r="LM68" i="33"/>
  <c r="JZ68" i="33"/>
  <c r="DM68" i="33"/>
  <c r="KZ68" i="33"/>
  <c r="JM68" i="33"/>
  <c r="FZ68" i="33"/>
  <c r="CZ68" i="33"/>
  <c r="KM68" i="33"/>
  <c r="IZ68" i="33"/>
  <c r="FM68" i="33"/>
  <c r="CM68" i="33"/>
  <c r="M68" i="33"/>
  <c r="HM70" i="39"/>
  <c r="JM70" i="39"/>
  <c r="HZ70" i="39"/>
  <c r="JZ70" i="39"/>
  <c r="FM70" i="39"/>
  <c r="DZ70" i="39"/>
  <c r="IM70" i="39"/>
  <c r="BM70" i="39"/>
  <c r="Z70" i="39"/>
  <c r="IZ70" i="39"/>
  <c r="EM70" i="39"/>
  <c r="KZ70" i="39"/>
  <c r="AZ70" i="39"/>
  <c r="GZ70" i="39"/>
  <c r="KM70" i="39"/>
  <c r="AM70" i="39"/>
  <c r="M70" i="39"/>
  <c r="CZ70" i="39"/>
  <c r="GM70" i="39"/>
  <c r="LZ70" i="39"/>
  <c r="CM70" i="39"/>
  <c r="DM70" i="39"/>
  <c r="LM70" i="39"/>
  <c r="BZ70" i="39"/>
  <c r="FZ70" i="39"/>
  <c r="EZ70" i="39"/>
  <c r="F11" i="3"/>
  <c r="F17" i="3"/>
  <c r="C11" i="3"/>
  <c r="C17" i="3"/>
  <c r="C5" i="3"/>
  <c r="F5" i="3"/>
  <c r="D6" i="45"/>
  <c r="Q6" i="45" s="1"/>
  <c r="I23" i="41"/>
  <c r="J10" i="41"/>
  <c r="E7" i="3"/>
  <c r="I34" i="41"/>
  <c r="I10" i="41"/>
  <c r="J35" i="41"/>
  <c r="H60" i="39"/>
  <c r="H50" i="39"/>
  <c r="H58" i="39"/>
  <c r="O58" i="36"/>
  <c r="N52" i="36"/>
  <c r="N58" i="36"/>
  <c r="N53" i="36"/>
  <c r="N51" i="36"/>
  <c r="F4" i="39"/>
  <c r="F4" i="33"/>
  <c r="H16" i="41"/>
  <c r="H32" i="41"/>
  <c r="H5" i="41"/>
  <c r="H25" i="41"/>
  <c r="H43" i="41"/>
  <c r="I58" i="37" s="1"/>
  <c r="B74" i="39"/>
  <c r="B72" i="33"/>
  <c r="H24" i="41"/>
  <c r="H30" i="41"/>
  <c r="H11" i="41"/>
  <c r="H46" i="41"/>
  <c r="H53" i="41"/>
  <c r="I70" i="37" s="1"/>
  <c r="H12" i="31"/>
  <c r="B71" i="33"/>
  <c r="B73" i="39"/>
  <c r="H9" i="41"/>
  <c r="H17" i="41"/>
  <c r="H29" i="41"/>
  <c r="H37" i="41"/>
  <c r="H50" i="41"/>
  <c r="D5" i="46"/>
  <c r="Q5" i="46" s="1"/>
  <c r="I12" i="41"/>
  <c r="J37" i="41"/>
  <c r="E12" i="3"/>
  <c r="C3" i="34"/>
  <c r="C3" i="32"/>
  <c r="B1" i="31"/>
  <c r="H3" i="31"/>
  <c r="D5" i="42"/>
  <c r="Q5" i="42" s="1"/>
  <c r="I17" i="41"/>
  <c r="I4" i="41"/>
  <c r="J28" i="41"/>
  <c r="B6" i="3"/>
  <c r="N8" i="37"/>
  <c r="B47" i="33"/>
  <c r="B47" i="39"/>
  <c r="I24" i="41"/>
  <c r="I36" i="41"/>
  <c r="KS66" i="33"/>
  <c r="JF4" i="33"/>
  <c r="HS66" i="33"/>
  <c r="IF4" i="33"/>
  <c r="GF66" i="33"/>
  <c r="CS66" i="33"/>
  <c r="BS66" i="33"/>
  <c r="AS66" i="33"/>
  <c r="IS66" i="33"/>
  <c r="JS4" i="33"/>
  <c r="LF66" i="33"/>
  <c r="KF4" i="33"/>
  <c r="IF66" i="33"/>
  <c r="ES66" i="33"/>
  <c r="DF66" i="33"/>
  <c r="JF66" i="33"/>
  <c r="ES4" i="33"/>
  <c r="CS4" i="33"/>
  <c r="BS4" i="33"/>
  <c r="AS4" i="33"/>
  <c r="LS66" i="33"/>
  <c r="KS4" i="33"/>
  <c r="GS66" i="33"/>
  <c r="FF66" i="33"/>
  <c r="FF4" i="33"/>
  <c r="DS66" i="33"/>
  <c r="DF4" i="33"/>
  <c r="LF4" i="33"/>
  <c r="JS66" i="33"/>
  <c r="GS4" i="33"/>
  <c r="FS4" i="33"/>
  <c r="DS4" i="33"/>
  <c r="CF66" i="33"/>
  <c r="BF66" i="33"/>
  <c r="AF66" i="33"/>
  <c r="MF66" i="33"/>
  <c r="LS4" i="33"/>
  <c r="HF66" i="33"/>
  <c r="HF4" i="33"/>
  <c r="FS66" i="33"/>
  <c r="GF4" i="33"/>
  <c r="EF66" i="33"/>
  <c r="EF4" i="33"/>
  <c r="CF4" i="33"/>
  <c r="BF4" i="33"/>
  <c r="MF4" i="33"/>
  <c r="KF66" i="33"/>
  <c r="IS4" i="33"/>
  <c r="HS4" i="33"/>
  <c r="AF4" i="33"/>
  <c r="HS68" i="39"/>
  <c r="S4" i="33"/>
  <c r="HF4" i="39"/>
  <c r="LS4" i="39"/>
  <c r="KF68" i="39"/>
  <c r="AS4" i="39"/>
  <c r="FS4" i="39"/>
  <c r="JF68" i="39"/>
  <c r="BF4" i="39"/>
  <c r="DF4" i="39"/>
  <c r="DS4" i="39"/>
  <c r="IF68" i="39"/>
  <c r="KS68" i="39"/>
  <c r="BS4" i="39"/>
  <c r="HF68" i="39"/>
  <c r="LS68" i="39"/>
  <c r="S4" i="39"/>
  <c r="GF68" i="39"/>
  <c r="IS68" i="39"/>
  <c r="FF68" i="39"/>
  <c r="DF68" i="39"/>
  <c r="HS4" i="39"/>
  <c r="FS68" i="39"/>
  <c r="IF4" i="39"/>
  <c r="CF68" i="39"/>
  <c r="ES68" i="39"/>
  <c r="KF4" i="39"/>
  <c r="CS4" i="39"/>
  <c r="S66" i="33"/>
  <c r="DS68" i="39"/>
  <c r="EF4" i="39"/>
  <c r="AF68" i="39"/>
  <c r="CS68" i="39"/>
  <c r="GF4" i="39"/>
  <c r="JF4" i="39"/>
  <c r="LF4" i="39"/>
  <c r="S68" i="39"/>
  <c r="BS68" i="39"/>
  <c r="AS68" i="39"/>
  <c r="MF4" i="39"/>
  <c r="JS4" i="39"/>
  <c r="AF4" i="39"/>
  <c r="BF68" i="39"/>
  <c r="MF68" i="39"/>
  <c r="CF4" i="39"/>
  <c r="EF68" i="39"/>
  <c r="LF68" i="39"/>
  <c r="IS4" i="39"/>
  <c r="FF4" i="39"/>
  <c r="ES4" i="39"/>
  <c r="GS4" i="39"/>
  <c r="JS68" i="39"/>
  <c r="GS68" i="39"/>
  <c r="KS4" i="39"/>
  <c r="G7" i="29"/>
  <c r="F7" i="29"/>
  <c r="D7" i="29"/>
  <c r="E7" i="29"/>
  <c r="H6" i="41"/>
  <c r="H22" i="41"/>
  <c r="H34" i="41"/>
  <c r="H52" i="41"/>
  <c r="H58" i="41"/>
  <c r="H42" i="41"/>
  <c r="I54" i="37" s="1"/>
  <c r="LC4" i="33"/>
  <c r="JP66" i="33"/>
  <c r="GP4" i="33"/>
  <c r="FP4" i="33"/>
  <c r="DP4" i="33"/>
  <c r="CC66" i="33"/>
  <c r="BC66" i="33"/>
  <c r="AC66" i="33"/>
  <c r="MC66" i="33"/>
  <c r="LP4" i="33"/>
  <c r="HC66" i="33"/>
  <c r="HC4" i="33"/>
  <c r="FP66" i="33"/>
  <c r="GC4" i="33"/>
  <c r="EC66" i="33"/>
  <c r="EC4" i="33"/>
  <c r="CC4" i="33"/>
  <c r="BC4" i="33"/>
  <c r="MC4" i="33"/>
  <c r="KC66" i="33"/>
  <c r="IP4" i="33"/>
  <c r="HP4" i="33"/>
  <c r="KP66" i="33"/>
  <c r="JC4" i="33"/>
  <c r="HP66" i="33"/>
  <c r="IC4" i="33"/>
  <c r="GC66" i="33"/>
  <c r="CP66" i="33"/>
  <c r="BP66" i="33"/>
  <c r="AP66" i="33"/>
  <c r="IP66" i="33"/>
  <c r="JP4" i="33"/>
  <c r="LC66" i="33"/>
  <c r="KC4" i="33"/>
  <c r="IC66" i="33"/>
  <c r="EP66" i="33"/>
  <c r="DC66" i="33"/>
  <c r="JC66" i="33"/>
  <c r="EP4" i="33"/>
  <c r="CP4" i="33"/>
  <c r="BP4" i="33"/>
  <c r="AP4" i="33"/>
  <c r="LP66" i="33"/>
  <c r="KP4" i="33"/>
  <c r="GP66" i="33"/>
  <c r="FC66" i="33"/>
  <c r="FC4" i="33"/>
  <c r="DP66" i="33"/>
  <c r="DC4" i="33"/>
  <c r="AC4" i="33"/>
  <c r="B64" i="33"/>
  <c r="P4" i="33"/>
  <c r="IP68" i="39"/>
  <c r="LP68" i="39"/>
  <c r="HC68" i="39"/>
  <c r="HC4" i="39"/>
  <c r="B64" i="39"/>
  <c r="HP68" i="39"/>
  <c r="HP4" i="39"/>
  <c r="AP68" i="39"/>
  <c r="JP68" i="39"/>
  <c r="KP4" i="39"/>
  <c r="EC4" i="39"/>
  <c r="P66" i="33"/>
  <c r="EP68" i="39"/>
  <c r="FP68" i="39"/>
  <c r="LC4" i="39"/>
  <c r="GC68" i="39"/>
  <c r="DP68" i="39"/>
  <c r="CP68" i="39"/>
  <c r="LC68" i="39"/>
  <c r="DC4" i="39"/>
  <c r="EC68" i="39"/>
  <c r="FC4" i="39"/>
  <c r="JP4" i="39"/>
  <c r="JC68" i="39"/>
  <c r="MC4" i="39"/>
  <c r="CC68" i="39"/>
  <c r="LP4" i="39"/>
  <c r="FP4" i="39"/>
  <c r="FC68" i="39"/>
  <c r="IC4" i="39"/>
  <c r="AC68" i="39"/>
  <c r="JC4" i="39"/>
  <c r="BP4" i="39"/>
  <c r="DC68" i="39"/>
  <c r="AC4" i="39"/>
  <c r="IP4" i="39"/>
  <c r="BP68" i="39"/>
  <c r="KC4" i="39"/>
  <c r="BC68" i="39"/>
  <c r="MC68" i="39"/>
  <c r="EP4" i="39"/>
  <c r="DP4" i="39"/>
  <c r="KP68" i="39"/>
  <c r="GC4" i="39"/>
  <c r="GP4" i="39"/>
  <c r="KC68" i="39"/>
  <c r="AP4" i="39"/>
  <c r="P68" i="39"/>
  <c r="GP68" i="39"/>
  <c r="CC4" i="39"/>
  <c r="CP4" i="39"/>
  <c r="IC68" i="39"/>
  <c r="P4" i="39"/>
  <c r="BC4" i="39"/>
  <c r="D6" i="43"/>
  <c r="Q6" i="43" s="1"/>
  <c r="I31" i="41"/>
  <c r="I18" i="41"/>
  <c r="J6" i="41"/>
  <c r="B13" i="3"/>
  <c r="H56" i="41"/>
  <c r="H14" i="41"/>
  <c r="H26" i="41"/>
  <c r="H7" i="41"/>
  <c r="H35" i="41"/>
  <c r="H41" i="41"/>
  <c r="I55" i="37" s="1"/>
  <c r="FW33" i="33"/>
  <c r="DW33" i="33"/>
  <c r="LW33" i="33"/>
  <c r="FJ33" i="33"/>
  <c r="DJ33" i="33"/>
  <c r="LJ33" i="33"/>
  <c r="HW33" i="33"/>
  <c r="EW33" i="33"/>
  <c r="CW33" i="33"/>
  <c r="KW33" i="33"/>
  <c r="HJ33" i="33"/>
  <c r="EJ33" i="33"/>
  <c r="CJ33" i="33"/>
  <c r="KJ33" i="33"/>
  <c r="JW33" i="33"/>
  <c r="GW33" i="33"/>
  <c r="BJ33" i="33"/>
  <c r="AJ33" i="33"/>
  <c r="JJ33" i="33"/>
  <c r="GJ33" i="33"/>
  <c r="IW33" i="33"/>
  <c r="IJ33" i="33"/>
  <c r="BW33" i="33"/>
  <c r="AW33" i="33"/>
  <c r="W33" i="33"/>
  <c r="J33" i="33"/>
  <c r="JJ33" i="39"/>
  <c r="FJ33" i="39"/>
  <c r="BJ33" i="39"/>
  <c r="B40" i="33"/>
  <c r="KW33" i="39"/>
  <c r="GW33" i="39"/>
  <c r="CW33" i="39"/>
  <c r="B33" i="33"/>
  <c r="IJ33" i="39"/>
  <c r="EJ33" i="39"/>
  <c r="AJ33" i="39"/>
  <c r="CJ33" i="39"/>
  <c r="B26" i="33"/>
  <c r="JW33" i="39"/>
  <c r="FW33" i="39"/>
  <c r="BW33" i="39"/>
  <c r="GJ33" i="39"/>
  <c r="B19" i="33"/>
  <c r="LJ33" i="39"/>
  <c r="HJ33" i="39"/>
  <c r="DJ33" i="39"/>
  <c r="B12" i="33"/>
  <c r="IW33" i="39"/>
  <c r="EW33" i="39"/>
  <c r="AW33" i="39"/>
  <c r="KJ33" i="39"/>
  <c r="W33" i="39"/>
  <c r="LW33" i="39"/>
  <c r="HW33" i="39"/>
  <c r="DW33" i="39"/>
  <c r="B5" i="33"/>
  <c r="B26" i="39"/>
  <c r="B19" i="39"/>
  <c r="B40" i="39"/>
  <c r="B12" i="39"/>
  <c r="J33" i="39"/>
  <c r="B5" i="39"/>
  <c r="B33" i="39"/>
  <c r="B17" i="3"/>
  <c r="E17" i="3"/>
  <c r="B11" i="3"/>
  <c r="E11" i="3"/>
  <c r="N9" i="36"/>
  <c r="N45" i="36" s="1"/>
  <c r="H9" i="36"/>
  <c r="H45" i="36" s="1"/>
  <c r="B9" i="36"/>
  <c r="B45" i="36" s="1"/>
  <c r="K9" i="36"/>
  <c r="K45" i="36" s="1"/>
  <c r="B5" i="3"/>
  <c r="E5" i="3"/>
  <c r="Q9" i="36"/>
  <c r="Q45" i="36" s="1"/>
  <c r="E9" i="36"/>
  <c r="E45" i="36" s="1"/>
  <c r="D7" i="46"/>
  <c r="Q7" i="46" s="1"/>
  <c r="I13" i="41"/>
  <c r="J25" i="41"/>
  <c r="E14" i="3"/>
  <c r="J36" i="41"/>
  <c r="B1" i="39"/>
  <c r="B1" i="33"/>
  <c r="O2" i="36"/>
  <c r="C2" i="36"/>
  <c r="L2" i="36"/>
  <c r="F2" i="36"/>
  <c r="I2" i="36"/>
  <c r="R2" i="36"/>
  <c r="K58" i="41"/>
  <c r="L81" i="36" s="1"/>
  <c r="B77" i="37"/>
  <c r="I40" i="36"/>
  <c r="Q27" i="44" s="1"/>
  <c r="E25" i="33" s="1"/>
  <c r="E46" i="37"/>
  <c r="B51" i="36"/>
  <c r="B53" i="36"/>
  <c r="C58" i="36"/>
  <c r="B58" i="36"/>
  <c r="B3" i="39"/>
  <c r="B3" i="33"/>
  <c r="I48" i="37"/>
  <c r="B61" i="39"/>
  <c r="B61" i="33"/>
  <c r="H8" i="41"/>
  <c r="H19" i="41"/>
  <c r="H38" i="41"/>
  <c r="H44" i="41"/>
  <c r="I57" i="37" s="1"/>
  <c r="D8" i="46"/>
  <c r="Q8" i="46" s="1"/>
  <c r="J13" i="41"/>
  <c r="J24" i="41"/>
  <c r="E15" i="3"/>
  <c r="D8" i="45"/>
  <c r="Q8" i="45" s="1"/>
  <c r="J11" i="41"/>
  <c r="J23" i="41"/>
  <c r="I35" i="41"/>
  <c r="E9" i="3"/>
  <c r="N9" i="37"/>
  <c r="I37" i="37"/>
  <c r="B31" i="36"/>
  <c r="C66" i="36"/>
  <c r="H42" i="36"/>
  <c r="B35" i="36"/>
  <c r="K56" i="36"/>
  <c r="T56" i="36"/>
  <c r="Q35" i="36"/>
  <c r="K35" i="36"/>
  <c r="L86" i="36"/>
  <c r="E56" i="36"/>
  <c r="O66" i="36"/>
  <c r="N42" i="36"/>
  <c r="F76" i="36"/>
  <c r="B56" i="36"/>
  <c r="E42" i="36"/>
  <c r="B42" i="36"/>
  <c r="I66" i="36"/>
  <c r="Q56" i="36"/>
  <c r="Q42" i="36"/>
  <c r="W56" i="36"/>
  <c r="H35" i="36"/>
  <c r="N35" i="36"/>
  <c r="N56" i="36"/>
  <c r="K42" i="36"/>
  <c r="R76" i="36"/>
  <c r="U66" i="36"/>
  <c r="E35" i="36"/>
  <c r="H56" i="36"/>
  <c r="V45" i="36"/>
  <c r="Y47" i="36"/>
  <c r="LZ69" i="33"/>
  <c r="DZ69" i="33"/>
  <c r="BZ69" i="33"/>
  <c r="AZ69" i="33"/>
  <c r="Z69" i="33"/>
  <c r="LM69" i="33"/>
  <c r="JZ69" i="33"/>
  <c r="DM69" i="33"/>
  <c r="KZ69" i="33"/>
  <c r="JM69" i="33"/>
  <c r="FZ69" i="33"/>
  <c r="CZ69" i="33"/>
  <c r="KM69" i="33"/>
  <c r="IZ69" i="33"/>
  <c r="FM69" i="33"/>
  <c r="CM69" i="33"/>
  <c r="BM69" i="33"/>
  <c r="AM69" i="33"/>
  <c r="IM69" i="33"/>
  <c r="HZ69" i="33"/>
  <c r="EZ69" i="33"/>
  <c r="HM69" i="33"/>
  <c r="EM69" i="33"/>
  <c r="GZ69" i="33"/>
  <c r="GM69" i="33"/>
  <c r="JZ71" i="39"/>
  <c r="EZ71" i="39"/>
  <c r="LM71" i="39"/>
  <c r="HM71" i="39"/>
  <c r="FZ71" i="39"/>
  <c r="AZ71" i="39"/>
  <c r="DM71" i="39"/>
  <c r="BZ71" i="39"/>
  <c r="AM71" i="39"/>
  <c r="M71" i="39"/>
  <c r="M69" i="33"/>
  <c r="KM71" i="39"/>
  <c r="JM71" i="39"/>
  <c r="HZ71" i="39"/>
  <c r="CZ71" i="39"/>
  <c r="GM71" i="39"/>
  <c r="FM71" i="39"/>
  <c r="DZ71" i="39"/>
  <c r="IM71" i="39"/>
  <c r="IZ71" i="39"/>
  <c r="GZ71" i="39"/>
  <c r="CM71" i="39"/>
  <c r="EM71" i="39"/>
  <c r="BM71" i="39"/>
  <c r="LZ71" i="39"/>
  <c r="Z71" i="39"/>
  <c r="KZ71" i="39"/>
  <c r="B80" i="39"/>
  <c r="B78" i="33"/>
  <c r="D6" i="42"/>
  <c r="Q6" i="42" s="1"/>
  <c r="I29" i="41"/>
  <c r="I16" i="41"/>
  <c r="J4" i="41"/>
  <c r="B7" i="3"/>
  <c r="ME4" i="33"/>
  <c r="KE66" i="33"/>
  <c r="IR4" i="33"/>
  <c r="HR4" i="33"/>
  <c r="KR66" i="33"/>
  <c r="JE4" i="33"/>
  <c r="HR66" i="33"/>
  <c r="IE4" i="33"/>
  <c r="GE66" i="33"/>
  <c r="CR66" i="33"/>
  <c r="BR66" i="33"/>
  <c r="AR66" i="33"/>
  <c r="IR66" i="33"/>
  <c r="JR4" i="33"/>
  <c r="LE66" i="33"/>
  <c r="KE4" i="33"/>
  <c r="IE66" i="33"/>
  <c r="ER66" i="33"/>
  <c r="DE66" i="33"/>
  <c r="JE66" i="33"/>
  <c r="ER4" i="33"/>
  <c r="CR4" i="33"/>
  <c r="BR4" i="33"/>
  <c r="AR4" i="33"/>
  <c r="LR66" i="33"/>
  <c r="KR4" i="33"/>
  <c r="GR66" i="33"/>
  <c r="FE66" i="33"/>
  <c r="FE4" i="33"/>
  <c r="DR66" i="33"/>
  <c r="DE4" i="33"/>
  <c r="LE4" i="33"/>
  <c r="JR66" i="33"/>
  <c r="GR4" i="33"/>
  <c r="FR4" i="33"/>
  <c r="DR4" i="33"/>
  <c r="CE66" i="33"/>
  <c r="BE66" i="33"/>
  <c r="AE66" i="33"/>
  <c r="ME66" i="33"/>
  <c r="LR4" i="33"/>
  <c r="HE66" i="33"/>
  <c r="HE4" i="33"/>
  <c r="FR66" i="33"/>
  <c r="GE4" i="33"/>
  <c r="EE66" i="33"/>
  <c r="EE4" i="33"/>
  <c r="CE4" i="33"/>
  <c r="BE4" i="33"/>
  <c r="AE4" i="33"/>
  <c r="R66" i="33"/>
  <c r="HR68" i="39"/>
  <c r="HR4" i="39"/>
  <c r="R4" i="33"/>
  <c r="FE68" i="39"/>
  <c r="GE68" i="39"/>
  <c r="FR68" i="39"/>
  <c r="IE4" i="39"/>
  <c r="GR68" i="39"/>
  <c r="ER4" i="39"/>
  <c r="DE68" i="39"/>
  <c r="LE4" i="39"/>
  <c r="DR68" i="39"/>
  <c r="EE4" i="39"/>
  <c r="ER68" i="39"/>
  <c r="IR4" i="39"/>
  <c r="BE68" i="39"/>
  <c r="HE4" i="39"/>
  <c r="BR68" i="39"/>
  <c r="AE4" i="39"/>
  <c r="CR68" i="39"/>
  <c r="CE68" i="39"/>
  <c r="GR4" i="39"/>
  <c r="IE68" i="39"/>
  <c r="LR4" i="39"/>
  <c r="FE4" i="39"/>
  <c r="JR4" i="39"/>
  <c r="GE4" i="39"/>
  <c r="LE68" i="39"/>
  <c r="CR4" i="39"/>
  <c r="EE68" i="39"/>
  <c r="DR4" i="39"/>
  <c r="BE4" i="39"/>
  <c r="FR4" i="39"/>
  <c r="AE68" i="39"/>
  <c r="LR68" i="39"/>
  <c r="AR68" i="39"/>
  <c r="JR68" i="39"/>
  <c r="BR4" i="39"/>
  <c r="JE68" i="39"/>
  <c r="R68" i="39"/>
  <c r="AR4" i="39"/>
  <c r="HE68" i="39"/>
  <c r="R4" i="39"/>
  <c r="CE4" i="39"/>
  <c r="KR4" i="39"/>
  <c r="ME4" i="39"/>
  <c r="KE4" i="39"/>
  <c r="ME68" i="39"/>
  <c r="JE4" i="39"/>
  <c r="KE68" i="39"/>
  <c r="KR68" i="39"/>
  <c r="DE4" i="39"/>
  <c r="IR68" i="39"/>
  <c r="Q58" i="36"/>
  <c r="Q53" i="36"/>
  <c r="Q51" i="36"/>
  <c r="R58" i="36"/>
  <c r="BR48" i="33"/>
  <c r="BS48" i="33" s="1"/>
  <c r="BT48" i="33"/>
  <c r="FE48" i="33"/>
  <c r="FF48" i="33" s="1"/>
  <c r="FG48" i="33"/>
  <c r="IT48" i="33"/>
  <c r="IR48" i="33"/>
  <c r="IS48" i="33" s="1"/>
  <c r="GG48" i="33"/>
  <c r="GE48" i="33"/>
  <c r="GF48" i="33" s="1"/>
  <c r="JG48" i="33"/>
  <c r="JE48" i="33"/>
  <c r="JF48" i="33" s="1"/>
  <c r="ER48" i="33"/>
  <c r="ES48" i="33" s="1"/>
  <c r="ET48" i="33"/>
  <c r="IE48" i="33"/>
  <c r="IF48" i="33" s="1"/>
  <c r="IG48" i="33"/>
  <c r="GR48" i="33"/>
  <c r="GS48" i="33" s="1"/>
  <c r="GT48" i="33"/>
  <c r="KR48" i="33"/>
  <c r="KS48" i="33" s="1"/>
  <c r="KT48" i="33"/>
  <c r="HR48" i="33"/>
  <c r="HS48" i="33" s="1"/>
  <c r="HT48" i="33"/>
  <c r="AR48" i="33"/>
  <c r="AS48" i="33" s="1"/>
  <c r="AT48" i="33"/>
  <c r="KG48" i="33"/>
  <c r="KE48" i="33"/>
  <c r="KF48" i="33" s="1"/>
  <c r="BE48" i="33"/>
  <c r="BF48" i="33" s="1"/>
  <c r="BG48" i="33"/>
  <c r="ME48" i="33"/>
  <c r="MF48" i="33" s="1"/>
  <c r="MG48" i="33"/>
  <c r="LE48" i="33"/>
  <c r="LF48" i="33" s="1"/>
  <c r="LG48" i="33"/>
  <c r="DG48" i="33"/>
  <c r="DE48" i="33"/>
  <c r="DF48" i="33" s="1"/>
  <c r="CR48" i="33"/>
  <c r="CS48" i="33" s="1"/>
  <c r="CT48" i="33"/>
  <c r="AE48" i="33"/>
  <c r="AF48" i="33" s="1"/>
  <c r="AG48" i="33"/>
  <c r="DT48" i="33"/>
  <c r="DR48" i="33"/>
  <c r="DS48" i="33" s="1"/>
  <c r="HE48" i="33"/>
  <c r="HF48" i="33" s="1"/>
  <c r="HG48" i="33"/>
  <c r="FT48" i="33"/>
  <c r="FR48" i="33"/>
  <c r="FS48" i="33" s="1"/>
  <c r="CE48" i="33"/>
  <c r="CF48" i="33" s="1"/>
  <c r="CG48" i="33"/>
  <c r="JT48" i="33"/>
  <c r="JR48" i="33"/>
  <c r="JS48" i="33" s="1"/>
  <c r="EG48" i="33"/>
  <c r="EE48" i="33"/>
  <c r="EF48" i="33" s="1"/>
  <c r="LR48" i="33"/>
  <c r="LS48" i="33" s="1"/>
  <c r="LT48" i="33"/>
  <c r="EE65" i="33"/>
  <c r="EG65" i="33"/>
  <c r="EC67" i="33"/>
  <c r="EC68" i="33" s="1"/>
  <c r="KC67" i="33"/>
  <c r="KC68" i="33" s="1"/>
  <c r="KG65" i="33"/>
  <c r="KE65" i="33"/>
  <c r="KT65" i="33"/>
  <c r="KP67" i="33"/>
  <c r="KP68" i="33" s="1"/>
  <c r="KR65" i="33"/>
  <c r="GT65" i="33"/>
  <c r="GP67" i="33"/>
  <c r="GP68" i="33" s="1"/>
  <c r="GR65" i="33"/>
  <c r="CC67" i="33"/>
  <c r="CC68" i="33" s="1"/>
  <c r="CE65" i="33"/>
  <c r="CG65" i="33"/>
  <c r="LT65" i="33"/>
  <c r="LP67" i="33"/>
  <c r="LP68" i="33" s="1"/>
  <c r="LR65" i="33"/>
  <c r="JT65" i="33"/>
  <c r="JR65" i="33"/>
  <c r="JP67" i="33"/>
  <c r="JP68" i="33" s="1"/>
  <c r="MC67" i="33"/>
  <c r="MC68" i="33" s="1"/>
  <c r="ME65" i="33"/>
  <c r="MG65" i="33"/>
  <c r="IT65" i="33"/>
  <c r="IP67" i="33"/>
  <c r="IP68" i="33" s="1"/>
  <c r="IR65" i="33"/>
  <c r="BE65" i="33"/>
  <c r="BG65" i="33"/>
  <c r="BC67" i="33"/>
  <c r="BC68" i="33" s="1"/>
  <c r="BT65" i="33"/>
  <c r="BP67" i="33"/>
  <c r="BP68" i="33" s="1"/>
  <c r="BR65" i="33"/>
  <c r="LG65" i="33"/>
  <c r="LC67" i="33"/>
  <c r="LC68" i="33" s="1"/>
  <c r="LE65" i="33"/>
  <c r="FT65" i="33"/>
  <c r="FR65" i="33"/>
  <c r="FP67" i="33"/>
  <c r="FP68" i="33" s="1"/>
  <c r="ET65" i="33"/>
  <c r="EP67" i="33"/>
  <c r="EP68" i="33" s="1"/>
  <c r="ER65" i="33"/>
  <c r="CR65" i="33"/>
  <c r="CP67" i="33"/>
  <c r="CP68" i="33" s="1"/>
  <c r="CT65" i="33"/>
  <c r="HT65" i="33"/>
  <c r="HR65" i="33"/>
  <c r="HP67" i="33"/>
  <c r="HP68" i="33" s="1"/>
  <c r="DE65" i="33"/>
  <c r="DG65" i="33"/>
  <c r="DC67" i="33"/>
  <c r="DC68" i="33" s="1"/>
  <c r="GC67" i="33"/>
  <c r="GC68" i="33" s="1"/>
  <c r="GE65" i="33"/>
  <c r="GG65" i="33"/>
  <c r="AC67" i="33"/>
  <c r="AC68" i="33" s="1"/>
  <c r="AG65" i="33"/>
  <c r="AE65" i="33"/>
  <c r="DP67" i="33"/>
  <c r="DP68" i="33" s="1"/>
  <c r="DT65" i="33"/>
  <c r="DR65" i="33"/>
  <c r="FG65" i="33"/>
  <c r="FE65" i="33"/>
  <c r="FC67" i="33"/>
  <c r="FC68" i="33" s="1"/>
  <c r="IC67" i="33"/>
  <c r="IC68" i="33" s="1"/>
  <c r="IE65" i="33"/>
  <c r="IG65" i="33"/>
  <c r="AP67" i="33"/>
  <c r="AP68" i="33" s="1"/>
  <c r="AR65" i="33"/>
  <c r="AT65" i="33"/>
  <c r="JG65" i="33"/>
  <c r="JC67" i="33"/>
  <c r="JC68" i="33" s="1"/>
  <c r="JE65" i="33"/>
  <c r="HG65" i="33"/>
  <c r="HC67" i="33"/>
  <c r="HC68" i="33" s="1"/>
  <c r="HE65" i="33"/>
  <c r="R54" i="33"/>
  <c r="S54" i="33" s="1"/>
  <c r="T55" i="33"/>
  <c r="R55" i="33"/>
  <c r="S55" i="33" s="1"/>
  <c r="R51" i="33"/>
  <c r="S51" i="33" s="1"/>
  <c r="T51" i="33"/>
  <c r="T52" i="33"/>
  <c r="R52" i="33"/>
  <c r="S52" i="33" s="1"/>
  <c r="R50" i="33"/>
  <c r="S50" i="33" s="1"/>
  <c r="T50" i="33"/>
  <c r="T53" i="33"/>
  <c r="R53" i="33"/>
  <c r="S53" i="33" s="1"/>
  <c r="R48" i="33"/>
  <c r="S48" i="33" s="1"/>
  <c r="Q6" i="39"/>
  <c r="R6" i="39" s="1"/>
  <c r="DD6" i="39"/>
  <c r="DE6" i="39" s="1"/>
  <c r="LD6" i="39"/>
  <c r="LG6" i="39" s="1"/>
  <c r="W27" i="42"/>
  <c r="X27" i="42"/>
  <c r="Y27" i="42"/>
  <c r="BQ15" i="39"/>
  <c r="BT15" i="39" s="1"/>
  <c r="KD15" i="39"/>
  <c r="KF15" i="39" s="1"/>
  <c r="Q15" i="39"/>
  <c r="T15" i="39" s="1"/>
  <c r="Q7" i="33"/>
  <c r="T7" i="33" s="1"/>
  <c r="BQ21" i="39"/>
  <c r="BR21" i="39" s="1"/>
  <c r="JQ21" i="39"/>
  <c r="JT21" i="39" s="1"/>
  <c r="ID10" i="39"/>
  <c r="IG10" i="39" s="1"/>
  <c r="MD16" i="39"/>
  <c r="MG16" i="39" s="1"/>
  <c r="FD27" i="39"/>
  <c r="FF27" i="39" s="1"/>
  <c r="DD10" i="39"/>
  <c r="DF10" i="39" s="1"/>
  <c r="FD10" i="39"/>
  <c r="FG10" i="39" s="1"/>
  <c r="FQ22" i="39"/>
  <c r="FS22" i="39" s="1"/>
  <c r="HQ21" i="39"/>
  <c r="HT21" i="39" s="1"/>
  <c r="LQ21" i="39"/>
  <c r="LT21" i="39" s="1"/>
  <c r="CQ21" i="39"/>
  <c r="CT21" i="39" s="1"/>
  <c r="MD21" i="39"/>
  <c r="MG21" i="39" s="1"/>
  <c r="ID21" i="39"/>
  <c r="IE21" i="39" s="1"/>
  <c r="GD21" i="39"/>
  <c r="GE21" i="39" s="1"/>
  <c r="FQ21" i="39"/>
  <c r="FS21" i="39" s="1"/>
  <c r="ED21" i="39"/>
  <c r="EG21" i="39" s="1"/>
  <c r="LD21" i="39"/>
  <c r="LE21" i="39" s="1"/>
  <c r="EQ21" i="39"/>
  <c r="ET21" i="39" s="1"/>
  <c r="CD21" i="39"/>
  <c r="CE21" i="39" s="1"/>
  <c r="IQ21" i="39"/>
  <c r="IR21" i="39" s="1"/>
  <c r="JD21" i="39"/>
  <c r="JF21" i="39" s="1"/>
  <c r="DQ21" i="39"/>
  <c r="DT21" i="39" s="1"/>
  <c r="GQ21" i="39"/>
  <c r="GT21" i="39" s="1"/>
  <c r="FD21" i="39"/>
  <c r="FG21" i="39" s="1"/>
  <c r="KQ21" i="39"/>
  <c r="KR21" i="39" s="1"/>
  <c r="Q21" i="39"/>
  <c r="R21" i="39" s="1"/>
  <c r="BD21" i="39"/>
  <c r="BE21" i="39" s="1"/>
  <c r="DD21" i="39"/>
  <c r="DF21" i="39" s="1"/>
  <c r="AD17" i="39"/>
  <c r="AG17" i="39" s="1"/>
  <c r="Q25" i="39"/>
  <c r="R25" i="39" s="1"/>
  <c r="MD25" i="39"/>
  <c r="ME25" i="39" s="1"/>
  <c r="CD44" i="39"/>
  <c r="CF44" i="39" s="1"/>
  <c r="ID44" i="39"/>
  <c r="IG44" i="39" s="1"/>
  <c r="Q24" i="33"/>
  <c r="R24" i="33" s="1"/>
  <c r="JD25" i="39"/>
  <c r="JF25" i="39" s="1"/>
  <c r="HQ15" i="39"/>
  <c r="HT15" i="39" s="1"/>
  <c r="GQ15" i="39"/>
  <c r="GR15" i="39" s="1"/>
  <c r="ID15" i="39"/>
  <c r="IE15" i="39" s="1"/>
  <c r="BD25" i="39"/>
  <c r="BG25" i="39" s="1"/>
  <c r="BQ44" i="39"/>
  <c r="BT44" i="39" s="1"/>
  <c r="HD44" i="39"/>
  <c r="HG44" i="39" s="1"/>
  <c r="AQ15" i="39"/>
  <c r="AS15" i="39" s="1"/>
  <c r="JQ15" i="39"/>
  <c r="JT15" i="39" s="1"/>
  <c r="CQ15" i="39"/>
  <c r="CR15" i="39" s="1"/>
  <c r="GD25" i="39"/>
  <c r="GE25" i="39" s="1"/>
  <c r="JQ30" i="39"/>
  <c r="JT30" i="39" s="1"/>
  <c r="DD15" i="39"/>
  <c r="DF15" i="39" s="1"/>
  <c r="AD25" i="39"/>
  <c r="AG25" i="39" s="1"/>
  <c r="AD44" i="39"/>
  <c r="AG44" i="39" s="1"/>
  <c r="HD15" i="39"/>
  <c r="HG15" i="39" s="1"/>
  <c r="JQ44" i="39"/>
  <c r="JR44" i="39" s="1"/>
  <c r="ED15" i="39"/>
  <c r="EG15" i="39" s="1"/>
  <c r="LQ15" i="39"/>
  <c r="LR15" i="39" s="1"/>
  <c r="CD15" i="39"/>
  <c r="CE15" i="39" s="1"/>
  <c r="BQ25" i="39"/>
  <c r="BT25" i="39" s="1"/>
  <c r="HQ25" i="39"/>
  <c r="HR25" i="39" s="1"/>
  <c r="MD44" i="39"/>
  <c r="ME44" i="39" s="1"/>
  <c r="GD44" i="39"/>
  <c r="GE44" i="39" s="1"/>
  <c r="FQ15" i="39"/>
  <c r="FR15" i="39" s="1"/>
  <c r="IQ15" i="39"/>
  <c r="IR15" i="39" s="1"/>
  <c r="GD15" i="39"/>
  <c r="GG15" i="39" s="1"/>
  <c r="MD15" i="39"/>
  <c r="ME15" i="39" s="1"/>
  <c r="KQ44" i="39"/>
  <c r="KR44" i="39" s="1"/>
  <c r="JQ25" i="39"/>
  <c r="JT25" i="39" s="1"/>
  <c r="ED44" i="39"/>
  <c r="EE44" i="39" s="1"/>
  <c r="Q44" i="39"/>
  <c r="R44" i="39" s="1"/>
  <c r="LD15" i="39"/>
  <c r="LF15" i="39" s="1"/>
  <c r="KD44" i="39"/>
  <c r="KF44" i="39" s="1"/>
  <c r="DQ15" i="39"/>
  <c r="DR15" i="39" s="1"/>
  <c r="AD15" i="39"/>
  <c r="AG15" i="39" s="1"/>
  <c r="BD15" i="39"/>
  <c r="BG15" i="39" s="1"/>
  <c r="KQ15" i="39"/>
  <c r="KR15" i="39" s="1"/>
  <c r="LD25" i="39"/>
  <c r="LF25" i="39" s="1"/>
  <c r="LQ44" i="39"/>
  <c r="LT44" i="39" s="1"/>
  <c r="HQ44" i="39"/>
  <c r="HT44" i="39" s="1"/>
  <c r="FD15" i="39"/>
  <c r="FF15" i="39" s="1"/>
  <c r="EQ15" i="39"/>
  <c r="ES15" i="39" s="1"/>
  <c r="HQ6" i="39"/>
  <c r="HR6" i="39" s="1"/>
  <c r="KQ6" i="39"/>
  <c r="KR6" i="39" s="1"/>
  <c r="KD6" i="39"/>
  <c r="KF6" i="39" s="1"/>
  <c r="JQ6" i="39"/>
  <c r="JS6" i="39" s="1"/>
  <c r="BD6" i="39"/>
  <c r="BE6" i="39" s="1"/>
  <c r="IQ6" i="39"/>
  <c r="IT6" i="39" s="1"/>
  <c r="DQ6" i="39"/>
  <c r="DT6" i="39" s="1"/>
  <c r="CD6" i="39"/>
  <c r="CF6" i="39" s="1"/>
  <c r="ID6" i="39"/>
  <c r="IE6" i="39" s="1"/>
  <c r="GD6" i="39"/>
  <c r="GE6" i="39" s="1"/>
  <c r="ED6" i="39"/>
  <c r="EG6" i="39" s="1"/>
  <c r="LQ6" i="39"/>
  <c r="LT6" i="39" s="1"/>
  <c r="AQ6" i="39"/>
  <c r="AR6" i="39" s="1"/>
  <c r="HD6" i="39"/>
  <c r="HG6" i="39" s="1"/>
  <c r="JD6" i="39"/>
  <c r="CQ6" i="39"/>
  <c r="CR6" i="39" s="1"/>
  <c r="GQ6" i="39"/>
  <c r="GT6" i="39" s="1"/>
  <c r="FD6" i="39"/>
  <c r="FG6" i="39" s="1"/>
  <c r="ID30" i="39"/>
  <c r="IG30" i="39" s="1"/>
  <c r="AD6" i="39"/>
  <c r="AE6" i="39" s="1"/>
  <c r="FQ6" i="39"/>
  <c r="FR6" i="39" s="1"/>
  <c r="BQ6" i="39"/>
  <c r="BT6" i="39" s="1"/>
  <c r="BQ27" i="39"/>
  <c r="BT27" i="39" s="1"/>
  <c r="AD21" i="39"/>
  <c r="AE21" i="39" s="1"/>
  <c r="AQ21" i="39"/>
  <c r="AR21" i="39" s="1"/>
  <c r="KD21" i="39"/>
  <c r="KF21" i="39" s="1"/>
  <c r="IQ16" i="39"/>
  <c r="IT16" i="39" s="1"/>
  <c r="KQ16" i="39"/>
  <c r="KR16" i="39" s="1"/>
  <c r="JD27" i="39"/>
  <c r="JF27" i="39" s="1"/>
  <c r="CD16" i="39"/>
  <c r="CE16" i="39" s="1"/>
  <c r="KD16" i="39"/>
  <c r="KG16" i="39" s="1"/>
  <c r="IQ7" i="39"/>
  <c r="IT7" i="39" s="1"/>
  <c r="JD7" i="39"/>
  <c r="JE7" i="39" s="1"/>
  <c r="KQ27" i="39"/>
  <c r="KT27" i="39" s="1"/>
  <c r="HD27" i="39"/>
  <c r="HG27" i="39" s="1"/>
  <c r="IQ27" i="39"/>
  <c r="IR27" i="39" s="1"/>
  <c r="JD16" i="39"/>
  <c r="JG16" i="39" s="1"/>
  <c r="AQ16" i="39"/>
  <c r="AS16" i="39" s="1"/>
  <c r="GD16" i="39"/>
  <c r="GF16" i="39" s="1"/>
  <c r="Q39" i="33"/>
  <c r="S39" i="33" s="1"/>
  <c r="AD16" i="39"/>
  <c r="AE16" i="39" s="1"/>
  <c r="GQ27" i="39"/>
  <c r="GT27" i="39" s="1"/>
  <c r="LQ27" i="39"/>
  <c r="LS27" i="39" s="1"/>
  <c r="FQ27" i="39"/>
  <c r="FS27" i="39" s="1"/>
  <c r="BQ16" i="39"/>
  <c r="BS16" i="39" s="1"/>
  <c r="JQ16" i="39"/>
  <c r="JT16" i="39" s="1"/>
  <c r="MD27" i="39"/>
  <c r="MF27" i="39" s="1"/>
  <c r="CD27" i="39"/>
  <c r="CF27" i="39" s="1"/>
  <c r="ED27" i="39"/>
  <c r="EE27" i="39" s="1"/>
  <c r="KD27" i="39"/>
  <c r="KF27" i="39" s="1"/>
  <c r="ED16" i="39"/>
  <c r="EF16" i="39" s="1"/>
  <c r="CQ16" i="39"/>
  <c r="CS16" i="39" s="1"/>
  <c r="HD16" i="39"/>
  <c r="HE16" i="39" s="1"/>
  <c r="CQ27" i="39"/>
  <c r="CT27" i="39" s="1"/>
  <c r="AD27" i="39"/>
  <c r="AF27" i="39" s="1"/>
  <c r="GD27" i="39"/>
  <c r="GF27" i="39" s="1"/>
  <c r="LQ16" i="39"/>
  <c r="LS16" i="39" s="1"/>
  <c r="FD16" i="39"/>
  <c r="FE16" i="39" s="1"/>
  <c r="BD16" i="39"/>
  <c r="BG16" i="39" s="1"/>
  <c r="Q27" i="39"/>
  <c r="T27" i="39" s="1"/>
  <c r="DQ27" i="39"/>
  <c r="DS27" i="39" s="1"/>
  <c r="ID27" i="39"/>
  <c r="IE27" i="39" s="1"/>
  <c r="FQ16" i="39"/>
  <c r="FR16" i="39" s="1"/>
  <c r="DD16" i="39"/>
  <c r="DE16" i="39" s="1"/>
  <c r="HQ27" i="39"/>
  <c r="HS27" i="39" s="1"/>
  <c r="DD27" i="39"/>
  <c r="DF27" i="39" s="1"/>
  <c r="BD27" i="39"/>
  <c r="BE27" i="39" s="1"/>
  <c r="AQ27" i="39"/>
  <c r="AT27" i="39" s="1"/>
  <c r="GQ16" i="39"/>
  <c r="GT16" i="39" s="1"/>
  <c r="DQ16" i="39"/>
  <c r="HQ16" i="39"/>
  <c r="HR16" i="39" s="1"/>
  <c r="EQ27" i="39"/>
  <c r="ES27" i="39" s="1"/>
  <c r="JQ27" i="39"/>
  <c r="JR27" i="39" s="1"/>
  <c r="LD16" i="39"/>
  <c r="LE16" i="39" s="1"/>
  <c r="ID16" i="39"/>
  <c r="IE16" i="39" s="1"/>
  <c r="EQ16" i="39"/>
  <c r="ET16" i="39" s="1"/>
  <c r="GD24" i="39"/>
  <c r="GG24" i="39" s="1"/>
  <c r="LD24" i="39"/>
  <c r="LE24" i="39" s="1"/>
  <c r="IQ11" i="39"/>
  <c r="IR11" i="39" s="1"/>
  <c r="BQ24" i="39"/>
  <c r="BT24" i="39" s="1"/>
  <c r="FD30" i="39"/>
  <c r="FF30" i="39" s="1"/>
  <c r="BQ30" i="39"/>
  <c r="BT30" i="39" s="1"/>
  <c r="Q35" i="33"/>
  <c r="T35" i="33" s="1"/>
  <c r="DD30" i="39"/>
  <c r="DG30" i="39" s="1"/>
  <c r="KQ30" i="39"/>
  <c r="KT30" i="39" s="1"/>
  <c r="EQ30" i="39"/>
  <c r="ET30" i="39" s="1"/>
  <c r="ED10" i="39"/>
  <c r="EE10" i="39" s="1"/>
  <c r="KD10" i="39"/>
  <c r="KF10" i="39" s="1"/>
  <c r="AQ10" i="39"/>
  <c r="AT10" i="39" s="1"/>
  <c r="FQ10" i="39"/>
  <c r="FS10" i="39" s="1"/>
  <c r="AD30" i="39"/>
  <c r="AG30" i="39" s="1"/>
  <c r="HQ10" i="39"/>
  <c r="HT10" i="39" s="1"/>
  <c r="ED30" i="39"/>
  <c r="EE30" i="39" s="1"/>
  <c r="DQ10" i="39"/>
  <c r="DS10" i="39" s="1"/>
  <c r="Q30" i="39"/>
  <c r="R30" i="39" s="1"/>
  <c r="CQ30" i="39"/>
  <c r="CR30" i="39" s="1"/>
  <c r="IQ30" i="39"/>
  <c r="IR30" i="39" s="1"/>
  <c r="KQ10" i="39"/>
  <c r="KT10" i="39" s="1"/>
  <c r="LD10" i="39"/>
  <c r="LF10" i="39" s="1"/>
  <c r="Q11" i="33"/>
  <c r="S11" i="33" s="1"/>
  <c r="MD30" i="39"/>
  <c r="ME30" i="39" s="1"/>
  <c r="HD30" i="39"/>
  <c r="HE30" i="39" s="1"/>
  <c r="AQ30" i="39"/>
  <c r="AS30" i="39" s="1"/>
  <c r="KD30" i="39"/>
  <c r="KF30" i="39" s="1"/>
  <c r="GQ10" i="39"/>
  <c r="GT10" i="39" s="1"/>
  <c r="HQ13" i="39"/>
  <c r="HS13" i="39" s="1"/>
  <c r="DQ30" i="39"/>
  <c r="DR30" i="39" s="1"/>
  <c r="GQ30" i="39"/>
  <c r="GS30" i="39" s="1"/>
  <c r="LD30" i="39"/>
  <c r="LG30" i="39" s="1"/>
  <c r="MD10" i="39"/>
  <c r="ME10" i="39" s="1"/>
  <c r="AD10" i="39"/>
  <c r="AF10" i="39" s="1"/>
  <c r="GD30" i="39"/>
  <c r="GE30" i="39" s="1"/>
  <c r="JD10" i="39"/>
  <c r="JE10" i="39" s="1"/>
  <c r="HQ30" i="39"/>
  <c r="HS30" i="39" s="1"/>
  <c r="FQ30" i="39"/>
  <c r="FS30" i="39" s="1"/>
  <c r="CD30" i="39"/>
  <c r="CE30" i="39" s="1"/>
  <c r="BD30" i="39"/>
  <c r="BE30" i="39" s="1"/>
  <c r="Q10" i="39"/>
  <c r="T10" i="39" s="1"/>
  <c r="GD10" i="39"/>
  <c r="GE10" i="39" s="1"/>
  <c r="CD10" i="39"/>
  <c r="CE10" i="39" s="1"/>
  <c r="EQ10" i="39"/>
  <c r="ES10" i="39" s="1"/>
  <c r="BQ10" i="39"/>
  <c r="BS10" i="39" s="1"/>
  <c r="LQ30" i="39"/>
  <c r="LS30" i="39" s="1"/>
  <c r="JD30" i="39"/>
  <c r="JE30" i="39" s="1"/>
  <c r="BD10" i="39"/>
  <c r="BF10" i="39" s="1"/>
  <c r="LQ10" i="39"/>
  <c r="LS10" i="39" s="1"/>
  <c r="HD10" i="39"/>
  <c r="HF10" i="39" s="1"/>
  <c r="IQ10" i="39"/>
  <c r="IS10" i="39" s="1"/>
  <c r="CQ10" i="39"/>
  <c r="CR10" i="39" s="1"/>
  <c r="IQ24" i="39"/>
  <c r="IS24" i="39" s="1"/>
  <c r="DD24" i="39"/>
  <c r="DE24" i="39" s="1"/>
  <c r="JD24" i="39"/>
  <c r="JF24" i="39" s="1"/>
  <c r="HQ24" i="39"/>
  <c r="HT24" i="39" s="1"/>
  <c r="Q24" i="39"/>
  <c r="S24" i="39" s="1"/>
  <c r="LQ24" i="39"/>
  <c r="LR24" i="39" s="1"/>
  <c r="KD24" i="39"/>
  <c r="KE24" i="39" s="1"/>
  <c r="BD24" i="39"/>
  <c r="BF24" i="39" s="1"/>
  <c r="DD39" i="39"/>
  <c r="DG39" i="39" s="1"/>
  <c r="CD24" i="39"/>
  <c r="CG24" i="39" s="1"/>
  <c r="ED24" i="39"/>
  <c r="EE24" i="39" s="1"/>
  <c r="FQ24" i="39"/>
  <c r="FT24" i="39" s="1"/>
  <c r="CQ24" i="39"/>
  <c r="CS24" i="39" s="1"/>
  <c r="AQ39" i="39"/>
  <c r="AS39" i="39" s="1"/>
  <c r="MD24" i="39"/>
  <c r="ME24" i="39" s="1"/>
  <c r="JQ24" i="39"/>
  <c r="JS24" i="39" s="1"/>
  <c r="GQ24" i="39"/>
  <c r="GT24" i="39" s="1"/>
  <c r="ID24" i="39"/>
  <c r="IG24" i="39" s="1"/>
  <c r="EQ24" i="39"/>
  <c r="ES24" i="39" s="1"/>
  <c r="FD24" i="39"/>
  <c r="FF24" i="39" s="1"/>
  <c r="KQ24" i="39"/>
  <c r="KR24" i="39" s="1"/>
  <c r="ED39" i="39"/>
  <c r="EE39" i="39" s="1"/>
  <c r="AQ24" i="39"/>
  <c r="AT24" i="39" s="1"/>
  <c r="HD24" i="39"/>
  <c r="HE24" i="39" s="1"/>
  <c r="AD24" i="39"/>
  <c r="AF24" i="39" s="1"/>
  <c r="Q30" i="33"/>
  <c r="R30" i="33" s="1"/>
  <c r="HQ11" i="39"/>
  <c r="HS11" i="39" s="1"/>
  <c r="JQ11" i="39"/>
  <c r="JT11" i="39" s="1"/>
  <c r="GD11" i="39"/>
  <c r="GE11" i="39" s="1"/>
  <c r="ID38" i="39"/>
  <c r="IF38" i="39" s="1"/>
  <c r="AD11" i="39"/>
  <c r="AE11" i="39" s="1"/>
  <c r="JE11" i="39"/>
  <c r="JF11" i="39"/>
  <c r="JG11" i="39"/>
  <c r="Q11" i="39"/>
  <c r="S11" i="39" s="1"/>
  <c r="DD11" i="39"/>
  <c r="FQ11" i="39"/>
  <c r="FD11" i="39"/>
  <c r="MD11" i="39"/>
  <c r="MF11" i="39" s="1"/>
  <c r="KD11" i="39"/>
  <c r="KG11" i="39" s="1"/>
  <c r="LQ11" i="39"/>
  <c r="LS11" i="39" s="1"/>
  <c r="EQ11" i="39"/>
  <c r="ER11" i="39" s="1"/>
  <c r="Q6" i="33"/>
  <c r="R6" i="33" s="1"/>
  <c r="LD11" i="39"/>
  <c r="LE11" i="39" s="1"/>
  <c r="GQ11" i="39"/>
  <c r="BD11" i="39"/>
  <c r="BG11" i="39" s="1"/>
  <c r="CQ11" i="39"/>
  <c r="CT11" i="39" s="1"/>
  <c r="AQ34" i="39"/>
  <c r="AR34" i="39" s="1"/>
  <c r="GD35" i="39"/>
  <c r="GF35" i="39" s="1"/>
  <c r="KQ11" i="39"/>
  <c r="KT11" i="39" s="1"/>
  <c r="AQ11" i="39"/>
  <c r="ED11" i="39"/>
  <c r="EF11" i="39" s="1"/>
  <c r="ID11" i="39"/>
  <c r="DQ11" i="39"/>
  <c r="HD11" i="39"/>
  <c r="BQ11" i="39"/>
  <c r="CD11" i="39"/>
  <c r="GQ31" i="39"/>
  <c r="GT31" i="39" s="1"/>
  <c r="KD39" i="39"/>
  <c r="KE39" i="39" s="1"/>
  <c r="CQ39" i="39"/>
  <c r="CR39" i="39" s="1"/>
  <c r="GQ35" i="39"/>
  <c r="GR35" i="39" s="1"/>
  <c r="KD35" i="39"/>
  <c r="KF35" i="39" s="1"/>
  <c r="CS43" i="39"/>
  <c r="FQ39" i="39"/>
  <c r="FR39" i="39" s="1"/>
  <c r="FD39" i="39"/>
  <c r="FF39" i="39" s="1"/>
  <c r="ID39" i="39"/>
  <c r="IF39" i="39" s="1"/>
  <c r="FQ34" i="39"/>
  <c r="FS34" i="39" s="1"/>
  <c r="LD39" i="39"/>
  <c r="LF39" i="39" s="1"/>
  <c r="BD39" i="39"/>
  <c r="BG39" i="39" s="1"/>
  <c r="GD39" i="39"/>
  <c r="GE39" i="39" s="1"/>
  <c r="AD39" i="39"/>
  <c r="AG39" i="39" s="1"/>
  <c r="JD39" i="39"/>
  <c r="JG39" i="39" s="1"/>
  <c r="LQ39" i="39"/>
  <c r="LT39" i="39" s="1"/>
  <c r="GQ39" i="39"/>
  <c r="GT39" i="39" s="1"/>
  <c r="MD39" i="39"/>
  <c r="ME39" i="39" s="1"/>
  <c r="EQ39" i="39"/>
  <c r="ES39" i="39" s="1"/>
  <c r="CT43" i="39"/>
  <c r="DQ39" i="39"/>
  <c r="DT39" i="39" s="1"/>
  <c r="JQ39" i="39"/>
  <c r="JS39" i="39" s="1"/>
  <c r="FD35" i="39"/>
  <c r="FG35" i="39" s="1"/>
  <c r="Q39" i="39"/>
  <c r="S39" i="39" s="1"/>
  <c r="CD39" i="39"/>
  <c r="CG39" i="39" s="1"/>
  <c r="IQ39" i="39"/>
  <c r="IT39" i="39" s="1"/>
  <c r="BQ39" i="39"/>
  <c r="HQ39" i="39"/>
  <c r="HT39" i="39" s="1"/>
  <c r="KQ39" i="39"/>
  <c r="KR39" i="39" s="1"/>
  <c r="IQ13" i="39"/>
  <c r="IS13" i="39" s="1"/>
  <c r="IQ44" i="39"/>
  <c r="IT44" i="39" s="1"/>
  <c r="FQ44" i="39"/>
  <c r="FR44" i="39" s="1"/>
  <c r="DQ25" i="39"/>
  <c r="DR25" i="39" s="1"/>
  <c r="KQ25" i="39"/>
  <c r="KS25" i="39" s="1"/>
  <c r="FD25" i="39"/>
  <c r="FG25" i="39" s="1"/>
  <c r="BD44" i="39"/>
  <c r="BG44" i="39" s="1"/>
  <c r="FQ25" i="39"/>
  <c r="FS25" i="39" s="1"/>
  <c r="DD25" i="39"/>
  <c r="Q17" i="39"/>
  <c r="R17" i="39" s="1"/>
  <c r="DS43" i="39"/>
  <c r="EQ44" i="39"/>
  <c r="ER44" i="39" s="1"/>
  <c r="CQ25" i="39"/>
  <c r="CS25" i="39" s="1"/>
  <c r="HQ17" i="39"/>
  <c r="HT17" i="39" s="1"/>
  <c r="CQ44" i="39"/>
  <c r="CT44" i="39" s="1"/>
  <c r="LD44" i="39"/>
  <c r="LF44" i="39" s="1"/>
  <c r="GQ25" i="39"/>
  <c r="GT25" i="39" s="1"/>
  <c r="ED25" i="39"/>
  <c r="EE25" i="39" s="1"/>
  <c r="DD44" i="39"/>
  <c r="DE44" i="39" s="1"/>
  <c r="FD44" i="39"/>
  <c r="FG44" i="39" s="1"/>
  <c r="EQ25" i="39"/>
  <c r="ES25" i="39" s="1"/>
  <c r="GQ44" i="39"/>
  <c r="AQ25" i="39"/>
  <c r="AR25" i="39" s="1"/>
  <c r="LQ25" i="39"/>
  <c r="CD25" i="39"/>
  <c r="CG25" i="39" s="1"/>
  <c r="DQ44" i="39"/>
  <c r="DS44" i="39" s="1"/>
  <c r="CD13" i="39"/>
  <c r="CG13" i="39" s="1"/>
  <c r="JD44" i="39"/>
  <c r="JG44" i="39" s="1"/>
  <c r="ID25" i="39"/>
  <c r="IF25" i="39" s="1"/>
  <c r="IQ25" i="39"/>
  <c r="IR25" i="39" s="1"/>
  <c r="HD25" i="39"/>
  <c r="HF25" i="39" s="1"/>
  <c r="Q21" i="33"/>
  <c r="R21" i="33" s="1"/>
  <c r="DR43" i="39"/>
  <c r="HQ29" i="39"/>
  <c r="HR29" i="39" s="1"/>
  <c r="T16" i="39"/>
  <c r="S16" i="39"/>
  <c r="EQ7" i="39"/>
  <c r="ES7" i="39" s="1"/>
  <c r="HF43" i="39"/>
  <c r="LQ7" i="39"/>
  <c r="LT7" i="39" s="1"/>
  <c r="HE43" i="39"/>
  <c r="GD7" i="39"/>
  <c r="GE7" i="39" s="1"/>
  <c r="JT43" i="39"/>
  <c r="MD36" i="39"/>
  <c r="MG36" i="39" s="1"/>
  <c r="MD17" i="39"/>
  <c r="MG17" i="39" s="1"/>
  <c r="LT43" i="39"/>
  <c r="Q16" i="33"/>
  <c r="S16" i="33" s="1"/>
  <c r="HQ42" i="39"/>
  <c r="HT42" i="39" s="1"/>
  <c r="CF43" i="39"/>
  <c r="HQ32" i="39"/>
  <c r="HS32" i="39" s="1"/>
  <c r="Q15" i="33"/>
  <c r="R15" i="33" s="1"/>
  <c r="Q44" i="33"/>
  <c r="T44" i="33" s="1"/>
  <c r="HF7" i="39"/>
  <c r="HE7" i="39"/>
  <c r="BQ35" i="39"/>
  <c r="BT35" i="39" s="1"/>
  <c r="BQ34" i="39"/>
  <c r="BR34" i="39" s="1"/>
  <c r="CQ7" i="39"/>
  <c r="CR7" i="39" s="1"/>
  <c r="BQ7" i="39"/>
  <c r="BR7" i="39" s="1"/>
  <c r="JQ7" i="39"/>
  <c r="JS7" i="39" s="1"/>
  <c r="KQ7" i="39"/>
  <c r="KT7" i="39" s="1"/>
  <c r="DD35" i="39"/>
  <c r="LQ35" i="39"/>
  <c r="LT35" i="39" s="1"/>
  <c r="FQ35" i="39"/>
  <c r="FS35" i="39" s="1"/>
  <c r="JD35" i="39"/>
  <c r="DQ35" i="39"/>
  <c r="CQ35" i="39"/>
  <c r="KQ35" i="39"/>
  <c r="KR35" i="39" s="1"/>
  <c r="DR20" i="39"/>
  <c r="Q7" i="39"/>
  <c r="R7" i="39" s="1"/>
  <c r="ID7" i="39"/>
  <c r="IF7" i="39" s="1"/>
  <c r="DQ38" i="39"/>
  <c r="DS38" i="39" s="1"/>
  <c r="FD7" i="39"/>
  <c r="FG7" i="39" s="1"/>
  <c r="AQ35" i="39"/>
  <c r="CD35" i="39"/>
  <c r="ID35" i="39"/>
  <c r="IE35" i="39" s="1"/>
  <c r="Q35" i="39"/>
  <c r="R35" i="39" s="1"/>
  <c r="FQ7" i="39"/>
  <c r="FR7" i="39" s="1"/>
  <c r="AQ7" i="39"/>
  <c r="AT7" i="39" s="1"/>
  <c r="Q38" i="39"/>
  <c r="T38" i="39" s="1"/>
  <c r="LD35" i="39"/>
  <c r="AD35" i="39"/>
  <c r="AG35" i="39" s="1"/>
  <c r="HQ35" i="39"/>
  <c r="HT35" i="39" s="1"/>
  <c r="JS10" i="39"/>
  <c r="GQ7" i="39"/>
  <c r="GS7" i="39" s="1"/>
  <c r="LD7" i="39"/>
  <c r="LF7" i="39" s="1"/>
  <c r="BD7" i="39"/>
  <c r="BE7" i="39" s="1"/>
  <c r="EQ35" i="39"/>
  <c r="JQ20" i="39"/>
  <c r="JR20" i="39" s="1"/>
  <c r="Q10" i="33"/>
  <c r="T10" i="33" s="1"/>
  <c r="FF43" i="39"/>
  <c r="MD35" i="39"/>
  <c r="MF35" i="39" s="1"/>
  <c r="MD7" i="39"/>
  <c r="MF7" i="39" s="1"/>
  <c r="HQ7" i="39"/>
  <c r="HR7" i="39" s="1"/>
  <c r="Q20" i="39"/>
  <c r="S20" i="39" s="1"/>
  <c r="ED7" i="39"/>
  <c r="EG7" i="39" s="1"/>
  <c r="DD7" i="39"/>
  <c r="DF7" i="39" s="1"/>
  <c r="JS43" i="39"/>
  <c r="CD7" i="39"/>
  <c r="BD35" i="39"/>
  <c r="JQ35" i="39"/>
  <c r="GQ34" i="39"/>
  <c r="GS34" i="39" s="1"/>
  <c r="FG43" i="39"/>
  <c r="LS43" i="39"/>
  <c r="ED35" i="39"/>
  <c r="EE35" i="39" s="1"/>
  <c r="Q25" i="33"/>
  <c r="T25" i="33" s="1"/>
  <c r="AD7" i="39"/>
  <c r="AF7" i="39" s="1"/>
  <c r="JR10" i="39"/>
  <c r="CD34" i="39"/>
  <c r="CE34" i="39" s="1"/>
  <c r="DQ7" i="39"/>
  <c r="DR7" i="39" s="1"/>
  <c r="KD7" i="39"/>
  <c r="KG7" i="39" s="1"/>
  <c r="HD35" i="39"/>
  <c r="IQ35" i="39"/>
  <c r="CD29" i="39"/>
  <c r="DD29" i="39"/>
  <c r="CQ29" i="39"/>
  <c r="DQ29" i="39"/>
  <c r="JD29" i="39"/>
  <c r="GD29" i="39"/>
  <c r="FQ29" i="39"/>
  <c r="AQ29" i="39"/>
  <c r="EQ29" i="39"/>
  <c r="LD29" i="39"/>
  <c r="KQ29" i="39"/>
  <c r="ED29" i="39"/>
  <c r="JQ29" i="39"/>
  <c r="FD29" i="39"/>
  <c r="HD29" i="39"/>
  <c r="GQ29" i="39"/>
  <c r="KD29" i="39"/>
  <c r="BQ29" i="39"/>
  <c r="ID29" i="39"/>
  <c r="LQ29" i="39"/>
  <c r="IQ29" i="39"/>
  <c r="BD29" i="39"/>
  <c r="HQ36" i="39"/>
  <c r="HT36" i="39" s="1"/>
  <c r="JE15" i="39"/>
  <c r="BQ8" i="39"/>
  <c r="BR8" i="39" s="1"/>
  <c r="AD20" i="39"/>
  <c r="AE20" i="39" s="1"/>
  <c r="KQ34" i="39"/>
  <c r="KT34" i="39" s="1"/>
  <c r="BD36" i="39"/>
  <c r="BE36" i="39" s="1"/>
  <c r="HD34" i="39"/>
  <c r="HG34" i="39" s="1"/>
  <c r="GD34" i="39"/>
  <c r="GF34" i="39" s="1"/>
  <c r="EQ34" i="39"/>
  <c r="ES34" i="39" s="1"/>
  <c r="LQ38" i="39"/>
  <c r="LT38" i="39" s="1"/>
  <c r="FD38" i="39"/>
  <c r="FE38" i="39" s="1"/>
  <c r="BQ38" i="39"/>
  <c r="BT38" i="39" s="1"/>
  <c r="MD29" i="39"/>
  <c r="ME29" i="39" s="1"/>
  <c r="DD38" i="39"/>
  <c r="DF38" i="39" s="1"/>
  <c r="FD20" i="39"/>
  <c r="FG20" i="39" s="1"/>
  <c r="JG15" i="39"/>
  <c r="ED8" i="39"/>
  <c r="EG8" i="39" s="1"/>
  <c r="AD34" i="39"/>
  <c r="AG34" i="39" s="1"/>
  <c r="MD20" i="39"/>
  <c r="KD34" i="39"/>
  <c r="KE34" i="39" s="1"/>
  <c r="DQ34" i="39"/>
  <c r="DS34" i="39" s="1"/>
  <c r="KD38" i="39"/>
  <c r="KF38" i="39" s="1"/>
  <c r="JQ38" i="39"/>
  <c r="JR38" i="39" s="1"/>
  <c r="BD38" i="39"/>
  <c r="BE38" i="39" s="1"/>
  <c r="LQ34" i="39"/>
  <c r="LT34" i="39" s="1"/>
  <c r="ID34" i="39"/>
  <c r="IE34" i="39" s="1"/>
  <c r="EQ38" i="39"/>
  <c r="ER38" i="39" s="1"/>
  <c r="MD38" i="39"/>
  <c r="MG38" i="39" s="1"/>
  <c r="HD38" i="39"/>
  <c r="HE38" i="39" s="1"/>
  <c r="FQ20" i="39"/>
  <c r="FR20" i="39" s="1"/>
  <c r="HQ20" i="39"/>
  <c r="HR20" i="39" s="1"/>
  <c r="HQ34" i="39"/>
  <c r="HS34" i="39" s="1"/>
  <c r="ED34" i="39"/>
  <c r="EF34" i="39" s="1"/>
  <c r="JQ34" i="39"/>
  <c r="JT34" i="39" s="1"/>
  <c r="ED38" i="39"/>
  <c r="EG38" i="39" s="1"/>
  <c r="CQ38" i="39"/>
  <c r="CS38" i="39" s="1"/>
  <c r="Q29" i="39"/>
  <c r="JD38" i="39"/>
  <c r="JG38" i="39" s="1"/>
  <c r="GD38" i="39"/>
  <c r="GF38" i="39" s="1"/>
  <c r="BQ20" i="39"/>
  <c r="GQ20" i="39"/>
  <c r="GR20" i="39" s="1"/>
  <c r="AQ20" i="39"/>
  <c r="EQ20" i="39"/>
  <c r="CD20" i="39"/>
  <c r="ED20" i="39"/>
  <c r="LD34" i="39"/>
  <c r="LF34" i="39" s="1"/>
  <c r="BD34" i="39"/>
  <c r="BF34" i="39" s="1"/>
  <c r="AD29" i="39"/>
  <c r="FQ38" i="39"/>
  <c r="FT38" i="39" s="1"/>
  <c r="IQ38" i="39"/>
  <c r="IS38" i="39" s="1"/>
  <c r="KQ20" i="39"/>
  <c r="LD20" i="39"/>
  <c r="ID20" i="39"/>
  <c r="GD20" i="39"/>
  <c r="IQ20" i="39"/>
  <c r="HD20" i="39"/>
  <c r="DT20" i="39"/>
  <c r="CG43" i="39"/>
  <c r="HQ38" i="39"/>
  <c r="HR38" i="39" s="1"/>
  <c r="JD34" i="39"/>
  <c r="DD34" i="39"/>
  <c r="DG34" i="39" s="1"/>
  <c r="Q34" i="39"/>
  <c r="R34" i="39" s="1"/>
  <c r="LD38" i="39"/>
  <c r="AQ38" i="39"/>
  <c r="AS38" i="39" s="1"/>
  <c r="FD34" i="39"/>
  <c r="FE34" i="39" s="1"/>
  <c r="AD38" i="39"/>
  <c r="AG38" i="39" s="1"/>
  <c r="GQ38" i="39"/>
  <c r="LQ20" i="39"/>
  <c r="CQ20" i="39"/>
  <c r="JD20" i="39"/>
  <c r="KD20" i="39"/>
  <c r="DD20" i="39"/>
  <c r="MD34" i="39"/>
  <c r="ME34" i="39" s="1"/>
  <c r="CQ34" i="39"/>
  <c r="CT34" i="39" s="1"/>
  <c r="IQ34" i="39"/>
  <c r="IR34" i="39" s="1"/>
  <c r="CD38" i="39"/>
  <c r="CF38" i="39" s="1"/>
  <c r="KQ38" i="39"/>
  <c r="KT38" i="39" s="1"/>
  <c r="BD20" i="39"/>
  <c r="BQ22" i="39"/>
  <c r="BS22" i="39" s="1"/>
  <c r="FT43" i="39"/>
  <c r="FS43" i="39"/>
  <c r="HQ22" i="39"/>
  <c r="HS22" i="39" s="1"/>
  <c r="KD22" i="39"/>
  <c r="KG22" i="39" s="1"/>
  <c r="FD22" i="39"/>
  <c r="FG22" i="39" s="1"/>
  <c r="AD22" i="39"/>
  <c r="AF22" i="39" s="1"/>
  <c r="EQ22" i="39"/>
  <c r="ES22" i="39" s="1"/>
  <c r="AF43" i="39"/>
  <c r="Q22" i="39"/>
  <c r="S22" i="39" s="1"/>
  <c r="AQ22" i="39"/>
  <c r="HG7" i="39"/>
  <c r="LQ22" i="39"/>
  <c r="LR22" i="39" s="1"/>
  <c r="MD22" i="39"/>
  <c r="ME22" i="39" s="1"/>
  <c r="ED22" i="39"/>
  <c r="EG22" i="39" s="1"/>
  <c r="S38" i="33"/>
  <c r="ET6" i="39"/>
  <c r="Q42" i="33"/>
  <c r="T42" i="33" s="1"/>
  <c r="ES6" i="39"/>
  <c r="Q8" i="33"/>
  <c r="R8" i="33" s="1"/>
  <c r="Q31" i="33"/>
  <c r="T31" i="33" s="1"/>
  <c r="AQ14" i="39"/>
  <c r="AS14" i="39" s="1"/>
  <c r="ID37" i="39"/>
  <c r="IE37" i="39" s="1"/>
  <c r="ED46" i="39"/>
  <c r="EF46" i="39" s="1"/>
  <c r="HG21" i="39"/>
  <c r="IQ36" i="39"/>
  <c r="HF21" i="39"/>
  <c r="Q46" i="39"/>
  <c r="T46" i="39" s="1"/>
  <c r="BQ28" i="39"/>
  <c r="BR28" i="39" s="1"/>
  <c r="FQ36" i="39"/>
  <c r="FR36" i="39" s="1"/>
  <c r="ED14" i="39"/>
  <c r="EF14" i="39" s="1"/>
  <c r="EQ36" i="39"/>
  <c r="ER36" i="39" s="1"/>
  <c r="HD14" i="39"/>
  <c r="HG14" i="39" s="1"/>
  <c r="GQ46" i="39"/>
  <c r="GT46" i="39" s="1"/>
  <c r="JD14" i="39"/>
  <c r="JF14" i="39" s="1"/>
  <c r="AQ36" i="39"/>
  <c r="AR36" i="39" s="1"/>
  <c r="KQ46" i="39"/>
  <c r="KT46" i="39" s="1"/>
  <c r="DQ14" i="39"/>
  <c r="DR14" i="39" s="1"/>
  <c r="CD36" i="39"/>
  <c r="CG36" i="39" s="1"/>
  <c r="JD46" i="39"/>
  <c r="JF46" i="39" s="1"/>
  <c r="KD14" i="39"/>
  <c r="KE14" i="39" s="1"/>
  <c r="JQ36" i="39"/>
  <c r="JR36" i="39" s="1"/>
  <c r="MD14" i="39"/>
  <c r="MG14" i="39" s="1"/>
  <c r="BQ46" i="39"/>
  <c r="BT46" i="39" s="1"/>
  <c r="IQ46" i="39"/>
  <c r="IR46" i="39" s="1"/>
  <c r="LD31" i="39"/>
  <c r="LF31" i="39" s="1"/>
  <c r="FQ46" i="39"/>
  <c r="FR46" i="39" s="1"/>
  <c r="BQ13" i="39"/>
  <c r="BR13" i="39" s="1"/>
  <c r="GD13" i="39"/>
  <c r="GE13" i="39" s="1"/>
  <c r="AQ46" i="39"/>
  <c r="AS46" i="39" s="1"/>
  <c r="Q14" i="33"/>
  <c r="R14" i="33" s="1"/>
  <c r="EQ46" i="39"/>
  <c r="ET46" i="39" s="1"/>
  <c r="FD13" i="39"/>
  <c r="FG13" i="39" s="1"/>
  <c r="EQ13" i="39"/>
  <c r="ER13" i="39" s="1"/>
  <c r="FQ13" i="39"/>
  <c r="FR13" i="39" s="1"/>
  <c r="KD28" i="39"/>
  <c r="KG28" i="39" s="1"/>
  <c r="CD46" i="39"/>
  <c r="CG46" i="39" s="1"/>
  <c r="Q13" i="39"/>
  <c r="T13" i="39" s="1"/>
  <c r="JQ46" i="39"/>
  <c r="JT46" i="39" s="1"/>
  <c r="BD46" i="39"/>
  <c r="BE46" i="39" s="1"/>
  <c r="Q42" i="39"/>
  <c r="S42" i="39" s="1"/>
  <c r="AQ13" i="39"/>
  <c r="LD13" i="39"/>
  <c r="JQ13" i="39"/>
  <c r="HD46" i="39"/>
  <c r="HF46" i="39" s="1"/>
  <c r="AD46" i="39"/>
  <c r="AG46" i="39" s="1"/>
  <c r="MD13" i="39"/>
  <c r="ME13" i="39" s="1"/>
  <c r="KD46" i="39"/>
  <c r="KE46" i="39" s="1"/>
  <c r="MD42" i="39"/>
  <c r="MG42" i="39" s="1"/>
  <c r="DD13" i="39"/>
  <c r="DG13" i="39" s="1"/>
  <c r="GQ13" i="39"/>
  <c r="GS13" i="39" s="1"/>
  <c r="HQ46" i="39"/>
  <c r="HT46" i="39" s="1"/>
  <c r="LQ46" i="39"/>
  <c r="LT46" i="39" s="1"/>
  <c r="LD46" i="39"/>
  <c r="LF46" i="39" s="1"/>
  <c r="FD46" i="39"/>
  <c r="FG46" i="39" s="1"/>
  <c r="AD42" i="39"/>
  <c r="AF42" i="39" s="1"/>
  <c r="CD28" i="39"/>
  <c r="CG28" i="39" s="1"/>
  <c r="CQ13" i="39"/>
  <c r="CR13" i="39" s="1"/>
  <c r="KQ13" i="39"/>
  <c r="KR13" i="39" s="1"/>
  <c r="DQ13" i="39"/>
  <c r="DR13" i="39" s="1"/>
  <c r="MD46" i="39"/>
  <c r="ME46" i="39" s="1"/>
  <c r="CQ46" i="39"/>
  <c r="CT46" i="39" s="1"/>
  <c r="DD46" i="39"/>
  <c r="DE46" i="39" s="1"/>
  <c r="AD13" i="39"/>
  <c r="AE13" i="39" s="1"/>
  <c r="ID13" i="39"/>
  <c r="HD13" i="39"/>
  <c r="GD46" i="39"/>
  <c r="GG46" i="39" s="1"/>
  <c r="KD13" i="39"/>
  <c r="JD13" i="39"/>
  <c r="FD8" i="39"/>
  <c r="FF8" i="39" s="1"/>
  <c r="Q8" i="39"/>
  <c r="R8" i="39" s="1"/>
  <c r="EQ8" i="39"/>
  <c r="ES8" i="39" s="1"/>
  <c r="JD8" i="39"/>
  <c r="JE8" i="39" s="1"/>
  <c r="KD8" i="39"/>
  <c r="KE8" i="39" s="1"/>
  <c r="HD8" i="39"/>
  <c r="HG8" i="39" s="1"/>
  <c r="AQ8" i="39"/>
  <c r="AT8" i="39" s="1"/>
  <c r="Q27" i="33"/>
  <c r="T27" i="33" s="1"/>
  <c r="GQ8" i="39"/>
  <c r="GS8" i="39" s="1"/>
  <c r="CQ8" i="39"/>
  <c r="CS8" i="39" s="1"/>
  <c r="JQ8" i="39"/>
  <c r="JT8" i="39" s="1"/>
  <c r="AD8" i="39"/>
  <c r="AF8" i="39" s="1"/>
  <c r="BD8" i="39"/>
  <c r="BG8" i="39" s="1"/>
  <c r="Q46" i="33"/>
  <c r="R46" i="33" s="1"/>
  <c r="HQ8" i="39"/>
  <c r="HR8" i="39" s="1"/>
  <c r="Q22" i="33"/>
  <c r="S22" i="33" s="1"/>
  <c r="CD8" i="39"/>
  <c r="CG8" i="39" s="1"/>
  <c r="GD8" i="39"/>
  <c r="GE8" i="39" s="1"/>
  <c r="DQ8" i="39"/>
  <c r="DR8" i="39" s="1"/>
  <c r="Q23" i="33"/>
  <c r="S23" i="33" s="1"/>
  <c r="LD8" i="39"/>
  <c r="LE8" i="39" s="1"/>
  <c r="KQ8" i="39"/>
  <c r="KT8" i="39" s="1"/>
  <c r="MD8" i="39"/>
  <c r="ME8" i="39" s="1"/>
  <c r="CQ36" i="39"/>
  <c r="DD8" i="39"/>
  <c r="DG8" i="39" s="1"/>
  <c r="HQ28" i="39"/>
  <c r="HS28" i="39" s="1"/>
  <c r="JD28" i="39"/>
  <c r="JE28" i="39" s="1"/>
  <c r="LD28" i="39"/>
  <c r="LG28" i="39" s="1"/>
  <c r="AG43" i="39"/>
  <c r="MD28" i="39"/>
  <c r="MG28" i="39" s="1"/>
  <c r="FQ28" i="39"/>
  <c r="FR28" i="39" s="1"/>
  <c r="KQ28" i="39"/>
  <c r="KT28" i="39" s="1"/>
  <c r="Q28" i="39"/>
  <c r="T28" i="39" s="1"/>
  <c r="FD28" i="39"/>
  <c r="FG28" i="39" s="1"/>
  <c r="CQ28" i="39"/>
  <c r="CS28" i="39" s="1"/>
  <c r="Q32" i="39"/>
  <c r="R32" i="39" s="1"/>
  <c r="AQ28" i="39"/>
  <c r="AT28" i="39" s="1"/>
  <c r="DD28" i="39"/>
  <c r="DE28" i="39" s="1"/>
  <c r="Q45" i="39"/>
  <c r="T45" i="39" s="1"/>
  <c r="ID28" i="39"/>
  <c r="IF28" i="39" s="1"/>
  <c r="AD28" i="39"/>
  <c r="AG28" i="39" s="1"/>
  <c r="HD28" i="39"/>
  <c r="HG28" i="39" s="1"/>
  <c r="GD28" i="39"/>
  <c r="GF28" i="39" s="1"/>
  <c r="IQ28" i="39"/>
  <c r="IS28" i="39" s="1"/>
  <c r="DQ28" i="39"/>
  <c r="DT28" i="39" s="1"/>
  <c r="GQ28" i="39"/>
  <c r="GS28" i="39" s="1"/>
  <c r="KQ36" i="39"/>
  <c r="KR36" i="39" s="1"/>
  <c r="HQ9" i="39"/>
  <c r="HS9" i="39" s="1"/>
  <c r="HQ45" i="39"/>
  <c r="HT45" i="39" s="1"/>
  <c r="EQ9" i="39"/>
  <c r="ET9" i="39" s="1"/>
  <c r="HD31" i="39"/>
  <c r="HF31" i="39" s="1"/>
  <c r="GD14" i="39"/>
  <c r="GG14" i="39" s="1"/>
  <c r="BD14" i="39"/>
  <c r="BE14" i="39" s="1"/>
  <c r="LQ36" i="39"/>
  <c r="HD36" i="39"/>
  <c r="HG36" i="39" s="1"/>
  <c r="AD45" i="39"/>
  <c r="DD14" i="39"/>
  <c r="DF14" i="39" s="1"/>
  <c r="Q14" i="39"/>
  <c r="S14" i="39" s="1"/>
  <c r="MD45" i="39"/>
  <c r="MG45" i="39" s="1"/>
  <c r="AT44" i="39"/>
  <c r="ID14" i="39"/>
  <c r="IG14" i="39" s="1"/>
  <c r="HQ14" i="39"/>
  <c r="HS14" i="39" s="1"/>
  <c r="AR44" i="39"/>
  <c r="DQ37" i="39"/>
  <c r="DT37" i="39" s="1"/>
  <c r="KD36" i="39"/>
  <c r="KG36" i="39" s="1"/>
  <c r="DQ36" i="39"/>
  <c r="DS36" i="39" s="1"/>
  <c r="AD36" i="39"/>
  <c r="AG36" i="39" s="1"/>
  <c r="EQ14" i="39"/>
  <c r="ES14" i="39" s="1"/>
  <c r="GQ14" i="39"/>
  <c r="GS14" i="39" s="1"/>
  <c r="AD14" i="39"/>
  <c r="AF14" i="39" s="1"/>
  <c r="BD28" i="39"/>
  <c r="BG28" i="39" s="1"/>
  <c r="BQ36" i="39"/>
  <c r="ID36" i="39"/>
  <c r="IG36" i="39" s="1"/>
  <c r="Q36" i="39"/>
  <c r="Q37" i="33"/>
  <c r="T37" i="33" s="1"/>
  <c r="KQ14" i="39"/>
  <c r="KR14" i="39" s="1"/>
  <c r="CD9" i="39"/>
  <c r="CG9" i="39" s="1"/>
  <c r="GD36" i="39"/>
  <c r="GF36" i="39" s="1"/>
  <c r="KE25" i="39"/>
  <c r="KG25" i="39"/>
  <c r="KF25" i="39"/>
  <c r="FD31" i="39"/>
  <c r="FE31" i="39" s="1"/>
  <c r="Q31" i="39"/>
  <c r="T31" i="39" s="1"/>
  <c r="HQ37" i="39"/>
  <c r="HT37" i="39" s="1"/>
  <c r="Q17" i="33"/>
  <c r="LQ31" i="39"/>
  <c r="LR31" i="39" s="1"/>
  <c r="ED28" i="39"/>
  <c r="EF28" i="39" s="1"/>
  <c r="LQ37" i="39"/>
  <c r="LS37" i="39" s="1"/>
  <c r="HQ31" i="39"/>
  <c r="MD37" i="39"/>
  <c r="ME37" i="39" s="1"/>
  <c r="AD31" i="39"/>
  <c r="AG31" i="39" s="1"/>
  <c r="CD37" i="39"/>
  <c r="CF37" i="39" s="1"/>
  <c r="CD31" i="39"/>
  <c r="CE31" i="39" s="1"/>
  <c r="DQ31" i="39"/>
  <c r="DS31" i="39" s="1"/>
  <c r="LD37" i="39"/>
  <c r="LE37" i="39" s="1"/>
  <c r="ED13" i="39"/>
  <c r="LQ13" i="39"/>
  <c r="BQ31" i="39"/>
  <c r="BR31" i="39" s="1"/>
  <c r="JQ31" i="39"/>
  <c r="JR31" i="39" s="1"/>
  <c r="KD37" i="39"/>
  <c r="KE37" i="39" s="1"/>
  <c r="JD31" i="39"/>
  <c r="JG31" i="39" s="1"/>
  <c r="GD31" i="39"/>
  <c r="GG31" i="39" s="1"/>
  <c r="BQ37" i="39"/>
  <c r="BT37" i="39" s="1"/>
  <c r="MD18" i="39"/>
  <c r="ME18" i="39" s="1"/>
  <c r="MD31" i="39"/>
  <c r="MG31" i="39" s="1"/>
  <c r="KQ41" i="39"/>
  <c r="GQ41" i="39"/>
  <c r="JQ41" i="39"/>
  <c r="GD41" i="39"/>
  <c r="FD41" i="39"/>
  <c r="LQ41" i="39"/>
  <c r="EQ41" i="39"/>
  <c r="AQ41" i="39"/>
  <c r="KD41" i="39"/>
  <c r="HD41" i="39"/>
  <c r="DQ41" i="39"/>
  <c r="BQ41" i="39"/>
  <c r="ED41" i="39"/>
  <c r="CQ41" i="39"/>
  <c r="JD41" i="39"/>
  <c r="IQ41" i="39"/>
  <c r="LD41" i="39"/>
  <c r="CD41" i="39"/>
  <c r="BD41" i="39"/>
  <c r="ID41" i="39"/>
  <c r="DD41" i="39"/>
  <c r="FQ41" i="39"/>
  <c r="MD32" i="39"/>
  <c r="MG32" i="39" s="1"/>
  <c r="AD41" i="39"/>
  <c r="JD36" i="39"/>
  <c r="DD36" i="39"/>
  <c r="LD36" i="39"/>
  <c r="FD36" i="39"/>
  <c r="GQ36" i="39"/>
  <c r="ED36" i="39"/>
  <c r="BE13" i="39"/>
  <c r="Q41" i="39"/>
  <c r="DD22" i="39"/>
  <c r="HD22" i="39"/>
  <c r="IQ22" i="39"/>
  <c r="JD22" i="39"/>
  <c r="CQ22" i="39"/>
  <c r="ID22" i="39"/>
  <c r="CD22" i="39"/>
  <c r="GD22" i="39"/>
  <c r="JQ22" i="39"/>
  <c r="KQ22" i="39"/>
  <c r="DQ22" i="39"/>
  <c r="BD22" i="39"/>
  <c r="GQ22" i="39"/>
  <c r="LD22" i="39"/>
  <c r="MD41" i="39"/>
  <c r="HE39" i="39"/>
  <c r="HF39" i="39"/>
  <c r="ID8" i="39"/>
  <c r="LQ8" i="39"/>
  <c r="IQ8" i="39"/>
  <c r="R38" i="33"/>
  <c r="HQ41" i="39"/>
  <c r="EQ28" i="39"/>
  <c r="ES28" i="39" s="1"/>
  <c r="BG13" i="39"/>
  <c r="FD45" i="39"/>
  <c r="IQ45" i="39"/>
  <c r="ED45" i="39"/>
  <c r="DQ45" i="39"/>
  <c r="LQ45" i="39"/>
  <c r="EQ45" i="39"/>
  <c r="BQ45" i="39"/>
  <c r="LD45" i="39"/>
  <c r="FQ45" i="39"/>
  <c r="CQ45" i="39"/>
  <c r="GD45" i="39"/>
  <c r="CD45" i="39"/>
  <c r="KD45" i="39"/>
  <c r="ID45" i="39"/>
  <c r="DD45" i="39"/>
  <c r="KQ45" i="39"/>
  <c r="GQ45" i="39"/>
  <c r="JQ45" i="39"/>
  <c r="BD45" i="39"/>
  <c r="AQ45" i="39"/>
  <c r="HD45" i="39"/>
  <c r="JD45" i="39"/>
  <c r="HQ18" i="39"/>
  <c r="HT18" i="39" s="1"/>
  <c r="JQ28" i="39"/>
  <c r="JT28" i="39" s="1"/>
  <c r="BD31" i="39"/>
  <c r="CQ31" i="39"/>
  <c r="FQ31" i="39"/>
  <c r="DD31" i="39"/>
  <c r="ID31" i="39"/>
  <c r="ED31" i="39"/>
  <c r="KQ31" i="39"/>
  <c r="IQ31" i="39"/>
  <c r="EQ31" i="39"/>
  <c r="KD31" i="39"/>
  <c r="AQ31" i="39"/>
  <c r="LQ28" i="39"/>
  <c r="LS28" i="39" s="1"/>
  <c r="AQ17" i="39"/>
  <c r="FQ17" i="39"/>
  <c r="GQ17" i="39"/>
  <c r="DQ17" i="39"/>
  <c r="BQ17" i="39"/>
  <c r="CD17" i="39"/>
  <c r="HD17" i="39"/>
  <c r="EQ17" i="39"/>
  <c r="CQ17" i="39"/>
  <c r="KQ17" i="39"/>
  <c r="JD17" i="39"/>
  <c r="LD17" i="39"/>
  <c r="IQ17" i="39"/>
  <c r="DD17" i="39"/>
  <c r="FD17" i="39"/>
  <c r="ED17" i="39"/>
  <c r="GD17" i="39"/>
  <c r="LQ17" i="39"/>
  <c r="KD17" i="39"/>
  <c r="BD17" i="39"/>
  <c r="ID17" i="39"/>
  <c r="JQ17" i="39"/>
  <c r="LF27" i="39"/>
  <c r="LE27" i="39"/>
  <c r="LG27" i="39"/>
  <c r="Q9" i="33"/>
  <c r="DD37" i="39"/>
  <c r="DF37" i="39" s="1"/>
  <c r="GQ37" i="39"/>
  <c r="GS37" i="39" s="1"/>
  <c r="Q43" i="33"/>
  <c r="R43" i="33" s="1"/>
  <c r="HT43" i="39"/>
  <c r="FD9" i="39"/>
  <c r="FG9" i="39" s="1"/>
  <c r="AD37" i="39"/>
  <c r="AF37" i="39" s="1"/>
  <c r="JQ37" i="39"/>
  <c r="JT37" i="39" s="1"/>
  <c r="HR43" i="39"/>
  <c r="HD37" i="39"/>
  <c r="HG37" i="39" s="1"/>
  <c r="IQ37" i="39"/>
  <c r="IR37" i="39" s="1"/>
  <c r="BD37" i="39"/>
  <c r="BF37" i="39" s="1"/>
  <c r="AQ37" i="39"/>
  <c r="AR37" i="39" s="1"/>
  <c r="R29" i="33"/>
  <c r="BQ9" i="39"/>
  <c r="BR9" i="39" s="1"/>
  <c r="Q37" i="39"/>
  <c r="IQ9" i="39"/>
  <c r="IT9" i="39" s="1"/>
  <c r="JD9" i="39"/>
  <c r="JF9" i="39" s="1"/>
  <c r="GQ9" i="39"/>
  <c r="GS9" i="39" s="1"/>
  <c r="CQ9" i="39"/>
  <c r="CT9" i="39" s="1"/>
  <c r="FD37" i="39"/>
  <c r="FG37" i="39" s="1"/>
  <c r="ED37" i="39"/>
  <c r="EG37" i="39" s="1"/>
  <c r="MD9" i="39"/>
  <c r="ME9" i="39" s="1"/>
  <c r="DQ9" i="39"/>
  <c r="DR9" i="39" s="1"/>
  <c r="KQ9" i="39"/>
  <c r="KS9" i="39" s="1"/>
  <c r="AQ9" i="39"/>
  <c r="AR9" i="39" s="1"/>
  <c r="GD9" i="39"/>
  <c r="GG9" i="39" s="1"/>
  <c r="Q9" i="39"/>
  <c r="DD9" i="39"/>
  <c r="DG9" i="39" s="1"/>
  <c r="LQ9" i="39"/>
  <c r="LS9" i="39" s="1"/>
  <c r="ED9" i="39"/>
  <c r="EF9" i="39" s="1"/>
  <c r="FQ9" i="39"/>
  <c r="FT9" i="39" s="1"/>
  <c r="KD9" i="39"/>
  <c r="KG9" i="39" s="1"/>
  <c r="EQ37" i="39"/>
  <c r="BD9" i="39"/>
  <c r="BG9" i="39" s="1"/>
  <c r="JQ9" i="39"/>
  <c r="JT9" i="39" s="1"/>
  <c r="LD9" i="39"/>
  <c r="LF9" i="39" s="1"/>
  <c r="HD9" i="39"/>
  <c r="HG9" i="39" s="1"/>
  <c r="AD9" i="39"/>
  <c r="AF9" i="39" s="1"/>
  <c r="Q32" i="33"/>
  <c r="S32" i="33" s="1"/>
  <c r="ID9" i="39"/>
  <c r="IE9" i="39" s="1"/>
  <c r="CQ14" i="39"/>
  <c r="LD14" i="39"/>
  <c r="IQ14" i="39"/>
  <c r="BQ14" i="39"/>
  <c r="FD14" i="39"/>
  <c r="FQ14" i="39"/>
  <c r="JQ14" i="39"/>
  <c r="CD14" i="39"/>
  <c r="LQ14" i="39"/>
  <c r="DQ42" i="39"/>
  <c r="BD42" i="39"/>
  <c r="JD42" i="39"/>
  <c r="HD42" i="39"/>
  <c r="ID42" i="39"/>
  <c r="IQ42" i="39"/>
  <c r="KD42" i="39"/>
  <c r="FD42" i="39"/>
  <c r="GD42" i="39"/>
  <c r="BQ42" i="39"/>
  <c r="GQ42" i="39"/>
  <c r="FQ42" i="39"/>
  <c r="DD42" i="39"/>
  <c r="LD42" i="39"/>
  <c r="JQ42" i="39"/>
  <c r="EQ42" i="39"/>
  <c r="LQ42" i="39"/>
  <c r="CQ42" i="39"/>
  <c r="ED42" i="39"/>
  <c r="KQ42" i="39"/>
  <c r="AQ42" i="39"/>
  <c r="CD42" i="39"/>
  <c r="ID46" i="39"/>
  <c r="DQ46" i="39"/>
  <c r="CQ37" i="39"/>
  <c r="KQ37" i="39"/>
  <c r="FQ37" i="39"/>
  <c r="GD37" i="39"/>
  <c r="JD37" i="39"/>
  <c r="AD32" i="39"/>
  <c r="IQ32" i="39"/>
  <c r="HD32" i="39"/>
  <c r="JD32" i="39"/>
  <c r="BD32" i="39"/>
  <c r="KQ32" i="39"/>
  <c r="CD32" i="39"/>
  <c r="AQ32" i="39"/>
  <c r="CQ32" i="39"/>
  <c r="LD32" i="39"/>
  <c r="DQ32" i="39"/>
  <c r="DD32" i="39"/>
  <c r="BQ32" i="39"/>
  <c r="LQ32" i="39"/>
  <c r="ID32" i="39"/>
  <c r="GQ32" i="39"/>
  <c r="JQ32" i="39"/>
  <c r="EQ32" i="39"/>
  <c r="FQ32" i="39"/>
  <c r="GD32" i="39"/>
  <c r="FD32" i="39"/>
  <c r="KD32" i="39"/>
  <c r="ED32" i="39"/>
  <c r="R36" i="33"/>
  <c r="T36" i="33"/>
  <c r="S36" i="33"/>
  <c r="FS8" i="39"/>
  <c r="FR8" i="39"/>
  <c r="FT8" i="39"/>
  <c r="Q18" i="39"/>
  <c r="AD18" i="39"/>
  <c r="ED18" i="39"/>
  <c r="LQ18" i="39"/>
  <c r="BD18" i="39"/>
  <c r="CQ18" i="39"/>
  <c r="GD18" i="39"/>
  <c r="FD18" i="39"/>
  <c r="JQ18" i="39"/>
  <c r="FQ18" i="39"/>
  <c r="ID18" i="39"/>
  <c r="DQ18" i="39"/>
  <c r="IQ18" i="39"/>
  <c r="GQ18" i="39"/>
  <c r="LD18" i="39"/>
  <c r="CD18" i="39"/>
  <c r="KD18" i="39"/>
  <c r="AQ18" i="39"/>
  <c r="BQ18" i="39"/>
  <c r="JD18" i="39"/>
  <c r="HD18" i="39"/>
  <c r="DD18" i="39"/>
  <c r="KQ18" i="39"/>
  <c r="EQ18" i="39"/>
  <c r="HQ23" i="39"/>
  <c r="LQ23" i="39"/>
  <c r="IQ23" i="39"/>
  <c r="FQ23" i="39"/>
  <c r="MD23" i="39"/>
  <c r="Q23" i="39"/>
  <c r="AD23" i="39"/>
  <c r="CQ23" i="39"/>
  <c r="AQ23" i="39"/>
  <c r="CD23" i="39"/>
  <c r="LD23" i="39"/>
  <c r="FD23" i="39"/>
  <c r="ED23" i="39"/>
  <c r="JQ23" i="39"/>
  <c r="EQ23" i="39"/>
  <c r="DD23" i="39"/>
  <c r="KD23" i="39"/>
  <c r="ID23" i="39"/>
  <c r="GQ23" i="39"/>
  <c r="JD23" i="39"/>
  <c r="BQ23" i="39"/>
  <c r="HD23" i="39"/>
  <c r="KQ23" i="39"/>
  <c r="GD23" i="39"/>
  <c r="DQ23" i="39"/>
  <c r="BD23" i="39"/>
  <c r="Q18" i="33"/>
  <c r="Q41" i="33"/>
  <c r="Q45" i="33"/>
  <c r="DR24" i="39"/>
  <c r="DT24" i="39"/>
  <c r="DS24" i="39"/>
  <c r="S29" i="33"/>
  <c r="Q28" i="33"/>
  <c r="Q13" i="33"/>
  <c r="Q20" i="33"/>
  <c r="R43" i="39"/>
  <c r="T43" i="39"/>
  <c r="S43" i="39"/>
  <c r="IF43" i="39"/>
  <c r="IE43" i="39"/>
  <c r="IG43" i="39"/>
  <c r="JE43" i="39"/>
  <c r="JF43" i="39"/>
  <c r="JG43" i="39"/>
  <c r="KT43" i="39"/>
  <c r="KS43" i="39"/>
  <c r="KR43" i="39"/>
  <c r="EF43" i="39"/>
  <c r="EG43" i="39"/>
  <c r="EE43" i="39"/>
  <c r="MF43" i="39"/>
  <c r="MG43" i="39"/>
  <c r="ME43" i="39"/>
  <c r="LE43" i="39"/>
  <c r="LG43" i="39"/>
  <c r="LF43" i="39"/>
  <c r="KG43" i="39"/>
  <c r="KE43" i="39"/>
  <c r="KF43" i="39"/>
  <c r="DF43" i="39"/>
  <c r="DG43" i="39"/>
  <c r="DE43" i="39"/>
  <c r="BF43" i="39"/>
  <c r="BG43" i="39"/>
  <c r="BE43" i="39"/>
  <c r="ES43" i="39"/>
  <c r="ET43" i="39"/>
  <c r="ER43" i="39"/>
  <c r="GR43" i="39"/>
  <c r="GS43" i="39"/>
  <c r="GT43" i="39"/>
  <c r="R34" i="33"/>
  <c r="T34" i="33"/>
  <c r="S34" i="33"/>
  <c r="GE43" i="39"/>
  <c r="GF43" i="39"/>
  <c r="GG43" i="39"/>
  <c r="BT43" i="39"/>
  <c r="BS43" i="39"/>
  <c r="BR43" i="39"/>
  <c r="MF6" i="39"/>
  <c r="MG6" i="39"/>
  <c r="ME6" i="39"/>
  <c r="IS43" i="39"/>
  <c r="IR43" i="39"/>
  <c r="IT43" i="39"/>
  <c r="AR43" i="39"/>
  <c r="AT43" i="39"/>
  <c r="AS43" i="39"/>
  <c r="B12" i="3" l="1"/>
  <c r="I6" i="41"/>
  <c r="D7" i="37" s="1"/>
  <c r="J12" i="41"/>
  <c r="E20" i="3"/>
  <c r="I37" i="41"/>
  <c r="E13" i="3"/>
  <c r="J39" i="41"/>
  <c r="D6" i="46"/>
  <c r="Q6" i="46" s="1"/>
  <c r="E6" i="3"/>
  <c r="J26" i="41"/>
  <c r="I15" i="41"/>
  <c r="I22" i="41"/>
  <c r="D5" i="45"/>
  <c r="Q5" i="45" s="1"/>
  <c r="K18" i="36"/>
  <c r="P23" i="45" s="1"/>
  <c r="C28" i="33" s="1"/>
  <c r="D16" i="37"/>
  <c r="H18" i="36"/>
  <c r="P23" i="44" s="1"/>
  <c r="C21" i="33" s="1"/>
  <c r="KK21" i="33" s="1"/>
  <c r="D8" i="44"/>
  <c r="Q8" i="44" s="1"/>
  <c r="J9" i="41"/>
  <c r="B21" i="3"/>
  <c r="I32" i="41"/>
  <c r="D45" i="37" s="1"/>
  <c r="I23" i="36"/>
  <c r="Q24" i="44" s="1"/>
  <c r="E22" i="33" s="1"/>
  <c r="LZ22" i="33" s="1"/>
  <c r="E25" i="37"/>
  <c r="B9" i="3"/>
  <c r="I26" i="37"/>
  <c r="I28" i="41"/>
  <c r="D37" i="37" s="1"/>
  <c r="J5" i="41"/>
  <c r="J17" i="41"/>
  <c r="J30" i="41"/>
  <c r="Q52" i="36"/>
  <c r="E51" i="36"/>
  <c r="E58" i="36"/>
  <c r="F58" i="36"/>
  <c r="B52" i="36"/>
  <c r="J22" i="41"/>
  <c r="D7" i="45"/>
  <c r="Q7" i="45" s="1"/>
  <c r="E8" i="3"/>
  <c r="J34" i="41"/>
  <c r="E28" i="36"/>
  <c r="P25" i="43" s="1"/>
  <c r="C16" i="33" s="1"/>
  <c r="JX16" i="33" s="1"/>
  <c r="D16" i="44"/>
  <c r="E13" i="36"/>
  <c r="P22" i="43" s="1"/>
  <c r="C13" i="39" s="1"/>
  <c r="JX13" i="39" s="1"/>
  <c r="E25" i="39"/>
  <c r="LZ25" i="39" s="1"/>
  <c r="K58" i="36"/>
  <c r="L58" i="36"/>
  <c r="K53" i="36"/>
  <c r="L28" i="36"/>
  <c r="Q25" i="45" s="1"/>
  <c r="E31" i="37"/>
  <c r="IJ61" i="33"/>
  <c r="HW61" i="33"/>
  <c r="EW61" i="33"/>
  <c r="HJ61" i="33"/>
  <c r="EJ61" i="33"/>
  <c r="GW61" i="33"/>
  <c r="GJ61" i="33"/>
  <c r="BW61" i="33"/>
  <c r="AW61" i="33"/>
  <c r="LW61" i="33"/>
  <c r="DW61" i="33"/>
  <c r="LJ61" i="33"/>
  <c r="JW61" i="33"/>
  <c r="DJ61" i="33"/>
  <c r="KW61" i="33"/>
  <c r="JJ61" i="33"/>
  <c r="FW61" i="33"/>
  <c r="CW61" i="33"/>
  <c r="BJ61" i="33"/>
  <c r="AJ61" i="33"/>
  <c r="KJ61" i="33"/>
  <c r="IW61" i="33"/>
  <c r="FJ61" i="33"/>
  <c r="CJ61" i="33"/>
  <c r="W61" i="33"/>
  <c r="J61" i="33"/>
  <c r="N13" i="36"/>
  <c r="P22" i="46" s="1"/>
  <c r="D14" i="37"/>
  <c r="KJ40" i="33"/>
  <c r="JW40" i="33"/>
  <c r="GW40" i="33"/>
  <c r="JJ40" i="33"/>
  <c r="GJ40" i="33"/>
  <c r="IW40" i="33"/>
  <c r="IJ40" i="33"/>
  <c r="BJ40" i="33"/>
  <c r="AJ40" i="33"/>
  <c r="FW40" i="33"/>
  <c r="DW40" i="33"/>
  <c r="LW40" i="33"/>
  <c r="FJ40" i="33"/>
  <c r="DJ40" i="33"/>
  <c r="LJ40" i="33"/>
  <c r="HW40" i="33"/>
  <c r="EW40" i="33"/>
  <c r="CW40" i="33"/>
  <c r="BW40" i="33"/>
  <c r="AW40" i="33"/>
  <c r="KW40" i="33"/>
  <c r="HJ40" i="33"/>
  <c r="EJ40" i="33"/>
  <c r="CJ40" i="33"/>
  <c r="W40" i="33"/>
  <c r="J40" i="33"/>
  <c r="I8" i="37"/>
  <c r="E16" i="36"/>
  <c r="D15" i="43"/>
  <c r="LW64" i="33"/>
  <c r="DW64" i="33"/>
  <c r="LJ64" i="33"/>
  <c r="JW64" i="33"/>
  <c r="DJ64" i="33"/>
  <c r="KW64" i="33"/>
  <c r="JJ64" i="33"/>
  <c r="FW64" i="33"/>
  <c r="CW64" i="33"/>
  <c r="KJ64" i="33"/>
  <c r="IW64" i="33"/>
  <c r="FJ64" i="33"/>
  <c r="CJ64" i="33"/>
  <c r="IJ64" i="33"/>
  <c r="HW64" i="33"/>
  <c r="EW64" i="33"/>
  <c r="BW64" i="33"/>
  <c r="AW64" i="33"/>
  <c r="W64" i="33"/>
  <c r="HJ64" i="33"/>
  <c r="EJ64" i="33"/>
  <c r="GW64" i="33"/>
  <c r="GJ64" i="33"/>
  <c r="BJ64" i="33"/>
  <c r="AJ64" i="33"/>
  <c r="J64" i="33"/>
  <c r="I7" i="37"/>
  <c r="E11" i="36"/>
  <c r="N23" i="36"/>
  <c r="P24" i="46" s="1"/>
  <c r="D29" i="37"/>
  <c r="D22" i="37"/>
  <c r="B23" i="36"/>
  <c r="P24" i="42" s="1"/>
  <c r="N28" i="36"/>
  <c r="P25" i="46" s="1"/>
  <c r="D35" i="37"/>
  <c r="I35" i="37"/>
  <c r="N26" i="36"/>
  <c r="K23" i="36"/>
  <c r="P24" i="45" s="1"/>
  <c r="D30" i="37"/>
  <c r="I41" i="37"/>
  <c r="E38" i="36"/>
  <c r="R18" i="36"/>
  <c r="Q23" i="47" s="1"/>
  <c r="E19" i="37"/>
  <c r="D15" i="47"/>
  <c r="E26" i="37"/>
  <c r="I28" i="36"/>
  <c r="Q25" i="44" s="1"/>
  <c r="I4" i="37"/>
  <c r="B11" i="36"/>
  <c r="R33" i="36"/>
  <c r="Q26" i="47" s="1"/>
  <c r="E50" i="37"/>
  <c r="T53" i="36"/>
  <c r="T52" i="36"/>
  <c r="T51" i="36"/>
  <c r="U58" i="36"/>
  <c r="T58" i="36"/>
  <c r="E27" i="37"/>
  <c r="F28" i="36"/>
  <c r="Q25" i="43" s="1"/>
  <c r="L18" i="36"/>
  <c r="Q23" i="45" s="1"/>
  <c r="E16" i="37"/>
  <c r="E29" i="37"/>
  <c r="O23" i="36"/>
  <c r="Q24" i="46" s="1"/>
  <c r="HJ61" i="39"/>
  <c r="AW61" i="39"/>
  <c r="CJ61" i="39"/>
  <c r="LJ61" i="39"/>
  <c r="JJ61" i="39"/>
  <c r="KW61" i="39"/>
  <c r="BW61" i="39"/>
  <c r="IW61" i="39"/>
  <c r="EJ61" i="39"/>
  <c r="HW61" i="39"/>
  <c r="CW61" i="39"/>
  <c r="LW61" i="39"/>
  <c r="AJ61" i="39"/>
  <c r="KJ61" i="39"/>
  <c r="IJ61" i="39"/>
  <c r="FW61" i="39"/>
  <c r="J61" i="39"/>
  <c r="FJ61" i="39"/>
  <c r="GW61" i="39"/>
  <c r="GJ61" i="39"/>
  <c r="EW61" i="39"/>
  <c r="DW61" i="39"/>
  <c r="DJ61" i="39"/>
  <c r="BJ61" i="39"/>
  <c r="JW61" i="39"/>
  <c r="W61" i="39"/>
  <c r="D16" i="46"/>
  <c r="IW12" i="39"/>
  <c r="EW12" i="39"/>
  <c r="AW12" i="39"/>
  <c r="KJ12" i="39"/>
  <c r="GJ12" i="39"/>
  <c r="CJ12" i="39"/>
  <c r="W12" i="39"/>
  <c r="LW12" i="39"/>
  <c r="HW12" i="39"/>
  <c r="DW12" i="39"/>
  <c r="JJ12" i="39"/>
  <c r="FJ12" i="39"/>
  <c r="BJ12" i="39"/>
  <c r="BW12" i="39"/>
  <c r="KW12" i="39"/>
  <c r="GW12" i="39"/>
  <c r="CW12" i="39"/>
  <c r="IJ12" i="39"/>
  <c r="EJ12" i="39"/>
  <c r="AJ12" i="39"/>
  <c r="JW12" i="39"/>
  <c r="FW12" i="39"/>
  <c r="LJ12" i="39"/>
  <c r="HJ12" i="39"/>
  <c r="DJ12" i="39"/>
  <c r="J12" i="39"/>
  <c r="I34" i="37"/>
  <c r="Q26" i="36"/>
  <c r="D14" i="42"/>
  <c r="D14" i="46"/>
  <c r="I60" i="37"/>
  <c r="K52" i="36"/>
  <c r="I6" i="37"/>
  <c r="B16" i="36"/>
  <c r="K13" i="36"/>
  <c r="P22" i="45" s="1"/>
  <c r="D10" i="37"/>
  <c r="I33" i="36"/>
  <c r="Q26" i="44" s="1"/>
  <c r="E45" i="37"/>
  <c r="E23" i="37"/>
  <c r="C28" i="36"/>
  <c r="Q25" i="42" s="1"/>
  <c r="I31" i="37"/>
  <c r="K26" i="36"/>
  <c r="D17" i="47"/>
  <c r="E12" i="37"/>
  <c r="I18" i="36"/>
  <c r="Q23" i="44" s="1"/>
  <c r="E34" i="37"/>
  <c r="R28" i="36"/>
  <c r="Q25" i="47" s="1"/>
  <c r="E18" i="36"/>
  <c r="P23" i="43" s="1"/>
  <c r="D8" i="37"/>
  <c r="C13" i="36"/>
  <c r="Q22" i="42" s="1"/>
  <c r="E4" i="37"/>
  <c r="D17" i="45"/>
  <c r="O13" i="36"/>
  <c r="Q22" i="46" s="1"/>
  <c r="E14" i="37"/>
  <c r="KW40" i="39"/>
  <c r="GW40" i="39"/>
  <c r="CW40" i="39"/>
  <c r="DW40" i="39"/>
  <c r="IJ40" i="39"/>
  <c r="EJ40" i="39"/>
  <c r="AJ40" i="39"/>
  <c r="JW40" i="39"/>
  <c r="FW40" i="39"/>
  <c r="BW40" i="39"/>
  <c r="LJ40" i="39"/>
  <c r="HJ40" i="39"/>
  <c r="DJ40" i="39"/>
  <c r="IW40" i="39"/>
  <c r="EW40" i="39"/>
  <c r="AW40" i="39"/>
  <c r="W40" i="39"/>
  <c r="KJ40" i="39"/>
  <c r="GJ40" i="39"/>
  <c r="CJ40" i="39"/>
  <c r="HW40" i="39"/>
  <c r="LW40" i="39"/>
  <c r="JJ40" i="39"/>
  <c r="FJ40" i="39"/>
  <c r="BJ40" i="39"/>
  <c r="J40" i="39"/>
  <c r="FW19" i="33"/>
  <c r="DW19" i="33"/>
  <c r="LW19" i="33"/>
  <c r="FJ19" i="33"/>
  <c r="DJ19" i="33"/>
  <c r="BW19" i="33"/>
  <c r="AW19" i="33"/>
  <c r="LJ19" i="33"/>
  <c r="HW19" i="33"/>
  <c r="EW19" i="33"/>
  <c r="CW19" i="33"/>
  <c r="KW19" i="33"/>
  <c r="HJ19" i="33"/>
  <c r="EJ19" i="33"/>
  <c r="CJ19" i="33"/>
  <c r="KJ19" i="33"/>
  <c r="JW19" i="33"/>
  <c r="GW19" i="33"/>
  <c r="JJ19" i="33"/>
  <c r="GJ19" i="33"/>
  <c r="IW19" i="33"/>
  <c r="BJ19" i="33"/>
  <c r="AJ19" i="33"/>
  <c r="IJ19" i="33"/>
  <c r="W19" i="33"/>
  <c r="J19" i="33"/>
  <c r="Q11" i="36"/>
  <c r="I18" i="37"/>
  <c r="HJ64" i="39"/>
  <c r="AW64" i="39"/>
  <c r="J64" i="39"/>
  <c r="IW64" i="39"/>
  <c r="HW64" i="39"/>
  <c r="LJ64" i="39"/>
  <c r="BW64" i="39"/>
  <c r="DW64" i="39"/>
  <c r="AJ64" i="39"/>
  <c r="FW64" i="39"/>
  <c r="EJ64" i="39"/>
  <c r="CJ64" i="39"/>
  <c r="IJ64" i="39"/>
  <c r="KJ64" i="39"/>
  <c r="W64" i="39"/>
  <c r="JJ64" i="39"/>
  <c r="BJ64" i="39"/>
  <c r="FJ64" i="39"/>
  <c r="GW64" i="39"/>
  <c r="KW64" i="39"/>
  <c r="CW64" i="39"/>
  <c r="LW64" i="39"/>
  <c r="EW64" i="39"/>
  <c r="JW64" i="39"/>
  <c r="DJ64" i="39"/>
  <c r="GJ64" i="39"/>
  <c r="GJ47" i="39"/>
  <c r="BJ47" i="39"/>
  <c r="CW47" i="39"/>
  <c r="KJ47" i="39"/>
  <c r="EW47" i="39"/>
  <c r="IW47" i="39"/>
  <c r="LW47" i="39"/>
  <c r="AJ47" i="39"/>
  <c r="JJ47" i="39"/>
  <c r="GW47" i="39"/>
  <c r="AW47" i="39"/>
  <c r="CJ47" i="39"/>
  <c r="W47" i="39"/>
  <c r="IJ47" i="39"/>
  <c r="DJ47" i="39"/>
  <c r="DW47" i="39"/>
  <c r="HJ47" i="39"/>
  <c r="EJ47" i="39"/>
  <c r="JW47" i="39"/>
  <c r="KW47" i="39"/>
  <c r="BW47" i="39"/>
  <c r="FJ47" i="39"/>
  <c r="HW47" i="39"/>
  <c r="LJ47" i="39"/>
  <c r="FW47" i="39"/>
  <c r="J47" i="39"/>
  <c r="E52" i="36"/>
  <c r="I67" i="37"/>
  <c r="C62" i="36"/>
  <c r="I16" i="37"/>
  <c r="K16" i="36"/>
  <c r="H31" i="36"/>
  <c r="I45" i="37"/>
  <c r="D14" i="45"/>
  <c r="H23" i="36"/>
  <c r="P24" i="44" s="1"/>
  <c r="Z30" i="44" s="1"/>
  <c r="D25" i="37"/>
  <c r="I19" i="37"/>
  <c r="Q16" i="36"/>
  <c r="E38" i="37"/>
  <c r="C40" i="36"/>
  <c r="Q27" i="42" s="1"/>
  <c r="Q18" i="36"/>
  <c r="P23" i="47" s="1"/>
  <c r="D19" i="37"/>
  <c r="D16" i="43"/>
  <c r="D23" i="37"/>
  <c r="B28" i="36"/>
  <c r="P25" i="42" s="1"/>
  <c r="D17" i="46"/>
  <c r="KJ19" i="39"/>
  <c r="GJ19" i="39"/>
  <c r="CJ19" i="39"/>
  <c r="BJ19" i="39"/>
  <c r="LW19" i="39"/>
  <c r="HW19" i="39"/>
  <c r="DW19" i="39"/>
  <c r="W19" i="39"/>
  <c r="JJ19" i="39"/>
  <c r="FJ19" i="39"/>
  <c r="KW19" i="39"/>
  <c r="GW19" i="39"/>
  <c r="CW19" i="39"/>
  <c r="IJ19" i="39"/>
  <c r="EJ19" i="39"/>
  <c r="AJ19" i="39"/>
  <c r="HJ19" i="39"/>
  <c r="JW19" i="39"/>
  <c r="FW19" i="39"/>
  <c r="BW19" i="39"/>
  <c r="AW19" i="39"/>
  <c r="LJ19" i="39"/>
  <c r="DJ19" i="39"/>
  <c r="IW19" i="39"/>
  <c r="EW19" i="39"/>
  <c r="J19" i="39"/>
  <c r="I75" i="37"/>
  <c r="R72" i="36"/>
  <c r="FW47" i="33"/>
  <c r="DW47" i="33"/>
  <c r="LW47" i="33"/>
  <c r="FJ47" i="33"/>
  <c r="DJ47" i="33"/>
  <c r="LJ47" i="33"/>
  <c r="HW47" i="33"/>
  <c r="EW47" i="33"/>
  <c r="CW47" i="33"/>
  <c r="BJ47" i="33"/>
  <c r="AJ47" i="33"/>
  <c r="KW47" i="33"/>
  <c r="HJ47" i="33"/>
  <c r="EJ47" i="33"/>
  <c r="CJ47" i="33"/>
  <c r="KJ47" i="33"/>
  <c r="JW47" i="33"/>
  <c r="GW47" i="33"/>
  <c r="JJ47" i="33"/>
  <c r="GJ47" i="33"/>
  <c r="BW47" i="33"/>
  <c r="AW47" i="33"/>
  <c r="IW47" i="33"/>
  <c r="IJ47" i="33"/>
  <c r="W47" i="33"/>
  <c r="J47" i="33"/>
  <c r="I49" i="37"/>
  <c r="N38" i="36"/>
  <c r="I40" i="37"/>
  <c r="E31" i="36"/>
  <c r="B26" i="36"/>
  <c r="I23" i="37"/>
  <c r="D43" i="37"/>
  <c r="K33" i="36"/>
  <c r="P26" i="45" s="1"/>
  <c r="H28" i="36"/>
  <c r="P25" i="44" s="1"/>
  <c r="D26" i="37"/>
  <c r="D11" i="37"/>
  <c r="H13" i="36"/>
  <c r="P22" i="44" s="1"/>
  <c r="C18" i="36"/>
  <c r="Q23" i="42" s="1"/>
  <c r="E6" i="37"/>
  <c r="LW56" i="33"/>
  <c r="DW56" i="33"/>
  <c r="BW56" i="33"/>
  <c r="AW56" i="33"/>
  <c r="LJ56" i="33"/>
  <c r="JW56" i="33"/>
  <c r="DJ56" i="33"/>
  <c r="KW56" i="33"/>
  <c r="JJ56" i="33"/>
  <c r="FW56" i="33"/>
  <c r="CW56" i="33"/>
  <c r="KJ56" i="33"/>
  <c r="IW56" i="33"/>
  <c r="FJ56" i="33"/>
  <c r="CJ56" i="33"/>
  <c r="BJ56" i="33"/>
  <c r="AJ56" i="33"/>
  <c r="IJ56" i="33"/>
  <c r="HW56" i="33"/>
  <c r="EW56" i="33"/>
  <c r="HJ56" i="33"/>
  <c r="EJ56" i="33"/>
  <c r="GW56" i="33"/>
  <c r="GJ56" i="33"/>
  <c r="W56" i="33"/>
  <c r="J56" i="33"/>
  <c r="C23" i="36"/>
  <c r="Q24" i="42" s="1"/>
  <c r="E22" i="37"/>
  <c r="I74" i="37"/>
  <c r="F72" i="36"/>
  <c r="D16" i="47"/>
  <c r="W58" i="36"/>
  <c r="W53" i="36"/>
  <c r="X58" i="36"/>
  <c r="W51" i="36"/>
  <c r="W52" i="36"/>
  <c r="Q38" i="36"/>
  <c r="I51" i="37"/>
  <c r="D38" i="37"/>
  <c r="B40" i="36"/>
  <c r="P27" i="42" s="1"/>
  <c r="LW26" i="39"/>
  <c r="HW26" i="39"/>
  <c r="DW26" i="39"/>
  <c r="W26" i="39"/>
  <c r="JJ26" i="39"/>
  <c r="FJ26" i="39"/>
  <c r="BJ26" i="39"/>
  <c r="EW26" i="39"/>
  <c r="AW26" i="39"/>
  <c r="KW26" i="39"/>
  <c r="GW26" i="39"/>
  <c r="CW26" i="39"/>
  <c r="IJ26" i="39"/>
  <c r="EJ26" i="39"/>
  <c r="AJ26" i="39"/>
  <c r="JW26" i="39"/>
  <c r="FW26" i="39"/>
  <c r="BW26" i="39"/>
  <c r="LJ26" i="39"/>
  <c r="HJ26" i="39"/>
  <c r="DJ26" i="39"/>
  <c r="IW26" i="39"/>
  <c r="KJ26" i="39"/>
  <c r="GJ26" i="39"/>
  <c r="CJ26" i="39"/>
  <c r="J26" i="39"/>
  <c r="L82" i="36"/>
  <c r="I78" i="37"/>
  <c r="I38" i="37"/>
  <c r="B38" i="36"/>
  <c r="I29" i="37"/>
  <c r="N21" i="36"/>
  <c r="E11" i="37"/>
  <c r="I13" i="36"/>
  <c r="Q22" i="44" s="1"/>
  <c r="Q28" i="36"/>
  <c r="P25" i="47" s="1"/>
  <c r="D34" i="37"/>
  <c r="D14" i="44"/>
  <c r="F23" i="36"/>
  <c r="Q24" i="43" s="1"/>
  <c r="E21" i="37"/>
  <c r="D17" i="42"/>
  <c r="HJ56" i="39"/>
  <c r="BW56" i="39"/>
  <c r="AJ56" i="39"/>
  <c r="GJ56" i="39"/>
  <c r="JJ56" i="39"/>
  <c r="CJ56" i="39"/>
  <c r="LJ56" i="39"/>
  <c r="CW56" i="39"/>
  <c r="W56" i="39"/>
  <c r="DW56" i="39"/>
  <c r="IW56" i="39"/>
  <c r="BJ56" i="39"/>
  <c r="AW56" i="39"/>
  <c r="GW56" i="39"/>
  <c r="KJ56" i="39"/>
  <c r="FJ56" i="39"/>
  <c r="FW56" i="39"/>
  <c r="KW56" i="39"/>
  <c r="EW56" i="39"/>
  <c r="JW56" i="39"/>
  <c r="LW56" i="39"/>
  <c r="J56" i="39"/>
  <c r="EJ56" i="39"/>
  <c r="HW56" i="39"/>
  <c r="IJ56" i="39"/>
  <c r="DJ56" i="39"/>
  <c r="B18" i="36"/>
  <c r="P23" i="42" s="1"/>
  <c r="D6" i="37"/>
  <c r="H38" i="36"/>
  <c r="I46" i="37"/>
  <c r="I68" i="37"/>
  <c r="I62" i="36"/>
  <c r="D15" i="42"/>
  <c r="I50" i="37"/>
  <c r="Q31" i="36"/>
  <c r="O33" i="36"/>
  <c r="Q26" i="46" s="1"/>
  <c r="E48" i="37"/>
  <c r="FW5" i="33"/>
  <c r="DW5" i="33"/>
  <c r="BJ5" i="33"/>
  <c r="AJ5" i="33"/>
  <c r="LW5" i="33"/>
  <c r="FJ5" i="33"/>
  <c r="DJ5" i="33"/>
  <c r="LJ5" i="33"/>
  <c r="HW5" i="33"/>
  <c r="EW5" i="33"/>
  <c r="CW5" i="33"/>
  <c r="KW5" i="33"/>
  <c r="HJ5" i="33"/>
  <c r="EJ5" i="33"/>
  <c r="CJ5" i="33"/>
  <c r="BW5" i="33"/>
  <c r="AW5" i="33"/>
  <c r="KJ5" i="33"/>
  <c r="JW5" i="33"/>
  <c r="GW5" i="33"/>
  <c r="JJ5" i="33"/>
  <c r="GJ5" i="33"/>
  <c r="IW5" i="33"/>
  <c r="IJ5" i="33"/>
  <c r="W5" i="33"/>
  <c r="J5" i="33"/>
  <c r="F13" i="36"/>
  <c r="Q22" i="43" s="1"/>
  <c r="E7" i="37"/>
  <c r="I71" i="37"/>
  <c r="O62" i="36"/>
  <c r="N33" i="36"/>
  <c r="P26" i="46" s="1"/>
  <c r="D48" i="37"/>
  <c r="I22" i="37"/>
  <c r="B21" i="36"/>
  <c r="L13" i="36"/>
  <c r="Q22" i="45" s="1"/>
  <c r="E10" i="37"/>
  <c r="H40" i="36"/>
  <c r="P27" i="44" s="1"/>
  <c r="Z33" i="44" s="1"/>
  <c r="D46" i="37"/>
  <c r="D18" i="37"/>
  <c r="Q13" i="36"/>
  <c r="P22" i="47" s="1"/>
  <c r="D40" i="37"/>
  <c r="E33" i="36"/>
  <c r="P26" i="43" s="1"/>
  <c r="D16" i="42"/>
  <c r="D50" i="37"/>
  <c r="Q33" i="36"/>
  <c r="P26" i="47" s="1"/>
  <c r="I25" i="37"/>
  <c r="H21" i="36"/>
  <c r="I33" i="37"/>
  <c r="Q21" i="36"/>
  <c r="I27" i="37"/>
  <c r="E26" i="36"/>
  <c r="J12" i="33"/>
  <c r="KJ12" i="33"/>
  <c r="JW12" i="33"/>
  <c r="GW12" i="33"/>
  <c r="JJ12" i="33"/>
  <c r="GJ12" i="33"/>
  <c r="IW12" i="33"/>
  <c r="BW12" i="33"/>
  <c r="AW12" i="33"/>
  <c r="IJ12" i="33"/>
  <c r="FW12" i="33"/>
  <c r="DW12" i="33"/>
  <c r="LW12" i="33"/>
  <c r="FJ12" i="33"/>
  <c r="DJ12" i="33"/>
  <c r="LJ12" i="33"/>
  <c r="HW12" i="33"/>
  <c r="EW12" i="33"/>
  <c r="CW12" i="33"/>
  <c r="KW12" i="33"/>
  <c r="HJ12" i="33"/>
  <c r="EJ12" i="33"/>
  <c r="CJ12" i="33"/>
  <c r="BJ12" i="33"/>
  <c r="AJ12" i="33"/>
  <c r="W12" i="33"/>
  <c r="E23" i="36"/>
  <c r="P24" i="43" s="1"/>
  <c r="D21" i="37"/>
  <c r="I43" i="37"/>
  <c r="K31" i="36"/>
  <c r="C33" i="36"/>
  <c r="Q26" i="42" s="1"/>
  <c r="E37" i="37"/>
  <c r="O40" i="36"/>
  <c r="Q27" i="46" s="1"/>
  <c r="E49" i="37"/>
  <c r="I11" i="37"/>
  <c r="H11" i="36"/>
  <c r="K28" i="36"/>
  <c r="P25" i="45" s="1"/>
  <c r="D31" i="37"/>
  <c r="D15" i="44"/>
  <c r="R40" i="36"/>
  <c r="Q27" i="47" s="1"/>
  <c r="E51" i="37"/>
  <c r="F18" i="36"/>
  <c r="Q23" i="43" s="1"/>
  <c r="E8" i="37"/>
  <c r="Q40" i="36"/>
  <c r="P27" i="47" s="1"/>
  <c r="D51" i="37"/>
  <c r="E18" i="37"/>
  <c r="R13" i="36"/>
  <c r="Q22" i="47" s="1"/>
  <c r="I14" i="37"/>
  <c r="N11" i="36"/>
  <c r="F40" i="36"/>
  <c r="Q27" i="43" s="1"/>
  <c r="E41" i="37"/>
  <c r="I21" i="37"/>
  <c r="E21" i="36"/>
  <c r="D44" i="37"/>
  <c r="K40" i="36"/>
  <c r="P27" i="45" s="1"/>
  <c r="N40" i="36"/>
  <c r="P27" i="46" s="1"/>
  <c r="D49" i="37"/>
  <c r="I12" i="37"/>
  <c r="H16" i="36"/>
  <c r="E35" i="37"/>
  <c r="O28" i="36"/>
  <c r="Q25" i="46" s="1"/>
  <c r="HJ5" i="39"/>
  <c r="EJ5" i="39"/>
  <c r="CJ5" i="39"/>
  <c r="GW5" i="39"/>
  <c r="FJ5" i="39"/>
  <c r="KJ5" i="39"/>
  <c r="LJ5" i="39"/>
  <c r="CW5" i="39"/>
  <c r="HW5" i="39"/>
  <c r="AJ5" i="39"/>
  <c r="IW5" i="39"/>
  <c r="BW5" i="39"/>
  <c r="JW5" i="39"/>
  <c r="IJ5" i="39"/>
  <c r="GJ5" i="39"/>
  <c r="KW5" i="39"/>
  <c r="FW5" i="39"/>
  <c r="AW5" i="39"/>
  <c r="BJ5" i="39"/>
  <c r="LW5" i="39"/>
  <c r="DJ5" i="39"/>
  <c r="DW5" i="39"/>
  <c r="J5" i="39"/>
  <c r="EW5" i="39"/>
  <c r="JJ5" i="39"/>
  <c r="W5" i="39"/>
  <c r="J26" i="33"/>
  <c r="KJ26" i="33"/>
  <c r="JW26" i="33"/>
  <c r="GW26" i="33"/>
  <c r="BW26" i="33"/>
  <c r="AW26" i="33"/>
  <c r="JJ26" i="33"/>
  <c r="GJ26" i="33"/>
  <c r="IW26" i="33"/>
  <c r="IJ26" i="33"/>
  <c r="FW26" i="33"/>
  <c r="DW26" i="33"/>
  <c r="LW26" i="33"/>
  <c r="FJ26" i="33"/>
  <c r="DJ26" i="33"/>
  <c r="BJ26" i="33"/>
  <c r="AJ26" i="33"/>
  <c r="LJ26" i="33"/>
  <c r="HW26" i="33"/>
  <c r="EW26" i="33"/>
  <c r="CW26" i="33"/>
  <c r="KW26" i="33"/>
  <c r="HJ26" i="33"/>
  <c r="EJ26" i="33"/>
  <c r="CJ26" i="33"/>
  <c r="W26" i="33"/>
  <c r="I44" i="37"/>
  <c r="K38" i="36"/>
  <c r="E40" i="36"/>
  <c r="P27" i="43" s="1"/>
  <c r="D41" i="37"/>
  <c r="I30" i="37"/>
  <c r="K21" i="36"/>
  <c r="E15" i="37"/>
  <c r="O18" i="36"/>
  <c r="Q23" i="46" s="1"/>
  <c r="B13" i="36"/>
  <c r="P22" i="42" s="1"/>
  <c r="D4" i="37"/>
  <c r="D15" i="37"/>
  <c r="N18" i="36"/>
  <c r="P23" i="46" s="1"/>
  <c r="E44" i="37"/>
  <c r="L40" i="36"/>
  <c r="Q27" i="45" s="1"/>
  <c r="D15" i="45"/>
  <c r="D14" i="47"/>
  <c r="D17" i="43"/>
  <c r="E33" i="37"/>
  <c r="R23" i="36"/>
  <c r="Q24" i="47" s="1"/>
  <c r="Q23" i="36"/>
  <c r="P24" i="47" s="1"/>
  <c r="D33" i="37"/>
  <c r="U62" i="36"/>
  <c r="I10" i="37"/>
  <c r="K11" i="36"/>
  <c r="AV5" i="47" a="1"/>
  <c r="AV5" i="46" a="1"/>
  <c r="AV5" i="45" a="1"/>
  <c r="AV5" i="44" a="1"/>
  <c r="AV5" i="43" a="1"/>
  <c r="B28" i="33"/>
  <c r="KK28" i="33"/>
  <c r="KX28" i="33"/>
  <c r="LX28" i="33"/>
  <c r="LK28" i="33"/>
  <c r="JK28" i="33"/>
  <c r="IK28" i="33"/>
  <c r="JX28" i="33"/>
  <c r="IX28" i="33"/>
  <c r="GX28" i="33"/>
  <c r="HK28" i="33"/>
  <c r="HX28" i="33"/>
  <c r="GK28" i="33"/>
  <c r="FX28" i="33"/>
  <c r="FK28" i="33"/>
  <c r="CX28" i="33"/>
  <c r="EK28" i="33"/>
  <c r="DX28" i="33"/>
  <c r="EX28" i="33"/>
  <c r="DK28" i="33"/>
  <c r="AX28" i="33"/>
  <c r="CK28" i="33"/>
  <c r="BX28" i="33"/>
  <c r="BK28" i="33"/>
  <c r="AK28" i="33"/>
  <c r="X28" i="33"/>
  <c r="K28" i="33"/>
  <c r="KM25" i="33"/>
  <c r="LM25" i="33"/>
  <c r="KZ25" i="33"/>
  <c r="LZ25" i="33"/>
  <c r="IZ25" i="33"/>
  <c r="JM25" i="33"/>
  <c r="IM25" i="33"/>
  <c r="JZ25" i="33"/>
  <c r="GM25" i="33"/>
  <c r="HM25" i="33"/>
  <c r="HZ25" i="33"/>
  <c r="FZ25" i="33"/>
  <c r="GZ25" i="33"/>
  <c r="DZ25" i="33"/>
  <c r="FM25" i="33"/>
  <c r="EZ25" i="33"/>
  <c r="CZ25" i="33"/>
  <c r="BZ25" i="33"/>
  <c r="EM25" i="33"/>
  <c r="CM25" i="33"/>
  <c r="DM25" i="33"/>
  <c r="AM25" i="33"/>
  <c r="Z25" i="33"/>
  <c r="BM25" i="33"/>
  <c r="AZ25" i="33"/>
  <c r="D25" i="33"/>
  <c r="M25" i="33"/>
  <c r="JZ22" i="33"/>
  <c r="FZ22" i="33"/>
  <c r="CM22" i="33"/>
  <c r="HS65" i="33"/>
  <c r="MF65" i="33"/>
  <c r="JF65" i="33"/>
  <c r="FF65" i="33"/>
  <c r="FS65" i="33"/>
  <c r="CF65" i="33"/>
  <c r="KF65" i="33"/>
  <c r="AS65" i="33"/>
  <c r="LF65" i="33"/>
  <c r="BF65" i="33"/>
  <c r="HF65" i="33"/>
  <c r="CS65" i="33"/>
  <c r="IS65" i="33"/>
  <c r="GF65" i="33"/>
  <c r="JS65" i="33"/>
  <c r="ES65" i="33"/>
  <c r="LS65" i="33"/>
  <c r="DS65" i="33"/>
  <c r="GS65" i="33"/>
  <c r="IF65" i="33"/>
  <c r="AF65" i="33"/>
  <c r="DF65" i="33"/>
  <c r="BS65" i="33"/>
  <c r="KS65" i="33"/>
  <c r="EF65" i="33"/>
  <c r="KG15" i="39"/>
  <c r="LF6" i="39"/>
  <c r="LE6" i="39"/>
  <c r="S6" i="39"/>
  <c r="T6" i="39"/>
  <c r="DG6" i="39"/>
  <c r="DF6" i="39"/>
  <c r="MF24" i="39"/>
  <c r="BS15" i="39"/>
  <c r="FF10" i="39"/>
  <c r="DG10" i="39"/>
  <c r="T21" i="39"/>
  <c r="BR15" i="39"/>
  <c r="JS21" i="39"/>
  <c r="KE15" i="39"/>
  <c r="R15" i="39"/>
  <c r="KE44" i="39"/>
  <c r="BS21" i="39"/>
  <c r="S15" i="39"/>
  <c r="BT21" i="39"/>
  <c r="R7" i="33"/>
  <c r="ME16" i="39"/>
  <c r="MF16" i="39"/>
  <c r="S7" i="33"/>
  <c r="IF10" i="39"/>
  <c r="KS21" i="39"/>
  <c r="AE25" i="39"/>
  <c r="FF21" i="39"/>
  <c r="KT21" i="39"/>
  <c r="CF21" i="39"/>
  <c r="CE13" i="39"/>
  <c r="JR21" i="39"/>
  <c r="IE10" i="39"/>
  <c r="CG21" i="39"/>
  <c r="DE21" i="39"/>
  <c r="FE27" i="39"/>
  <c r="FG27" i="39"/>
  <c r="HR21" i="39"/>
  <c r="BS6" i="39"/>
  <c r="FE21" i="39"/>
  <c r="CS21" i="39"/>
  <c r="IT21" i="39"/>
  <c r="DE10" i="39"/>
  <c r="CR21" i="39"/>
  <c r="IS21" i="39"/>
  <c r="LG25" i="39"/>
  <c r="JT6" i="39"/>
  <c r="FE10" i="39"/>
  <c r="IE30" i="39"/>
  <c r="IF16" i="39"/>
  <c r="MG25" i="39"/>
  <c r="KF7" i="39"/>
  <c r="DG27" i="39"/>
  <c r="GG16" i="39"/>
  <c r="MF15" i="39"/>
  <c r="HS24" i="39"/>
  <c r="CT16" i="39"/>
  <c r="T30" i="39"/>
  <c r="GS21" i="39"/>
  <c r="BS25" i="39"/>
  <c r="JS27" i="39"/>
  <c r="BG21" i="39"/>
  <c r="BR44" i="39"/>
  <c r="BS44" i="39"/>
  <c r="BF21" i="39"/>
  <c r="FR10" i="39"/>
  <c r="LS15" i="39"/>
  <c r="GR21" i="39"/>
  <c r="FT22" i="39"/>
  <c r="CG34" i="39"/>
  <c r="MG15" i="39"/>
  <c r="FR22" i="39"/>
  <c r="CR16" i="39"/>
  <c r="AE27" i="39"/>
  <c r="S30" i="39"/>
  <c r="FG39" i="39"/>
  <c r="AE39" i="39"/>
  <c r="CS30" i="39"/>
  <c r="DG21" i="39"/>
  <c r="LG15" i="39"/>
  <c r="GF21" i="39"/>
  <c r="GF7" i="39"/>
  <c r="MF44" i="39"/>
  <c r="R24" i="39"/>
  <c r="LR21" i="39"/>
  <c r="CF13" i="39"/>
  <c r="LF24" i="39"/>
  <c r="LS21" i="39"/>
  <c r="GG21" i="39"/>
  <c r="T11" i="33"/>
  <c r="T25" i="39"/>
  <c r="CE44" i="39"/>
  <c r="S35" i="39"/>
  <c r="CG15" i="39"/>
  <c r="LF30" i="39"/>
  <c r="IG27" i="39"/>
  <c r="KS16" i="39"/>
  <c r="IF21" i="39"/>
  <c r="ES21" i="39"/>
  <c r="ER21" i="39"/>
  <c r="GT30" i="39"/>
  <c r="HF30" i="39"/>
  <c r="T35" i="39"/>
  <c r="DT27" i="39"/>
  <c r="JF10" i="39"/>
  <c r="FT6" i="39"/>
  <c r="HS21" i="39"/>
  <c r="MG44" i="39"/>
  <c r="AE44" i="39"/>
  <c r="CT30" i="39"/>
  <c r="S25" i="39"/>
  <c r="IG21" i="39"/>
  <c r="FE39" i="39"/>
  <c r="LR39" i="39"/>
  <c r="KT25" i="39"/>
  <c r="KR25" i="39"/>
  <c r="FR21" i="39"/>
  <c r="CS39" i="39"/>
  <c r="FT21" i="39"/>
  <c r="IF30" i="39"/>
  <c r="CR24" i="39"/>
  <c r="S44" i="39"/>
  <c r="MF25" i="39"/>
  <c r="EF15" i="39"/>
  <c r="AE24" i="39"/>
  <c r="CT24" i="39"/>
  <c r="ME21" i="39"/>
  <c r="LS44" i="39"/>
  <c r="T44" i="39"/>
  <c r="FS15" i="39"/>
  <c r="EE15" i="39"/>
  <c r="MF21" i="39"/>
  <c r="EF44" i="39"/>
  <c r="AE17" i="39"/>
  <c r="DR21" i="39"/>
  <c r="ET11" i="39"/>
  <c r="IF44" i="39"/>
  <c r="AF17" i="39"/>
  <c r="JE21" i="39"/>
  <c r="BF25" i="39"/>
  <c r="DS21" i="39"/>
  <c r="LG21" i="39"/>
  <c r="HF24" i="39"/>
  <c r="MG24" i="39"/>
  <c r="BE25" i="39"/>
  <c r="KR27" i="39"/>
  <c r="LF21" i="39"/>
  <c r="DG28" i="39"/>
  <c r="S21" i="39"/>
  <c r="JG21" i="39"/>
  <c r="KS27" i="39"/>
  <c r="AR27" i="39"/>
  <c r="EF21" i="39"/>
  <c r="JR6" i="39"/>
  <c r="KR11" i="39"/>
  <c r="BF15" i="39"/>
  <c r="DG15" i="39"/>
  <c r="EE6" i="39"/>
  <c r="GF44" i="39"/>
  <c r="BE15" i="39"/>
  <c r="DE15" i="39"/>
  <c r="IR16" i="39"/>
  <c r="ET24" i="39"/>
  <c r="LS39" i="39"/>
  <c r="CT39" i="39"/>
  <c r="DF28" i="39"/>
  <c r="EG44" i="39"/>
  <c r="ER24" i="39"/>
  <c r="T21" i="33"/>
  <c r="HG24" i="39"/>
  <c r="LE25" i="39"/>
  <c r="IE44" i="39"/>
  <c r="DR39" i="39"/>
  <c r="KS11" i="39"/>
  <c r="GG35" i="39"/>
  <c r="GG44" i="39"/>
  <c r="EF6" i="39"/>
  <c r="AF39" i="39"/>
  <c r="EE21" i="39"/>
  <c r="GE35" i="39"/>
  <c r="HE6" i="39"/>
  <c r="HF6" i="39"/>
  <c r="S30" i="33"/>
  <c r="AF44" i="39"/>
  <c r="EF30" i="39"/>
  <c r="CG30" i="39"/>
  <c r="IR13" i="39"/>
  <c r="IG15" i="39"/>
  <c r="DE30" i="39"/>
  <c r="DF30" i="39"/>
  <c r="CR38" i="39"/>
  <c r="IR6" i="39"/>
  <c r="GF30" i="39"/>
  <c r="LR27" i="39"/>
  <c r="AT30" i="39"/>
  <c r="HF16" i="39"/>
  <c r="DR10" i="39"/>
  <c r="FG15" i="39"/>
  <c r="CG6" i="39"/>
  <c r="KG21" i="39"/>
  <c r="AT16" i="39"/>
  <c r="KT44" i="39"/>
  <c r="IF37" i="39"/>
  <c r="AR30" i="39"/>
  <c r="HT27" i="39"/>
  <c r="HR10" i="39"/>
  <c r="ET15" i="39"/>
  <c r="IF27" i="39"/>
  <c r="ME27" i="39"/>
  <c r="LT16" i="39"/>
  <c r="AR16" i="39"/>
  <c r="HG16" i="39"/>
  <c r="GE24" i="39"/>
  <c r="KE21" i="39"/>
  <c r="DE39" i="39"/>
  <c r="JT27" i="39"/>
  <c r="GS15" i="39"/>
  <c r="FT16" i="39"/>
  <c r="KS44" i="39"/>
  <c r="R14" i="39"/>
  <c r="IG37" i="39"/>
  <c r="HR27" i="39"/>
  <c r="HS10" i="39"/>
  <c r="ER15" i="39"/>
  <c r="JE44" i="39"/>
  <c r="AR15" i="39"/>
  <c r="MG27" i="39"/>
  <c r="LR16" i="39"/>
  <c r="FS6" i="39"/>
  <c r="IT30" i="39"/>
  <c r="LT15" i="39"/>
  <c r="AG27" i="39"/>
  <c r="GE16" i="39"/>
  <c r="GT15" i="39"/>
  <c r="FR27" i="39"/>
  <c r="GF24" i="39"/>
  <c r="IF15" i="39"/>
  <c r="FG16" i="39"/>
  <c r="LG24" i="39"/>
  <c r="CG44" i="39"/>
  <c r="HS6" i="39"/>
  <c r="AT15" i="39"/>
  <c r="HR24" i="39"/>
  <c r="S27" i="39"/>
  <c r="CT25" i="39"/>
  <c r="GR10" i="39"/>
  <c r="GS10" i="39"/>
  <c r="DT10" i="39"/>
  <c r="FE15" i="39"/>
  <c r="LT27" i="39"/>
  <c r="R27" i="39"/>
  <c r="T30" i="33"/>
  <c r="HT6" i="39"/>
  <c r="LE15" i="39"/>
  <c r="IG16" i="39"/>
  <c r="CT38" i="39"/>
  <c r="DR6" i="39"/>
  <c r="AG24" i="39"/>
  <c r="IS6" i="39"/>
  <c r="FT10" i="39"/>
  <c r="JG25" i="39"/>
  <c r="GG30" i="39"/>
  <c r="R11" i="33"/>
  <c r="CE6" i="39"/>
  <c r="BR6" i="39"/>
  <c r="DS6" i="39"/>
  <c r="BF36" i="39"/>
  <c r="JR7" i="39"/>
  <c r="JT7" i="39"/>
  <c r="HE15" i="39"/>
  <c r="KS15" i="39"/>
  <c r="T24" i="39"/>
  <c r="AF25" i="39"/>
  <c r="JG30" i="39"/>
  <c r="GR30" i="39"/>
  <c r="HG30" i="39"/>
  <c r="HT13" i="39"/>
  <c r="DR27" i="39"/>
  <c r="CF15" i="39"/>
  <c r="JF16" i="39"/>
  <c r="JG10" i="39"/>
  <c r="KR10" i="39"/>
  <c r="HR15" i="39"/>
  <c r="GE15" i="39"/>
  <c r="IE25" i="39"/>
  <c r="KE7" i="39"/>
  <c r="ME38" i="39"/>
  <c r="FF25" i="39"/>
  <c r="GF15" i="39"/>
  <c r="JS38" i="39"/>
  <c r="KS10" i="39"/>
  <c r="S24" i="33"/>
  <c r="GE27" i="39"/>
  <c r="HS25" i="39"/>
  <c r="GS39" i="39"/>
  <c r="IR39" i="39"/>
  <c r="T24" i="33"/>
  <c r="HS15" i="39"/>
  <c r="GG27" i="39"/>
  <c r="AT21" i="39"/>
  <c r="GG38" i="39"/>
  <c r="KT16" i="39"/>
  <c r="GR27" i="39"/>
  <c r="JF30" i="39"/>
  <c r="JE16" i="39"/>
  <c r="HT25" i="39"/>
  <c r="LF16" i="39"/>
  <c r="AS21" i="39"/>
  <c r="HR13" i="39"/>
  <c r="DT44" i="39"/>
  <c r="GF25" i="39"/>
  <c r="KS39" i="39"/>
  <c r="AF34" i="39"/>
  <c r="AE34" i="39"/>
  <c r="LG16" i="39"/>
  <c r="GS27" i="39"/>
  <c r="CE24" i="39"/>
  <c r="T14" i="39"/>
  <c r="CG27" i="39"/>
  <c r="KT15" i="39"/>
  <c r="JR15" i="39"/>
  <c r="LR30" i="39"/>
  <c r="JS15" i="39"/>
  <c r="KT6" i="39"/>
  <c r="CS6" i="39"/>
  <c r="IG6" i="39"/>
  <c r="KS6" i="39"/>
  <c r="CT6" i="39"/>
  <c r="AR39" i="39"/>
  <c r="HF15" i="39"/>
  <c r="IF6" i="39"/>
  <c r="AG10" i="39"/>
  <c r="CT10" i="39"/>
  <c r="AT6" i="39"/>
  <c r="AS6" i="39"/>
  <c r="JR25" i="39"/>
  <c r="AS27" i="39"/>
  <c r="GF6" i="39"/>
  <c r="KG38" i="39"/>
  <c r="EF27" i="39"/>
  <c r="DS30" i="39"/>
  <c r="T8" i="33"/>
  <c r="DT30" i="39"/>
  <c r="KR30" i="39"/>
  <c r="IS7" i="39"/>
  <c r="JS25" i="39"/>
  <c r="AF15" i="39"/>
  <c r="AE15" i="39"/>
  <c r="IR7" i="39"/>
  <c r="CG16" i="39"/>
  <c r="EG27" i="39"/>
  <c r="GG6" i="39"/>
  <c r="CF16" i="39"/>
  <c r="EE46" i="39"/>
  <c r="FT39" i="39"/>
  <c r="DG7" i="39"/>
  <c r="IT15" i="39"/>
  <c r="JG27" i="39"/>
  <c r="FT27" i="39"/>
  <c r="JS30" i="39"/>
  <c r="BR25" i="39"/>
  <c r="LR44" i="39"/>
  <c r="KT39" i="39"/>
  <c r="JR30" i="39"/>
  <c r="HS38" i="39"/>
  <c r="FT15" i="39"/>
  <c r="JF44" i="39"/>
  <c r="JS44" i="39"/>
  <c r="FF16" i="39"/>
  <c r="ET39" i="39"/>
  <c r="ER39" i="39"/>
  <c r="KG6" i="39"/>
  <c r="DS15" i="39"/>
  <c r="GG25" i="39"/>
  <c r="IT11" i="39"/>
  <c r="GS6" i="39"/>
  <c r="S17" i="39"/>
  <c r="HS44" i="39"/>
  <c r="DT15" i="39"/>
  <c r="S25" i="33"/>
  <c r="CT15" i="39"/>
  <c r="HF44" i="39"/>
  <c r="HE44" i="39"/>
  <c r="JT44" i="39"/>
  <c r="BT22" i="39"/>
  <c r="AG16" i="39"/>
  <c r="BE24" i="39"/>
  <c r="IF24" i="39"/>
  <c r="BR22" i="39"/>
  <c r="FS16" i="39"/>
  <c r="JE27" i="39"/>
  <c r="ER16" i="39"/>
  <c r="AF11" i="39"/>
  <c r="CS15" i="39"/>
  <c r="IS11" i="39"/>
  <c r="KG44" i="39"/>
  <c r="S8" i="33"/>
  <c r="S21" i="33"/>
  <c r="HR44" i="39"/>
  <c r="BE39" i="39"/>
  <c r="DE7" i="39"/>
  <c r="DE27" i="39"/>
  <c r="JE25" i="39"/>
  <c r="IS15" i="39"/>
  <c r="ES16" i="39"/>
  <c r="KE6" i="39"/>
  <c r="KT24" i="39"/>
  <c r="FE22" i="39"/>
  <c r="FF22" i="39"/>
  <c r="KG10" i="39"/>
  <c r="KS7" i="39"/>
  <c r="KR7" i="39"/>
  <c r="ER10" i="39"/>
  <c r="BR27" i="39"/>
  <c r="JR16" i="39"/>
  <c r="KE16" i="39"/>
  <c r="IG9" i="39"/>
  <c r="BR30" i="39"/>
  <c r="AR28" i="39"/>
  <c r="GS24" i="39"/>
  <c r="HT22" i="39"/>
  <c r="ES30" i="39"/>
  <c r="AF6" i="39"/>
  <c r="LR6" i="39"/>
  <c r="LS6" i="39"/>
  <c r="HT38" i="39"/>
  <c r="KS30" i="39"/>
  <c r="DT34" i="39"/>
  <c r="BS27" i="39"/>
  <c r="JS16" i="39"/>
  <c r="BS30" i="39"/>
  <c r="KE10" i="39"/>
  <c r="KE27" i="39"/>
  <c r="AG6" i="39"/>
  <c r="BF11" i="39"/>
  <c r="HR30" i="39"/>
  <c r="EF39" i="39"/>
  <c r="FG30" i="39"/>
  <c r="HT30" i="39"/>
  <c r="IS16" i="39"/>
  <c r="FF7" i="39"/>
  <c r="KF16" i="39"/>
  <c r="ER9" i="39"/>
  <c r="DG24" i="39"/>
  <c r="BG24" i="39"/>
  <c r="FT30" i="39"/>
  <c r="EG39" i="39"/>
  <c r="ER30" i="39"/>
  <c r="GE34" i="39"/>
  <c r="GR16" i="39"/>
  <c r="JF7" i="39"/>
  <c r="MG39" i="39"/>
  <c r="T39" i="33"/>
  <c r="AE30" i="39"/>
  <c r="HE8" i="39"/>
  <c r="GG34" i="39"/>
  <c r="AG21" i="39"/>
  <c r="AR10" i="39"/>
  <c r="BE11" i="39"/>
  <c r="GR6" i="39"/>
  <c r="JG6" i="39"/>
  <c r="JE6" i="39"/>
  <c r="JF6" i="39"/>
  <c r="AF30" i="39"/>
  <c r="EG24" i="39"/>
  <c r="R39" i="33"/>
  <c r="LG39" i="39"/>
  <c r="KG30" i="39"/>
  <c r="GR8" i="39"/>
  <c r="KG27" i="39"/>
  <c r="FE6" i="39"/>
  <c r="FF6" i="39"/>
  <c r="HF27" i="39"/>
  <c r="HE27" i="39"/>
  <c r="KE30" i="39"/>
  <c r="GS16" i="39"/>
  <c r="EF24" i="39"/>
  <c r="DF24" i="39"/>
  <c r="FR30" i="39"/>
  <c r="FE30" i="39"/>
  <c r="AF21" i="39"/>
  <c r="BF6" i="39"/>
  <c r="AS10" i="39"/>
  <c r="BG6" i="39"/>
  <c r="FE7" i="39"/>
  <c r="JG7" i="39"/>
  <c r="ET10" i="39"/>
  <c r="JT24" i="39"/>
  <c r="CE27" i="39"/>
  <c r="IG25" i="39"/>
  <c r="DF16" i="39"/>
  <c r="LG44" i="39"/>
  <c r="BG27" i="39"/>
  <c r="CS10" i="39"/>
  <c r="BR24" i="39"/>
  <c r="GT28" i="39"/>
  <c r="BS24" i="39"/>
  <c r="GR28" i="39"/>
  <c r="AS9" i="39"/>
  <c r="KF24" i="39"/>
  <c r="GF39" i="39"/>
  <c r="BF27" i="39"/>
  <c r="BE16" i="39"/>
  <c r="KG24" i="39"/>
  <c r="GG39" i="39"/>
  <c r="R10" i="39"/>
  <c r="BF16" i="39"/>
  <c r="LE44" i="39"/>
  <c r="HS29" i="39"/>
  <c r="BT16" i="39"/>
  <c r="GS31" i="39"/>
  <c r="KS8" i="39"/>
  <c r="DR44" i="39"/>
  <c r="AE10" i="39"/>
  <c r="CF10" i="39"/>
  <c r="JR24" i="39"/>
  <c r="GR31" i="39"/>
  <c r="LT30" i="39"/>
  <c r="IG38" i="39"/>
  <c r="KR8" i="39"/>
  <c r="S10" i="39"/>
  <c r="CG10" i="39"/>
  <c r="HE34" i="39"/>
  <c r="HT29" i="39"/>
  <c r="DG16" i="39"/>
  <c r="BR16" i="39"/>
  <c r="FS39" i="39"/>
  <c r="EG16" i="39"/>
  <c r="KF39" i="39"/>
  <c r="KG39" i="39"/>
  <c r="ET27" i="39"/>
  <c r="ER27" i="39"/>
  <c r="DT16" i="39"/>
  <c r="DS16" i="39"/>
  <c r="HS39" i="39"/>
  <c r="HT32" i="39"/>
  <c r="CR27" i="39"/>
  <c r="DR34" i="39"/>
  <c r="AF16" i="39"/>
  <c r="HF34" i="39"/>
  <c r="HT16" i="39"/>
  <c r="HS16" i="39"/>
  <c r="S15" i="33"/>
  <c r="HR39" i="39"/>
  <c r="IS27" i="39"/>
  <c r="CS27" i="39"/>
  <c r="JE24" i="39"/>
  <c r="T15" i="33"/>
  <c r="IT27" i="39"/>
  <c r="HF28" i="39"/>
  <c r="HE28" i="39"/>
  <c r="EE16" i="39"/>
  <c r="DR16" i="39"/>
  <c r="JG24" i="39"/>
  <c r="IE24" i="39"/>
  <c r="FE8" i="39"/>
  <c r="LR38" i="39"/>
  <c r="DG38" i="39"/>
  <c r="FF35" i="39"/>
  <c r="KF11" i="39"/>
  <c r="JS11" i="39"/>
  <c r="JR11" i="39"/>
  <c r="LE46" i="39"/>
  <c r="T22" i="33"/>
  <c r="AT34" i="39"/>
  <c r="MF30" i="39"/>
  <c r="MG30" i="39"/>
  <c r="T11" i="39"/>
  <c r="AR24" i="39"/>
  <c r="AS24" i="39"/>
  <c r="FG24" i="39"/>
  <c r="FS24" i="39"/>
  <c r="BT10" i="39"/>
  <c r="FT25" i="39"/>
  <c r="R11" i="39"/>
  <c r="FR25" i="39"/>
  <c r="FR24" i="39"/>
  <c r="ME7" i="39"/>
  <c r="LS38" i="39"/>
  <c r="BR10" i="39"/>
  <c r="BG10" i="39"/>
  <c r="FE24" i="39"/>
  <c r="FG8" i="39"/>
  <c r="DE38" i="39"/>
  <c r="BE10" i="39"/>
  <c r="BR46" i="39"/>
  <c r="JG8" i="39"/>
  <c r="BF30" i="39"/>
  <c r="LS24" i="39"/>
  <c r="HR17" i="39"/>
  <c r="R35" i="33"/>
  <c r="EF10" i="39"/>
  <c r="MF10" i="39"/>
  <c r="LT24" i="39"/>
  <c r="S6" i="33"/>
  <c r="BT34" i="39"/>
  <c r="IR10" i="39"/>
  <c r="KF34" i="39"/>
  <c r="BS34" i="39"/>
  <c r="IT10" i="39"/>
  <c r="DF39" i="39"/>
  <c r="T6" i="33"/>
  <c r="EF38" i="39"/>
  <c r="EG10" i="39"/>
  <c r="GG10" i="39"/>
  <c r="BS46" i="39"/>
  <c r="BG30" i="39"/>
  <c r="S35" i="33"/>
  <c r="FE44" i="39"/>
  <c r="EE38" i="39"/>
  <c r="MG10" i="39"/>
  <c r="GE38" i="39"/>
  <c r="GF10" i="39"/>
  <c r="LE39" i="39"/>
  <c r="T17" i="39"/>
  <c r="CF30" i="39"/>
  <c r="BF44" i="39"/>
  <c r="CS44" i="39"/>
  <c r="GG7" i="39"/>
  <c r="DT38" i="39"/>
  <c r="CR25" i="39"/>
  <c r="IT38" i="39"/>
  <c r="FE25" i="39"/>
  <c r="LR10" i="39"/>
  <c r="LT10" i="39"/>
  <c r="DE14" i="39"/>
  <c r="BE44" i="39"/>
  <c r="CR44" i="39"/>
  <c r="MG11" i="39"/>
  <c r="IS30" i="39"/>
  <c r="CR34" i="39"/>
  <c r="LT11" i="39"/>
  <c r="S43" i="33"/>
  <c r="CF39" i="39"/>
  <c r="ME11" i="39"/>
  <c r="IR38" i="39"/>
  <c r="LG11" i="39"/>
  <c r="T43" i="33"/>
  <c r="CE39" i="39"/>
  <c r="HE10" i="39"/>
  <c r="DR38" i="39"/>
  <c r="T20" i="39"/>
  <c r="LF11" i="39"/>
  <c r="CT28" i="39"/>
  <c r="MF34" i="39"/>
  <c r="R20" i="39"/>
  <c r="HG10" i="39"/>
  <c r="MG34" i="39"/>
  <c r="MF39" i="39"/>
  <c r="EG35" i="39"/>
  <c r="EF35" i="39"/>
  <c r="AE22" i="39"/>
  <c r="FG34" i="39"/>
  <c r="CS11" i="39"/>
  <c r="LR11" i="39"/>
  <c r="ME28" i="39"/>
  <c r="EG30" i="39"/>
  <c r="LE30" i="39"/>
  <c r="AS34" i="39"/>
  <c r="FF34" i="39"/>
  <c r="CS34" i="39"/>
  <c r="CR11" i="39"/>
  <c r="FE35" i="39"/>
  <c r="LE10" i="39"/>
  <c r="LG10" i="39"/>
  <c r="MG7" i="39"/>
  <c r="IS44" i="39"/>
  <c r="IS25" i="39"/>
  <c r="MF36" i="39"/>
  <c r="AG11" i="39"/>
  <c r="BE8" i="39"/>
  <c r="DF44" i="39"/>
  <c r="LG7" i="39"/>
  <c r="IT25" i="39"/>
  <c r="AE38" i="39"/>
  <c r="GT35" i="39"/>
  <c r="GR24" i="39"/>
  <c r="BT8" i="39"/>
  <c r="ER22" i="39"/>
  <c r="IT34" i="39"/>
  <c r="DG44" i="39"/>
  <c r="GS35" i="39"/>
  <c r="ER7" i="39"/>
  <c r="S14" i="33"/>
  <c r="IS34" i="39"/>
  <c r="GS25" i="39"/>
  <c r="AF38" i="39"/>
  <c r="KS24" i="39"/>
  <c r="CF24" i="39"/>
  <c r="HT11" i="39"/>
  <c r="IR44" i="39"/>
  <c r="AE42" i="39"/>
  <c r="GR25" i="39"/>
  <c r="IE38" i="39"/>
  <c r="GG11" i="39"/>
  <c r="GF11" i="39"/>
  <c r="HR11" i="39"/>
  <c r="AT39" i="39"/>
  <c r="ME36" i="39"/>
  <c r="ET7" i="39"/>
  <c r="IT24" i="39"/>
  <c r="IR24" i="39"/>
  <c r="DF34" i="39"/>
  <c r="ES11" i="39"/>
  <c r="FF44" i="39"/>
  <c r="IE39" i="39"/>
  <c r="DS39" i="39"/>
  <c r="S13" i="39"/>
  <c r="HT20" i="39"/>
  <c r="FT44" i="39"/>
  <c r="T39" i="39"/>
  <c r="S44" i="33"/>
  <c r="EF25" i="39"/>
  <c r="IS39" i="39"/>
  <c r="EG11" i="39"/>
  <c r="R13" i="39"/>
  <c r="HS17" i="39"/>
  <c r="R39" i="39"/>
  <c r="HS20" i="39"/>
  <c r="FS44" i="39"/>
  <c r="ES13" i="39"/>
  <c r="IG39" i="39"/>
  <c r="HG38" i="39"/>
  <c r="R44" i="33"/>
  <c r="EE11" i="39"/>
  <c r="ET13" i="39"/>
  <c r="EG25" i="39"/>
  <c r="HF38" i="39"/>
  <c r="KG35" i="39"/>
  <c r="IT37" i="39"/>
  <c r="BF39" i="39"/>
  <c r="ES44" i="39"/>
  <c r="GR46" i="39"/>
  <c r="IS37" i="39"/>
  <c r="LT22" i="39"/>
  <c r="HT34" i="39"/>
  <c r="FR34" i="39"/>
  <c r="FE28" i="39"/>
  <c r="JT36" i="39"/>
  <c r="DT25" i="39"/>
  <c r="HR34" i="39"/>
  <c r="GR39" i="39"/>
  <c r="FT34" i="39"/>
  <c r="KE35" i="39"/>
  <c r="AG22" i="39"/>
  <c r="JS36" i="39"/>
  <c r="EF7" i="39"/>
  <c r="AT37" i="39"/>
  <c r="LS22" i="39"/>
  <c r="DS11" i="39"/>
  <c r="DR11" i="39"/>
  <c r="DT11" i="39"/>
  <c r="FS11" i="39"/>
  <c r="FT11" i="39"/>
  <c r="FR11" i="39"/>
  <c r="IG11" i="39"/>
  <c r="IF11" i="39"/>
  <c r="IE11" i="39"/>
  <c r="DE11" i="39"/>
  <c r="DF11" i="39"/>
  <c r="DG11" i="39"/>
  <c r="CF34" i="39"/>
  <c r="AT11" i="39"/>
  <c r="AS11" i="39"/>
  <c r="AR11" i="39"/>
  <c r="GS11" i="39"/>
  <c r="GR11" i="39"/>
  <c r="GT11" i="39"/>
  <c r="KE11" i="39"/>
  <c r="CG11" i="39"/>
  <c r="CF11" i="39"/>
  <c r="CE11" i="39"/>
  <c r="BT11" i="39"/>
  <c r="BS11" i="39"/>
  <c r="BR11" i="39"/>
  <c r="HG11" i="39"/>
  <c r="HF11" i="39"/>
  <c r="HE11" i="39"/>
  <c r="FF11" i="39"/>
  <c r="FG11" i="39"/>
  <c r="FE11" i="39"/>
  <c r="BG36" i="39"/>
  <c r="BG34" i="39"/>
  <c r="MF22" i="39"/>
  <c r="BR39" i="39"/>
  <c r="BS39" i="39"/>
  <c r="BT39" i="39"/>
  <c r="T22" i="39"/>
  <c r="BE34" i="39"/>
  <c r="JF39" i="39"/>
  <c r="JE39" i="39"/>
  <c r="ME17" i="39"/>
  <c r="DE34" i="39"/>
  <c r="LR35" i="39"/>
  <c r="ET25" i="39"/>
  <c r="JR39" i="39"/>
  <c r="FS7" i="39"/>
  <c r="ET22" i="39"/>
  <c r="JS46" i="39"/>
  <c r="CG38" i="39"/>
  <c r="CE25" i="39"/>
  <c r="ER25" i="39"/>
  <c r="LS35" i="39"/>
  <c r="MF17" i="39"/>
  <c r="IT13" i="39"/>
  <c r="MG22" i="39"/>
  <c r="JT39" i="39"/>
  <c r="CE38" i="39"/>
  <c r="FT7" i="39"/>
  <c r="JE38" i="39"/>
  <c r="CF25" i="39"/>
  <c r="GS46" i="39"/>
  <c r="ET44" i="39"/>
  <c r="DS25" i="39"/>
  <c r="HE25" i="39"/>
  <c r="HG25" i="39"/>
  <c r="LS34" i="39"/>
  <c r="GR44" i="39"/>
  <c r="GT44" i="39"/>
  <c r="GS44" i="39"/>
  <c r="DE25" i="39"/>
  <c r="DG25" i="39"/>
  <c r="DF25" i="39"/>
  <c r="DT8" i="39"/>
  <c r="LE9" i="39"/>
  <c r="BT31" i="39"/>
  <c r="HR32" i="39"/>
  <c r="EF8" i="39"/>
  <c r="HR22" i="39"/>
  <c r="HS7" i="39"/>
  <c r="HT7" i="39"/>
  <c r="BS31" i="39"/>
  <c r="R42" i="33"/>
  <c r="EE8" i="39"/>
  <c r="LR34" i="39"/>
  <c r="FS13" i="39"/>
  <c r="AT25" i="39"/>
  <c r="S42" i="33"/>
  <c r="LG31" i="39"/>
  <c r="R16" i="33"/>
  <c r="AS25" i="39"/>
  <c r="BS8" i="39"/>
  <c r="LR7" i="39"/>
  <c r="T16" i="33"/>
  <c r="GG13" i="39"/>
  <c r="LR25" i="39"/>
  <c r="LT25" i="39"/>
  <c r="LS25" i="39"/>
  <c r="R25" i="33"/>
  <c r="CR46" i="39"/>
  <c r="KS28" i="39"/>
  <c r="AF46" i="39"/>
  <c r="MF13" i="39"/>
  <c r="JS31" i="39"/>
  <c r="IF9" i="39"/>
  <c r="HR35" i="39"/>
  <c r="LE34" i="39"/>
  <c r="KE38" i="39"/>
  <c r="LS7" i="39"/>
  <c r="GT34" i="39"/>
  <c r="CS46" i="39"/>
  <c r="MG13" i="39"/>
  <c r="IS46" i="39"/>
  <c r="JT31" i="39"/>
  <c r="AE8" i="39"/>
  <c r="DS7" i="39"/>
  <c r="JF38" i="39"/>
  <c r="GR34" i="39"/>
  <c r="AE46" i="39"/>
  <c r="CF28" i="39"/>
  <c r="KT35" i="39"/>
  <c r="KF22" i="39"/>
  <c r="CE28" i="39"/>
  <c r="ET34" i="39"/>
  <c r="FT20" i="39"/>
  <c r="ES46" i="39"/>
  <c r="KS35" i="39"/>
  <c r="KE22" i="39"/>
  <c r="JT38" i="39"/>
  <c r="LG34" i="39"/>
  <c r="FS20" i="39"/>
  <c r="JS34" i="39"/>
  <c r="HS35" i="39"/>
  <c r="AG8" i="39"/>
  <c r="DT7" i="39"/>
  <c r="ER34" i="39"/>
  <c r="LG46" i="39"/>
  <c r="HF14" i="39"/>
  <c r="LR37" i="39"/>
  <c r="MF45" i="39"/>
  <c r="R22" i="39"/>
  <c r="JF8" i="39"/>
  <c r="IG7" i="39"/>
  <c r="FR38" i="39"/>
  <c r="ET38" i="39"/>
  <c r="LR46" i="39"/>
  <c r="HE14" i="39"/>
  <c r="LT37" i="39"/>
  <c r="ME45" i="39"/>
  <c r="ER8" i="39"/>
  <c r="S38" i="39"/>
  <c r="R38" i="39"/>
  <c r="GS20" i="39"/>
  <c r="R22" i="33"/>
  <c r="LS46" i="39"/>
  <c r="JG46" i="39"/>
  <c r="FT35" i="39"/>
  <c r="CR8" i="39"/>
  <c r="ET8" i="39"/>
  <c r="FE13" i="39"/>
  <c r="DT13" i="39"/>
  <c r="CE36" i="39"/>
  <c r="FS38" i="39"/>
  <c r="GT20" i="39"/>
  <c r="ES38" i="39"/>
  <c r="EE7" i="39"/>
  <c r="IE7" i="39"/>
  <c r="JR34" i="39"/>
  <c r="JE46" i="39"/>
  <c r="FR35" i="39"/>
  <c r="CT8" i="39"/>
  <c r="FF13" i="39"/>
  <c r="KS34" i="39"/>
  <c r="BS7" i="39"/>
  <c r="DS13" i="39"/>
  <c r="HR42" i="39"/>
  <c r="KG34" i="39"/>
  <c r="BG38" i="39"/>
  <c r="GE46" i="39"/>
  <c r="DG46" i="39"/>
  <c r="GF46" i="39"/>
  <c r="CR28" i="39"/>
  <c r="DF46" i="39"/>
  <c r="GT8" i="39"/>
  <c r="KR34" i="39"/>
  <c r="CF36" i="39"/>
  <c r="BF38" i="39"/>
  <c r="HS42" i="39"/>
  <c r="R28" i="39"/>
  <c r="BT7" i="39"/>
  <c r="LE7" i="39"/>
  <c r="ME35" i="39"/>
  <c r="S10" i="33"/>
  <c r="CS7" i="39"/>
  <c r="AS7" i="39"/>
  <c r="IT35" i="39"/>
  <c r="IR35" i="39"/>
  <c r="IS35" i="39"/>
  <c r="IF35" i="39"/>
  <c r="IG35" i="39"/>
  <c r="LF35" i="39"/>
  <c r="LE35" i="39"/>
  <c r="LG35" i="39"/>
  <c r="AR14" i="39"/>
  <c r="GT7" i="39"/>
  <c r="FF20" i="39"/>
  <c r="BG35" i="39"/>
  <c r="BE35" i="39"/>
  <c r="BF35" i="39"/>
  <c r="AR35" i="39"/>
  <c r="AT35" i="39"/>
  <c r="AS35" i="39"/>
  <c r="CS35" i="39"/>
  <c r="CT35" i="39"/>
  <c r="CR35" i="39"/>
  <c r="HE35" i="39"/>
  <c r="HF35" i="39"/>
  <c r="HG35" i="39"/>
  <c r="CF35" i="39"/>
  <c r="CE35" i="39"/>
  <c r="CG35" i="39"/>
  <c r="IF36" i="39"/>
  <c r="CT7" i="39"/>
  <c r="BR35" i="39"/>
  <c r="CE7" i="39"/>
  <c r="CG7" i="39"/>
  <c r="CF7" i="39"/>
  <c r="DT35" i="39"/>
  <c r="DR35" i="39"/>
  <c r="DS35" i="39"/>
  <c r="JE35" i="39"/>
  <c r="JF35" i="39"/>
  <c r="JG35" i="39"/>
  <c r="DF35" i="39"/>
  <c r="DG35" i="39"/>
  <c r="DE35" i="39"/>
  <c r="HR18" i="39"/>
  <c r="R10" i="33"/>
  <c r="FF38" i="39"/>
  <c r="BS35" i="39"/>
  <c r="BF7" i="39"/>
  <c r="GR7" i="39"/>
  <c r="AF35" i="39"/>
  <c r="BG7" i="39"/>
  <c r="MG35" i="39"/>
  <c r="S7" i="39"/>
  <c r="JT20" i="39"/>
  <c r="JS20" i="39"/>
  <c r="JR35" i="39"/>
  <c r="JS35" i="39"/>
  <c r="JT35" i="39"/>
  <c r="HE46" i="39"/>
  <c r="T7" i="39"/>
  <c r="AR7" i="39"/>
  <c r="AE35" i="39"/>
  <c r="AG7" i="39"/>
  <c r="AE7" i="39"/>
  <c r="ET35" i="39"/>
  <c r="ES35" i="39"/>
  <c r="ER35" i="39"/>
  <c r="HS36" i="39"/>
  <c r="FG38" i="39"/>
  <c r="IF34" i="39"/>
  <c r="KS38" i="39"/>
  <c r="EE34" i="39"/>
  <c r="BF20" i="39"/>
  <c r="BG20" i="39"/>
  <c r="BE20" i="39"/>
  <c r="JG20" i="39"/>
  <c r="JE20" i="39"/>
  <c r="JF20" i="39"/>
  <c r="LF38" i="39"/>
  <c r="LG38" i="39"/>
  <c r="LE38" i="39"/>
  <c r="IR20" i="39"/>
  <c r="IS20" i="39"/>
  <c r="IT20" i="39"/>
  <c r="BE29" i="39"/>
  <c r="BG29" i="39"/>
  <c r="BF29" i="39"/>
  <c r="FF29" i="39"/>
  <c r="FG29" i="39"/>
  <c r="FE29" i="39"/>
  <c r="GE29" i="39"/>
  <c r="GG29" i="39"/>
  <c r="GF29" i="39"/>
  <c r="AG29" i="39"/>
  <c r="AE29" i="39"/>
  <c r="JG29" i="39"/>
  <c r="JF29" i="39"/>
  <c r="JE29" i="39"/>
  <c r="FT36" i="39"/>
  <c r="IG34" i="39"/>
  <c r="MF38" i="39"/>
  <c r="LT20" i="39"/>
  <c r="LS20" i="39"/>
  <c r="LR20" i="39"/>
  <c r="IF20" i="39"/>
  <c r="IE20" i="39"/>
  <c r="IG20" i="39"/>
  <c r="MG20" i="39"/>
  <c r="MF20" i="39"/>
  <c r="ME20" i="39"/>
  <c r="LS29" i="39"/>
  <c r="LT29" i="39"/>
  <c r="LR29" i="39"/>
  <c r="EG29" i="39"/>
  <c r="EE29" i="39"/>
  <c r="EF29" i="39"/>
  <c r="DS29" i="39"/>
  <c r="DT29" i="39"/>
  <c r="DR29" i="39"/>
  <c r="CS20" i="39"/>
  <c r="CR20" i="39"/>
  <c r="CT20" i="39"/>
  <c r="GF20" i="39"/>
  <c r="GE20" i="39"/>
  <c r="GG20" i="39"/>
  <c r="IT29" i="39"/>
  <c r="IS29" i="39"/>
  <c r="IR29" i="39"/>
  <c r="BG14" i="39"/>
  <c r="HR36" i="39"/>
  <c r="CE9" i="39"/>
  <c r="KR38" i="39"/>
  <c r="GT38" i="39"/>
  <c r="GR38" i="39"/>
  <c r="GS38" i="39"/>
  <c r="JG34" i="39"/>
  <c r="JF34" i="39"/>
  <c r="JE34" i="39"/>
  <c r="LF20" i="39"/>
  <c r="LE20" i="39"/>
  <c r="LG20" i="39"/>
  <c r="MG29" i="39"/>
  <c r="MF29" i="39"/>
  <c r="AG20" i="39"/>
  <c r="AF20" i="39"/>
  <c r="IE29" i="39"/>
  <c r="IG29" i="39"/>
  <c r="IF29" i="39"/>
  <c r="KR29" i="39"/>
  <c r="KS29" i="39"/>
  <c r="KT29" i="39"/>
  <c r="CT29" i="39"/>
  <c r="CS29" i="39"/>
  <c r="CR29" i="39"/>
  <c r="BF9" i="39"/>
  <c r="LG9" i="39"/>
  <c r="JR37" i="39"/>
  <c r="CF9" i="39"/>
  <c r="EG34" i="39"/>
  <c r="FE20" i="39"/>
  <c r="KT20" i="39"/>
  <c r="KS20" i="39"/>
  <c r="KR20" i="39"/>
  <c r="EG20" i="39"/>
  <c r="EF20" i="39"/>
  <c r="EE20" i="39"/>
  <c r="BS38" i="39"/>
  <c r="BR38" i="39"/>
  <c r="BT29" i="39"/>
  <c r="BS29" i="39"/>
  <c r="BR29" i="39"/>
  <c r="LG29" i="39"/>
  <c r="LF29" i="39"/>
  <c r="LE29" i="39"/>
  <c r="DG29" i="39"/>
  <c r="DF29" i="39"/>
  <c r="DE29" i="39"/>
  <c r="BR20" i="39"/>
  <c r="BT20" i="39"/>
  <c r="BS20" i="39"/>
  <c r="JS29" i="39"/>
  <c r="JT29" i="39"/>
  <c r="JR29" i="39"/>
  <c r="BE9" i="39"/>
  <c r="JS37" i="39"/>
  <c r="CE20" i="39"/>
  <c r="CF20" i="39"/>
  <c r="CG20" i="39"/>
  <c r="T29" i="39"/>
  <c r="S29" i="39"/>
  <c r="R29" i="39"/>
  <c r="KE29" i="39"/>
  <c r="KG29" i="39"/>
  <c r="KF29" i="39"/>
  <c r="ET29" i="39"/>
  <c r="ER29" i="39"/>
  <c r="ES29" i="39"/>
  <c r="CG29" i="39"/>
  <c r="CE29" i="39"/>
  <c r="CF29" i="39"/>
  <c r="T34" i="39"/>
  <c r="S34" i="39"/>
  <c r="DF20" i="39"/>
  <c r="DE20" i="39"/>
  <c r="DG20" i="39"/>
  <c r="ER20" i="39"/>
  <c r="ES20" i="39"/>
  <c r="ET20" i="39"/>
  <c r="GS29" i="39"/>
  <c r="GR29" i="39"/>
  <c r="GT29" i="39"/>
  <c r="AS29" i="39"/>
  <c r="AR29" i="39"/>
  <c r="AT29" i="39"/>
  <c r="AF29" i="39"/>
  <c r="KF20" i="39"/>
  <c r="KE20" i="39"/>
  <c r="KG20" i="39"/>
  <c r="AT38" i="39"/>
  <c r="AR38" i="39"/>
  <c r="HE20" i="39"/>
  <c r="HG20" i="39"/>
  <c r="HF20" i="39"/>
  <c r="AS20" i="39"/>
  <c r="AT20" i="39"/>
  <c r="AR20" i="39"/>
  <c r="HF29" i="39"/>
  <c r="HE29" i="39"/>
  <c r="HG29" i="39"/>
  <c r="FT29" i="39"/>
  <c r="FR29" i="39"/>
  <c r="FS29" i="39"/>
  <c r="HE36" i="39"/>
  <c r="AE28" i="39"/>
  <c r="JR8" i="39"/>
  <c r="CE37" i="39"/>
  <c r="AF28" i="39"/>
  <c r="GE14" i="39"/>
  <c r="R37" i="33"/>
  <c r="FS36" i="39"/>
  <c r="DE37" i="39"/>
  <c r="R46" i="39"/>
  <c r="S46" i="39"/>
  <c r="BG46" i="39"/>
  <c r="AT14" i="39"/>
  <c r="EE14" i="39"/>
  <c r="LE31" i="39"/>
  <c r="LG37" i="39"/>
  <c r="KS14" i="39"/>
  <c r="BF8" i="39"/>
  <c r="HF8" i="39"/>
  <c r="IE28" i="39"/>
  <c r="EE22" i="39"/>
  <c r="KF28" i="39"/>
  <c r="EF22" i="39"/>
  <c r="AR22" i="39"/>
  <c r="AT22" i="39"/>
  <c r="AS22" i="39"/>
  <c r="KE28" i="39"/>
  <c r="AE9" i="39"/>
  <c r="BF46" i="39"/>
  <c r="EG14" i="39"/>
  <c r="LF37" i="39"/>
  <c r="FF28" i="39"/>
  <c r="LF28" i="39"/>
  <c r="HS18" i="39"/>
  <c r="AR46" i="39"/>
  <c r="S28" i="39"/>
  <c r="IE36" i="39"/>
  <c r="HF36" i="39"/>
  <c r="S27" i="33"/>
  <c r="R27" i="33"/>
  <c r="AS28" i="39"/>
  <c r="ES9" i="39"/>
  <c r="LE28" i="39"/>
  <c r="AT46" i="39"/>
  <c r="LF8" i="39"/>
  <c r="AF13" i="39"/>
  <c r="LG8" i="39"/>
  <c r="JS8" i="39"/>
  <c r="ME14" i="39"/>
  <c r="KR28" i="39"/>
  <c r="IG28" i="39"/>
  <c r="T32" i="33"/>
  <c r="MF14" i="39"/>
  <c r="GF14" i="39"/>
  <c r="DS14" i="39"/>
  <c r="DG14" i="39"/>
  <c r="DS8" i="39"/>
  <c r="R31" i="33"/>
  <c r="CG37" i="39"/>
  <c r="AG13" i="39"/>
  <c r="S31" i="33"/>
  <c r="FT13" i="39"/>
  <c r="GF8" i="39"/>
  <c r="HF37" i="39"/>
  <c r="GF13" i="39"/>
  <c r="DS37" i="39"/>
  <c r="ET28" i="39"/>
  <c r="JF28" i="39"/>
  <c r="CR9" i="39"/>
  <c r="DR37" i="39"/>
  <c r="HR46" i="39"/>
  <c r="JG28" i="39"/>
  <c r="FS46" i="39"/>
  <c r="FG31" i="39"/>
  <c r="JG14" i="39"/>
  <c r="GG8" i="39"/>
  <c r="HE37" i="39"/>
  <c r="KS13" i="39"/>
  <c r="IS36" i="39"/>
  <c r="IT36" i="39"/>
  <c r="IR36" i="39"/>
  <c r="KR46" i="39"/>
  <c r="BS28" i="39"/>
  <c r="GT14" i="39"/>
  <c r="LT31" i="39"/>
  <c r="JE14" i="39"/>
  <c r="MF8" i="39"/>
  <c r="AR8" i="39"/>
  <c r="KT13" i="39"/>
  <c r="R45" i="39"/>
  <c r="KT14" i="39"/>
  <c r="DG37" i="39"/>
  <c r="DF13" i="39"/>
  <c r="AG9" i="39"/>
  <c r="MF9" i="39"/>
  <c r="BF14" i="39"/>
  <c r="KS46" i="39"/>
  <c r="HR37" i="39"/>
  <c r="BT28" i="39"/>
  <c r="FT46" i="39"/>
  <c r="GR14" i="39"/>
  <c r="KG14" i="39"/>
  <c r="MG8" i="39"/>
  <c r="AS8" i="39"/>
  <c r="FF46" i="39"/>
  <c r="S37" i="33"/>
  <c r="CS13" i="39"/>
  <c r="KF14" i="39"/>
  <c r="FE46" i="39"/>
  <c r="CT13" i="39"/>
  <c r="ER14" i="39"/>
  <c r="CE46" i="39"/>
  <c r="MF46" i="39"/>
  <c r="ET14" i="39"/>
  <c r="EG46" i="39"/>
  <c r="ME42" i="39"/>
  <c r="MF28" i="39"/>
  <c r="MG46" i="39"/>
  <c r="DR36" i="39"/>
  <c r="MF42" i="39"/>
  <c r="DE13" i="39"/>
  <c r="HS37" i="39"/>
  <c r="HS46" i="39"/>
  <c r="HG46" i="39"/>
  <c r="CF46" i="39"/>
  <c r="DT14" i="39"/>
  <c r="DT36" i="39"/>
  <c r="FT28" i="39"/>
  <c r="T14" i="33"/>
  <c r="MG9" i="39"/>
  <c r="IT28" i="39"/>
  <c r="IR28" i="39"/>
  <c r="KF46" i="39"/>
  <c r="AS36" i="39"/>
  <c r="DF9" i="39"/>
  <c r="DE9" i="39"/>
  <c r="KG46" i="39"/>
  <c r="AT36" i="39"/>
  <c r="JR46" i="39"/>
  <c r="ES36" i="39"/>
  <c r="ET36" i="39"/>
  <c r="BS37" i="39"/>
  <c r="AT9" i="39"/>
  <c r="ER46" i="39"/>
  <c r="R32" i="33"/>
  <c r="IT46" i="39"/>
  <c r="HF13" i="39"/>
  <c r="HE13" i="39"/>
  <c r="HG13" i="39"/>
  <c r="R42" i="39"/>
  <c r="T42" i="39"/>
  <c r="EG9" i="39"/>
  <c r="JF31" i="39"/>
  <c r="IF14" i="39"/>
  <c r="FR9" i="39"/>
  <c r="EE9" i="39"/>
  <c r="JE31" i="39"/>
  <c r="IE14" i="39"/>
  <c r="EF37" i="39"/>
  <c r="AG42" i="39"/>
  <c r="S45" i="39"/>
  <c r="IG13" i="39"/>
  <c r="IF13" i="39"/>
  <c r="IE13" i="39"/>
  <c r="FS9" i="39"/>
  <c r="HR45" i="39"/>
  <c r="AS37" i="39"/>
  <c r="EE37" i="39"/>
  <c r="MF31" i="39"/>
  <c r="JF13" i="39"/>
  <c r="JG13" i="39"/>
  <c r="JE13" i="39"/>
  <c r="GT13" i="39"/>
  <c r="GR13" i="39"/>
  <c r="JT13" i="39"/>
  <c r="JR13" i="39"/>
  <c r="JS13" i="39"/>
  <c r="FS28" i="39"/>
  <c r="FF31" i="39"/>
  <c r="HS45" i="39"/>
  <c r="ER28" i="39"/>
  <c r="KE13" i="39"/>
  <c r="KG13" i="39"/>
  <c r="KF13" i="39"/>
  <c r="LE13" i="39"/>
  <c r="LF13" i="39"/>
  <c r="LG13" i="39"/>
  <c r="AS13" i="39"/>
  <c r="AR13" i="39"/>
  <c r="AT13" i="39"/>
  <c r="KF37" i="39"/>
  <c r="KG37" i="39"/>
  <c r="BT13" i="39"/>
  <c r="BS13" i="39"/>
  <c r="DR31" i="39"/>
  <c r="BT9" i="39"/>
  <c r="GT37" i="39"/>
  <c r="CF8" i="39"/>
  <c r="BR37" i="39"/>
  <c r="CT36" i="39"/>
  <c r="CR36" i="39"/>
  <c r="CS36" i="39"/>
  <c r="S46" i="33"/>
  <c r="T46" i="33"/>
  <c r="KR9" i="39"/>
  <c r="DT31" i="39"/>
  <c r="S8" i="39"/>
  <c r="KT36" i="39"/>
  <c r="HR9" i="39"/>
  <c r="KT9" i="39"/>
  <c r="AE31" i="39"/>
  <c r="DE8" i="39"/>
  <c r="KS36" i="39"/>
  <c r="T32" i="39"/>
  <c r="DF8" i="39"/>
  <c r="FF37" i="39"/>
  <c r="KG8" i="39"/>
  <c r="KF8" i="39"/>
  <c r="AF31" i="39"/>
  <c r="HT9" i="39"/>
  <c r="DS28" i="39"/>
  <c r="T23" i="33"/>
  <c r="FE37" i="39"/>
  <c r="R23" i="33"/>
  <c r="BS9" i="39"/>
  <c r="DR28" i="39"/>
  <c r="S32" i="39"/>
  <c r="T8" i="39"/>
  <c r="GR37" i="39"/>
  <c r="CE8" i="39"/>
  <c r="HT8" i="39"/>
  <c r="HS8" i="39"/>
  <c r="LS31" i="39"/>
  <c r="HT28" i="39"/>
  <c r="GE28" i="39"/>
  <c r="CS9" i="39"/>
  <c r="BE28" i="39"/>
  <c r="LR28" i="39"/>
  <c r="HE31" i="39"/>
  <c r="JE9" i="39"/>
  <c r="JG9" i="39"/>
  <c r="MF18" i="39"/>
  <c r="HG31" i="39"/>
  <c r="EG28" i="39"/>
  <c r="MG18" i="39"/>
  <c r="IR9" i="39"/>
  <c r="AE14" i="39"/>
  <c r="JR28" i="39"/>
  <c r="EE28" i="39"/>
  <c r="HR28" i="39"/>
  <c r="GG28" i="39"/>
  <c r="IS9" i="39"/>
  <c r="AG14" i="39"/>
  <c r="JS28" i="39"/>
  <c r="BF28" i="39"/>
  <c r="LT28" i="39"/>
  <c r="BE37" i="39"/>
  <c r="KF36" i="39"/>
  <c r="KE36" i="39"/>
  <c r="CG31" i="39"/>
  <c r="GE9" i="39"/>
  <c r="GE36" i="39"/>
  <c r="GG36" i="39"/>
  <c r="R36" i="39"/>
  <c r="S36" i="39"/>
  <c r="T36" i="39"/>
  <c r="CF31" i="39"/>
  <c r="S31" i="39"/>
  <c r="GT9" i="39"/>
  <c r="R31" i="39"/>
  <c r="GF31" i="39"/>
  <c r="JD69" i="39"/>
  <c r="JD70" i="39" s="1"/>
  <c r="CD69" i="39"/>
  <c r="CD70" i="39" s="1"/>
  <c r="BS36" i="39"/>
  <c r="BT36" i="39"/>
  <c r="BR36" i="39"/>
  <c r="GE31" i="39"/>
  <c r="DD69" i="39"/>
  <c r="DD70" i="39" s="1"/>
  <c r="AG37" i="39"/>
  <c r="GD69" i="39"/>
  <c r="GD70" i="39" s="1"/>
  <c r="EQ69" i="39"/>
  <c r="EQ70" i="39" s="1"/>
  <c r="LD69" i="39"/>
  <c r="LD70" i="39" s="1"/>
  <c r="LR36" i="39"/>
  <c r="LT36" i="39"/>
  <c r="LS36" i="39"/>
  <c r="GR9" i="39"/>
  <c r="HT14" i="39"/>
  <c r="AE37" i="39"/>
  <c r="GF9" i="39"/>
  <c r="AE36" i="39"/>
  <c r="AF36" i="39"/>
  <c r="HR14" i="39"/>
  <c r="BG37" i="39"/>
  <c r="ME31" i="39"/>
  <c r="AF45" i="39"/>
  <c r="AE45" i="39"/>
  <c r="AG45" i="39"/>
  <c r="LS13" i="39"/>
  <c r="LT13" i="39"/>
  <c r="LR13" i="39"/>
  <c r="EF13" i="39"/>
  <c r="EE13" i="39"/>
  <c r="EG13" i="39"/>
  <c r="T17" i="33"/>
  <c r="S17" i="33"/>
  <c r="R17" i="33"/>
  <c r="MG37" i="39"/>
  <c r="HS31" i="39"/>
  <c r="HR31" i="39"/>
  <c r="HT31" i="39"/>
  <c r="MF37" i="39"/>
  <c r="LT17" i="39"/>
  <c r="LR17" i="39"/>
  <c r="LS17" i="39"/>
  <c r="KR17" i="39"/>
  <c r="KS17" i="39"/>
  <c r="KT17" i="39"/>
  <c r="FT17" i="39"/>
  <c r="FR17" i="39"/>
  <c r="FS17" i="39"/>
  <c r="KT31" i="39"/>
  <c r="KR31" i="39"/>
  <c r="KS31" i="39"/>
  <c r="GR45" i="39"/>
  <c r="GT45" i="39"/>
  <c r="GS45" i="39"/>
  <c r="FR45" i="39"/>
  <c r="FT45" i="39"/>
  <c r="FS45" i="39"/>
  <c r="FG45" i="39"/>
  <c r="FF45" i="39"/>
  <c r="FE45" i="39"/>
  <c r="IE8" i="39"/>
  <c r="IF8" i="39"/>
  <c r="IG8" i="39"/>
  <c r="BE22" i="39"/>
  <c r="BF22" i="39"/>
  <c r="BG22" i="39"/>
  <c r="JG22" i="39"/>
  <c r="JE22" i="39"/>
  <c r="JF22" i="39"/>
  <c r="EE36" i="39"/>
  <c r="EF36" i="39"/>
  <c r="EG36" i="39"/>
  <c r="DE41" i="39"/>
  <c r="DG41" i="39"/>
  <c r="DF41" i="39"/>
  <c r="EF41" i="39"/>
  <c r="EG41" i="39"/>
  <c r="EE41" i="39"/>
  <c r="FG41" i="39"/>
  <c r="FF41" i="39"/>
  <c r="FE41" i="39"/>
  <c r="GF17" i="39"/>
  <c r="GE17" i="39"/>
  <c r="GG17" i="39"/>
  <c r="AR17" i="39"/>
  <c r="AS17" i="39"/>
  <c r="AT17" i="39"/>
  <c r="EE31" i="39"/>
  <c r="EG31" i="39"/>
  <c r="EF31" i="39"/>
  <c r="KS45" i="39"/>
  <c r="KR45" i="39"/>
  <c r="KT45" i="39"/>
  <c r="LG45" i="39"/>
  <c r="LE45" i="39"/>
  <c r="LF45" i="39"/>
  <c r="DS22" i="39"/>
  <c r="DT22" i="39"/>
  <c r="DR22" i="39"/>
  <c r="IR22" i="39"/>
  <c r="IT22" i="39"/>
  <c r="IS22" i="39"/>
  <c r="GR36" i="39"/>
  <c r="GT36" i="39"/>
  <c r="GS36" i="39"/>
  <c r="IF41" i="39"/>
  <c r="IE41" i="39"/>
  <c r="IG41" i="39"/>
  <c r="BS41" i="39"/>
  <c r="BT41" i="39"/>
  <c r="BR41" i="39"/>
  <c r="GF41" i="39"/>
  <c r="GE41" i="39"/>
  <c r="GG41" i="39"/>
  <c r="MD69" i="39"/>
  <c r="MD70" i="39" s="1"/>
  <c r="MF32" i="39"/>
  <c r="EE17" i="39"/>
  <c r="EF17" i="39"/>
  <c r="EG17" i="39"/>
  <c r="ER17" i="39"/>
  <c r="ES17" i="39"/>
  <c r="ET17" i="39"/>
  <c r="IG31" i="39"/>
  <c r="IF31" i="39"/>
  <c r="IE31" i="39"/>
  <c r="DF45" i="39"/>
  <c r="DE45" i="39"/>
  <c r="DG45" i="39"/>
  <c r="BT45" i="39"/>
  <c r="BR45" i="39"/>
  <c r="BS45" i="39"/>
  <c r="ME41" i="39"/>
  <c r="MG41" i="39"/>
  <c r="MF41" i="39"/>
  <c r="KT22" i="39"/>
  <c r="KS22" i="39"/>
  <c r="KR22" i="39"/>
  <c r="HF22" i="39"/>
  <c r="HE22" i="39"/>
  <c r="HG22" i="39"/>
  <c r="FF36" i="39"/>
  <c r="FE36" i="39"/>
  <c r="FG36" i="39"/>
  <c r="BE41" i="39"/>
  <c r="BG41" i="39"/>
  <c r="BF41" i="39"/>
  <c r="DT41" i="39"/>
  <c r="DR41" i="39"/>
  <c r="DS41" i="39"/>
  <c r="JR41" i="39"/>
  <c r="JT41" i="39"/>
  <c r="JS41" i="39"/>
  <c r="FG17" i="39"/>
  <c r="FF17" i="39"/>
  <c r="FE17" i="39"/>
  <c r="HF17" i="39"/>
  <c r="HG17" i="39"/>
  <c r="HE17" i="39"/>
  <c r="DE31" i="39"/>
  <c r="DG31" i="39"/>
  <c r="DF31" i="39"/>
  <c r="JE45" i="39"/>
  <c r="JG45" i="39"/>
  <c r="JF45" i="39"/>
  <c r="IG45" i="39"/>
  <c r="IF45" i="39"/>
  <c r="IE45" i="39"/>
  <c r="ET45" i="39"/>
  <c r="ER45" i="39"/>
  <c r="ES45" i="39"/>
  <c r="JS22" i="39"/>
  <c r="JR22" i="39"/>
  <c r="JT22" i="39"/>
  <c r="DG22" i="39"/>
  <c r="DF22" i="39"/>
  <c r="DE22" i="39"/>
  <c r="LE36" i="39"/>
  <c r="LF36" i="39"/>
  <c r="LG36" i="39"/>
  <c r="CF41" i="39"/>
  <c r="CG41" i="39"/>
  <c r="CE41" i="39"/>
  <c r="HG41" i="39"/>
  <c r="HE41" i="39"/>
  <c r="HF41" i="39"/>
  <c r="GS41" i="39"/>
  <c r="GR41" i="39"/>
  <c r="GT41" i="39"/>
  <c r="GQ69" i="39"/>
  <c r="GQ70" i="39" s="1"/>
  <c r="ID69" i="39"/>
  <c r="ID70" i="39" s="1"/>
  <c r="ME32" i="39"/>
  <c r="JT17" i="39"/>
  <c r="JS17" i="39"/>
  <c r="JR17" i="39"/>
  <c r="DF17" i="39"/>
  <c r="DG17" i="39"/>
  <c r="DE17" i="39"/>
  <c r="CE17" i="39"/>
  <c r="CG17" i="39"/>
  <c r="CF17" i="39"/>
  <c r="AT31" i="39"/>
  <c r="AS31" i="39"/>
  <c r="AR31" i="39"/>
  <c r="FT31" i="39"/>
  <c r="FS31" i="39"/>
  <c r="FR31" i="39"/>
  <c r="HF45" i="39"/>
  <c r="HG45" i="39"/>
  <c r="HE45" i="39"/>
  <c r="KG45" i="39"/>
  <c r="KE45" i="39"/>
  <c r="KF45" i="39"/>
  <c r="LT45" i="39"/>
  <c r="LR45" i="39"/>
  <c r="LS45" i="39"/>
  <c r="GG22" i="39"/>
  <c r="GE22" i="39"/>
  <c r="GF22" i="39"/>
  <c r="DE36" i="39"/>
  <c r="DG36" i="39"/>
  <c r="DF36" i="39"/>
  <c r="LG41" i="39"/>
  <c r="LE41" i="39"/>
  <c r="LF41" i="39"/>
  <c r="KE41" i="39"/>
  <c r="KG41" i="39"/>
  <c r="KF41" i="39"/>
  <c r="KT41" i="39"/>
  <c r="KR41" i="39"/>
  <c r="KS41" i="39"/>
  <c r="CS17" i="39"/>
  <c r="CT17" i="39"/>
  <c r="CR17" i="39"/>
  <c r="IF17" i="39"/>
  <c r="IE17" i="39"/>
  <c r="IG17" i="39"/>
  <c r="IT17" i="39"/>
  <c r="IS17" i="39"/>
  <c r="IR17" i="39"/>
  <c r="BT17" i="39"/>
  <c r="BR17" i="39"/>
  <c r="BS17" i="39"/>
  <c r="KF31" i="39"/>
  <c r="KG31" i="39"/>
  <c r="KE31" i="39"/>
  <c r="CT31" i="39"/>
  <c r="CS31" i="39"/>
  <c r="CR31" i="39"/>
  <c r="AS45" i="39"/>
  <c r="AT45" i="39"/>
  <c r="AR45" i="39"/>
  <c r="CG45" i="39"/>
  <c r="CE45" i="39"/>
  <c r="CF45" i="39"/>
  <c r="DS45" i="39"/>
  <c r="DT45" i="39"/>
  <c r="DR45" i="39"/>
  <c r="CE22" i="39"/>
  <c r="CF22" i="39"/>
  <c r="CG22" i="39"/>
  <c r="JE36" i="39"/>
  <c r="JF36" i="39"/>
  <c r="JG36" i="39"/>
  <c r="IT41" i="39"/>
  <c r="IR41" i="39"/>
  <c r="IS41" i="39"/>
  <c r="AS41" i="39"/>
  <c r="AT41" i="39"/>
  <c r="AR41" i="39"/>
  <c r="JR9" i="39"/>
  <c r="BG17" i="39"/>
  <c r="BE17" i="39"/>
  <c r="BF17" i="39"/>
  <c r="LF17" i="39"/>
  <c r="LG17" i="39"/>
  <c r="LE17" i="39"/>
  <c r="DS17" i="39"/>
  <c r="DT17" i="39"/>
  <c r="DR17" i="39"/>
  <c r="ET31" i="39"/>
  <c r="ER31" i="39"/>
  <c r="ES31" i="39"/>
  <c r="BF31" i="39"/>
  <c r="BE31" i="39"/>
  <c r="BG31" i="39"/>
  <c r="BG45" i="39"/>
  <c r="BF45" i="39"/>
  <c r="BE45" i="39"/>
  <c r="GF45" i="39"/>
  <c r="GE45" i="39"/>
  <c r="GG45" i="39"/>
  <c r="EE45" i="39"/>
  <c r="EF45" i="39"/>
  <c r="EG45" i="39"/>
  <c r="IR8" i="39"/>
  <c r="IT8" i="39"/>
  <c r="IS8" i="39"/>
  <c r="LG22" i="39"/>
  <c r="LE22" i="39"/>
  <c r="LF22" i="39"/>
  <c r="IG22" i="39"/>
  <c r="IE22" i="39"/>
  <c r="IF22" i="39"/>
  <c r="R41" i="39"/>
  <c r="T41" i="39"/>
  <c r="S41" i="39"/>
  <c r="AF41" i="39"/>
  <c r="AE41" i="39"/>
  <c r="AG41" i="39"/>
  <c r="JF41" i="39"/>
  <c r="JG41" i="39"/>
  <c r="JE41" i="39"/>
  <c r="ES41" i="39"/>
  <c r="ET41" i="39"/>
  <c r="ER41" i="39"/>
  <c r="KF17" i="39"/>
  <c r="KG17" i="39"/>
  <c r="KE17" i="39"/>
  <c r="JG17" i="39"/>
  <c r="JE17" i="39"/>
  <c r="JF17" i="39"/>
  <c r="GS17" i="39"/>
  <c r="GT17" i="39"/>
  <c r="GR17" i="39"/>
  <c r="IT31" i="39"/>
  <c r="IS31" i="39"/>
  <c r="IR31" i="39"/>
  <c r="JR45" i="39"/>
  <c r="JT45" i="39"/>
  <c r="JS45" i="39"/>
  <c r="CT45" i="39"/>
  <c r="CS45" i="39"/>
  <c r="CR45" i="39"/>
  <c r="IR45" i="39"/>
  <c r="IS45" i="39"/>
  <c r="IT45" i="39"/>
  <c r="HS41" i="39"/>
  <c r="HR41" i="39"/>
  <c r="HT41" i="39"/>
  <c r="LT8" i="39"/>
  <c r="LR8" i="39"/>
  <c r="LS8" i="39"/>
  <c r="GR22" i="39"/>
  <c r="GS22" i="39"/>
  <c r="GT22" i="39"/>
  <c r="CS22" i="39"/>
  <c r="CT22" i="39"/>
  <c r="CR22" i="39"/>
  <c r="FT41" i="39"/>
  <c r="FR41" i="39"/>
  <c r="FS41" i="39"/>
  <c r="CT41" i="39"/>
  <c r="CR41" i="39"/>
  <c r="CS41" i="39"/>
  <c r="LS41" i="39"/>
  <c r="LR41" i="39"/>
  <c r="LT41" i="39"/>
  <c r="HE9" i="39"/>
  <c r="HF9" i="39"/>
  <c r="JS9" i="39"/>
  <c r="S37" i="39"/>
  <c r="R37" i="39"/>
  <c r="T37" i="39"/>
  <c r="LQ69" i="39"/>
  <c r="LQ70" i="39" s="1"/>
  <c r="T9" i="33"/>
  <c r="S9" i="33"/>
  <c r="R9" i="33"/>
  <c r="LR9" i="39"/>
  <c r="DT9" i="39"/>
  <c r="FF9" i="39"/>
  <c r="CQ69" i="39"/>
  <c r="CQ70" i="39" s="1"/>
  <c r="AD69" i="39"/>
  <c r="AD70" i="39" s="1"/>
  <c r="KQ69" i="39"/>
  <c r="KQ70" i="39" s="1"/>
  <c r="FQ69" i="39"/>
  <c r="FQ70" i="39" s="1"/>
  <c r="FD69" i="39"/>
  <c r="FD70" i="39" s="1"/>
  <c r="LT9" i="39"/>
  <c r="DS9" i="39"/>
  <c r="FE9" i="39"/>
  <c r="BQ69" i="39"/>
  <c r="BQ70" i="39" s="1"/>
  <c r="ER37" i="39"/>
  <c r="ET37" i="39"/>
  <c r="ES37" i="39"/>
  <c r="KE9" i="39"/>
  <c r="KF9" i="39"/>
  <c r="T9" i="39"/>
  <c r="R9" i="39"/>
  <c r="S9" i="39"/>
  <c r="GE32" i="39"/>
  <c r="GF32" i="39"/>
  <c r="GG32" i="39"/>
  <c r="DF32" i="39"/>
  <c r="DE32" i="39"/>
  <c r="DG32" i="39"/>
  <c r="JE32" i="39"/>
  <c r="JG32" i="39"/>
  <c r="JF32" i="39"/>
  <c r="FS37" i="39"/>
  <c r="FR37" i="39"/>
  <c r="FT37" i="39"/>
  <c r="IG46" i="39"/>
  <c r="IE46" i="39"/>
  <c r="IF46" i="39"/>
  <c r="JS42" i="39"/>
  <c r="JT42" i="39"/>
  <c r="JR42" i="39"/>
  <c r="KG42" i="39"/>
  <c r="KE42" i="39"/>
  <c r="KF42" i="39"/>
  <c r="LG14" i="39"/>
  <c r="LF14" i="39"/>
  <c r="LE14" i="39"/>
  <c r="FS32" i="39"/>
  <c r="FR32" i="39"/>
  <c r="FT32" i="39"/>
  <c r="DR32" i="39"/>
  <c r="DS32" i="39"/>
  <c r="DT32" i="39"/>
  <c r="HF32" i="39"/>
  <c r="HE32" i="39"/>
  <c r="HG32" i="39"/>
  <c r="KS37" i="39"/>
  <c r="KR37" i="39"/>
  <c r="KT37" i="39"/>
  <c r="CE42" i="39"/>
  <c r="CF42" i="39"/>
  <c r="CG42" i="39"/>
  <c r="LF42" i="39"/>
  <c r="LE42" i="39"/>
  <c r="LG42" i="39"/>
  <c r="IT42" i="39"/>
  <c r="IR42" i="39"/>
  <c r="IS42" i="39"/>
  <c r="LS14" i="39"/>
  <c r="LT14" i="39"/>
  <c r="LR14" i="39"/>
  <c r="CR14" i="39"/>
  <c r="CT14" i="39"/>
  <c r="CS14" i="39"/>
  <c r="ES32" i="39"/>
  <c r="ET32" i="39"/>
  <c r="ER32" i="39"/>
  <c r="LE32" i="39"/>
  <c r="LF32" i="39"/>
  <c r="LG32" i="39"/>
  <c r="IT32" i="39"/>
  <c r="IR32" i="39"/>
  <c r="IS32" i="39"/>
  <c r="CT37" i="39"/>
  <c r="CS37" i="39"/>
  <c r="CR37" i="39"/>
  <c r="AT42" i="39"/>
  <c r="AR42" i="39"/>
  <c r="AS42" i="39"/>
  <c r="DF42" i="39"/>
  <c r="DG42" i="39"/>
  <c r="DE42" i="39"/>
  <c r="IG42" i="39"/>
  <c r="IE42" i="39"/>
  <c r="IF42" i="39"/>
  <c r="CG14" i="39"/>
  <c r="CF14" i="39"/>
  <c r="CE14" i="39"/>
  <c r="JS32" i="39"/>
  <c r="JT32" i="39"/>
  <c r="JR32" i="39"/>
  <c r="CT32" i="39"/>
  <c r="CS32" i="39"/>
  <c r="CR32" i="39"/>
  <c r="AE32" i="39"/>
  <c r="AG32" i="39"/>
  <c r="AF32" i="39"/>
  <c r="KR42" i="39"/>
  <c r="KT42" i="39"/>
  <c r="KS42" i="39"/>
  <c r="FR42" i="39"/>
  <c r="FS42" i="39"/>
  <c r="FT42" i="39"/>
  <c r="HE42" i="39"/>
  <c r="HF42" i="39"/>
  <c r="HG42" i="39"/>
  <c r="JR14" i="39"/>
  <c r="JT14" i="39"/>
  <c r="JS14" i="39"/>
  <c r="GT32" i="39"/>
  <c r="GR32" i="39"/>
  <c r="GS32" i="39"/>
  <c r="AR32" i="39"/>
  <c r="AT32" i="39"/>
  <c r="AS32" i="39"/>
  <c r="EF42" i="39"/>
  <c r="EG42" i="39"/>
  <c r="EE42" i="39"/>
  <c r="GR42" i="39"/>
  <c r="GS42" i="39"/>
  <c r="GT42" i="39"/>
  <c r="JG42" i="39"/>
  <c r="JE42" i="39"/>
  <c r="JF42" i="39"/>
  <c r="FS14" i="39"/>
  <c r="FR14" i="39"/>
  <c r="FT14" i="39"/>
  <c r="EE32" i="39"/>
  <c r="EF32" i="39"/>
  <c r="EG32" i="39"/>
  <c r="IG32" i="39"/>
  <c r="IE32" i="39"/>
  <c r="IF32" i="39"/>
  <c r="CF32" i="39"/>
  <c r="CE32" i="39"/>
  <c r="CG32" i="39"/>
  <c r="CS42" i="39"/>
  <c r="CR42" i="39"/>
  <c r="CT42" i="39"/>
  <c r="BR42" i="39"/>
  <c r="BS42" i="39"/>
  <c r="BT42" i="39"/>
  <c r="BG42" i="39"/>
  <c r="BF42" i="39"/>
  <c r="BE42" i="39"/>
  <c r="FF14" i="39"/>
  <c r="FE14" i="39"/>
  <c r="FG14" i="39"/>
  <c r="KG32" i="39"/>
  <c r="KE32" i="39"/>
  <c r="KF32" i="39"/>
  <c r="LT32" i="39"/>
  <c r="LR32" i="39"/>
  <c r="LS32" i="39"/>
  <c r="KS32" i="39"/>
  <c r="KT32" i="39"/>
  <c r="KR32" i="39"/>
  <c r="JG37" i="39"/>
  <c r="JE37" i="39"/>
  <c r="JF37" i="39"/>
  <c r="LS42" i="39"/>
  <c r="LR42" i="39"/>
  <c r="LT42" i="39"/>
  <c r="GF42" i="39"/>
  <c r="GE42" i="39"/>
  <c r="GG42" i="39"/>
  <c r="DR42" i="39"/>
  <c r="DT42" i="39"/>
  <c r="DS42" i="39"/>
  <c r="BR14" i="39"/>
  <c r="BS14" i="39"/>
  <c r="BT14" i="39"/>
  <c r="FG32" i="39"/>
  <c r="FE32" i="39"/>
  <c r="FF32" i="39"/>
  <c r="BT32" i="39"/>
  <c r="BS32" i="39"/>
  <c r="BR32" i="39"/>
  <c r="BF32" i="39"/>
  <c r="BG32" i="39"/>
  <c r="BE32" i="39"/>
  <c r="GF37" i="39"/>
  <c r="GG37" i="39"/>
  <c r="GE37" i="39"/>
  <c r="DT46" i="39"/>
  <c r="DS46" i="39"/>
  <c r="DR46" i="39"/>
  <c r="ER42" i="39"/>
  <c r="ES42" i="39"/>
  <c r="ET42" i="39"/>
  <c r="FE42" i="39"/>
  <c r="FF42" i="39"/>
  <c r="FG42" i="39"/>
  <c r="IR14" i="39"/>
  <c r="IT14" i="39"/>
  <c r="IS14" i="39"/>
  <c r="DQ69" i="39"/>
  <c r="DQ70" i="39" s="1"/>
  <c r="ED69" i="39"/>
  <c r="ED70" i="39" s="1"/>
  <c r="HD69" i="39"/>
  <c r="HD70" i="39" s="1"/>
  <c r="IQ69" i="39"/>
  <c r="IQ70" i="39" s="1"/>
  <c r="BD69" i="39"/>
  <c r="BD70" i="39" s="1"/>
  <c r="T45" i="33"/>
  <c r="S45" i="33"/>
  <c r="R45" i="33"/>
  <c r="BE23" i="39"/>
  <c r="BG23" i="39"/>
  <c r="BF23" i="39"/>
  <c r="IG23" i="39"/>
  <c r="IF23" i="39"/>
  <c r="IE23" i="39"/>
  <c r="CG23" i="39"/>
  <c r="CF23" i="39"/>
  <c r="CE23" i="39"/>
  <c r="LT23" i="39"/>
  <c r="LS23" i="39"/>
  <c r="LR23" i="39"/>
  <c r="AR18" i="39"/>
  <c r="AT18" i="39"/>
  <c r="AS18" i="39"/>
  <c r="FS18" i="39"/>
  <c r="FR18" i="39"/>
  <c r="FT18" i="39"/>
  <c r="AG18" i="39"/>
  <c r="AE18" i="39"/>
  <c r="AF18" i="39"/>
  <c r="DS23" i="39"/>
  <c r="DR23" i="39"/>
  <c r="DT23" i="39"/>
  <c r="HT23" i="39"/>
  <c r="HS23" i="39"/>
  <c r="HR23" i="39"/>
  <c r="KG18" i="39"/>
  <c r="KF18" i="39"/>
  <c r="KE18" i="39"/>
  <c r="JS18" i="39"/>
  <c r="JR18" i="39"/>
  <c r="JT18" i="39"/>
  <c r="GE23" i="39"/>
  <c r="GF23" i="39"/>
  <c r="GG23" i="39"/>
  <c r="DG23" i="39"/>
  <c r="DF23" i="39"/>
  <c r="DE23" i="39"/>
  <c r="CS23" i="39"/>
  <c r="CR23" i="39"/>
  <c r="CT23" i="39"/>
  <c r="ET18" i="39"/>
  <c r="ES18" i="39"/>
  <c r="ER18" i="39"/>
  <c r="CG18" i="39"/>
  <c r="CF18" i="39"/>
  <c r="CE18" i="39"/>
  <c r="FF18" i="39"/>
  <c r="FE18" i="39"/>
  <c r="FG18" i="39"/>
  <c r="KS23" i="39"/>
  <c r="KT23" i="39"/>
  <c r="KR23" i="39"/>
  <c r="ET23" i="39"/>
  <c r="ER23" i="39"/>
  <c r="ES23" i="39"/>
  <c r="AE23" i="39"/>
  <c r="AF23" i="39"/>
  <c r="AG23" i="39"/>
  <c r="KT18" i="39"/>
  <c r="KS18" i="39"/>
  <c r="KR18" i="39"/>
  <c r="LF18" i="39"/>
  <c r="LE18" i="39"/>
  <c r="LG18" i="39"/>
  <c r="GF18" i="39"/>
  <c r="GE18" i="39"/>
  <c r="GG18" i="39"/>
  <c r="AT23" i="39"/>
  <c r="AR23" i="39"/>
  <c r="AS23" i="39"/>
  <c r="HQ69" i="39"/>
  <c r="HQ70" i="39" s="1"/>
  <c r="HG23" i="39"/>
  <c r="HF23" i="39"/>
  <c r="HE23" i="39"/>
  <c r="JT23" i="39"/>
  <c r="JS23" i="39"/>
  <c r="JR23" i="39"/>
  <c r="T23" i="39"/>
  <c r="S23" i="39"/>
  <c r="R23" i="39"/>
  <c r="DF18" i="39"/>
  <c r="DE18" i="39"/>
  <c r="DG18" i="39"/>
  <c r="GS18" i="39"/>
  <c r="GR18" i="39"/>
  <c r="GT18" i="39"/>
  <c r="CR18" i="39"/>
  <c r="CS18" i="39"/>
  <c r="CT18" i="39"/>
  <c r="T18" i="39"/>
  <c r="S18" i="39"/>
  <c r="R18" i="39"/>
  <c r="R18" i="33"/>
  <c r="S18" i="33"/>
  <c r="T18" i="33"/>
  <c r="BR23" i="39"/>
  <c r="BT23" i="39"/>
  <c r="BS23" i="39"/>
  <c r="EF23" i="39"/>
  <c r="EE23" i="39"/>
  <c r="EG23" i="39"/>
  <c r="MG23" i="39"/>
  <c r="MF23" i="39"/>
  <c r="ME23" i="39"/>
  <c r="HE18" i="39"/>
  <c r="HF18" i="39"/>
  <c r="HG18" i="39"/>
  <c r="IT18" i="39"/>
  <c r="IS18" i="39"/>
  <c r="IR18" i="39"/>
  <c r="BG18" i="39"/>
  <c r="BF18" i="39"/>
  <c r="BE18" i="39"/>
  <c r="KG23" i="39"/>
  <c r="KF23" i="39"/>
  <c r="KE23" i="39"/>
  <c r="KD69" i="39"/>
  <c r="KD70" i="39" s="1"/>
  <c r="JE23" i="39"/>
  <c r="JG23" i="39"/>
  <c r="JF23" i="39"/>
  <c r="FE23" i="39"/>
  <c r="FF23" i="39"/>
  <c r="FG23" i="39"/>
  <c r="FS23" i="39"/>
  <c r="FT23" i="39"/>
  <c r="FR23" i="39"/>
  <c r="JG18" i="39"/>
  <c r="JF18" i="39"/>
  <c r="JE18" i="39"/>
  <c r="DS18" i="39"/>
  <c r="DT18" i="39"/>
  <c r="DR18" i="39"/>
  <c r="LT18" i="39"/>
  <c r="LS18" i="39"/>
  <c r="LR18" i="39"/>
  <c r="Q69" i="39"/>
  <c r="Q70" i="39" s="1"/>
  <c r="JQ69" i="39"/>
  <c r="JQ70" i="39" s="1"/>
  <c r="AQ69" i="39"/>
  <c r="AQ70" i="39" s="1"/>
  <c r="T41" i="33"/>
  <c r="R41" i="33"/>
  <c r="S41" i="33"/>
  <c r="GT23" i="39"/>
  <c r="GR23" i="39"/>
  <c r="GS23" i="39"/>
  <c r="LE23" i="39"/>
  <c r="LG23" i="39"/>
  <c r="LF23" i="39"/>
  <c r="IR23" i="39"/>
  <c r="IT23" i="39"/>
  <c r="IS23" i="39"/>
  <c r="BS18" i="39"/>
  <c r="BT18" i="39"/>
  <c r="BR18" i="39"/>
  <c r="IE18" i="39"/>
  <c r="IG18" i="39"/>
  <c r="IF18" i="39"/>
  <c r="EE18" i="39"/>
  <c r="EF18" i="39"/>
  <c r="EG18" i="39"/>
  <c r="S20" i="33"/>
  <c r="R20" i="33"/>
  <c r="T20" i="33"/>
  <c r="T13" i="33"/>
  <c r="R13" i="33"/>
  <c r="S13" i="33"/>
  <c r="S28" i="33"/>
  <c r="T28" i="33"/>
  <c r="R28" i="33"/>
  <c r="T23" i="45" l="1"/>
  <c r="DX21" i="33"/>
  <c r="K13" i="39"/>
  <c r="IK13" i="39"/>
  <c r="BX21" i="33"/>
  <c r="B21" i="33"/>
  <c r="EK13" i="39"/>
  <c r="EK21" i="33"/>
  <c r="X13" i="39"/>
  <c r="JK13" i="39"/>
  <c r="EX21" i="33"/>
  <c r="AK13" i="39"/>
  <c r="LX13" i="39"/>
  <c r="FX21" i="33"/>
  <c r="BK13" i="39"/>
  <c r="JX21" i="33"/>
  <c r="DX13" i="39"/>
  <c r="IX21" i="33"/>
  <c r="EX13" i="39"/>
  <c r="AK21" i="33"/>
  <c r="IK21" i="33"/>
  <c r="FX13" i="39"/>
  <c r="X21" i="33"/>
  <c r="FK21" i="33"/>
  <c r="JK21" i="33"/>
  <c r="B13" i="39"/>
  <c r="CX13" i="39"/>
  <c r="HK13" i="39"/>
  <c r="KX13" i="39"/>
  <c r="DK21" i="33"/>
  <c r="HK21" i="33"/>
  <c r="KX21" i="33"/>
  <c r="GX13" i="39"/>
  <c r="CK13" i="39"/>
  <c r="IX13" i="39"/>
  <c r="D15" i="46"/>
  <c r="CX21" i="33"/>
  <c r="GK21" i="33"/>
  <c r="LX21" i="33"/>
  <c r="AX13" i="39"/>
  <c r="FK13" i="39"/>
  <c r="KK13" i="39"/>
  <c r="K21" i="33"/>
  <c r="BK21" i="33"/>
  <c r="HX21" i="33"/>
  <c r="LK21" i="33"/>
  <c r="DK13" i="39"/>
  <c r="HX13" i="39"/>
  <c r="LK13" i="39"/>
  <c r="AX21" i="33"/>
  <c r="CK21" i="33"/>
  <c r="GX21" i="33"/>
  <c r="BX13" i="39"/>
  <c r="GK13" i="39"/>
  <c r="T23" i="44"/>
  <c r="AA23" i="44" s="1"/>
  <c r="P5" i="43"/>
  <c r="P5" i="45"/>
  <c r="B33" i="36"/>
  <c r="P26" i="42" s="1"/>
  <c r="D17" i="44"/>
  <c r="P7" i="46"/>
  <c r="C21" i="39"/>
  <c r="B21" i="39" s="1"/>
  <c r="KJ21" i="39" s="1"/>
  <c r="C28" i="39"/>
  <c r="B28" i="39" s="1"/>
  <c r="JJ28" i="39" s="1"/>
  <c r="DM22" i="33"/>
  <c r="DZ22" i="33"/>
  <c r="IM22" i="33"/>
  <c r="Z22" i="33"/>
  <c r="EM22" i="33"/>
  <c r="JM22" i="33"/>
  <c r="AM22" i="33"/>
  <c r="FM22" i="33"/>
  <c r="KM22" i="33"/>
  <c r="BZ22" i="33"/>
  <c r="HM22" i="33"/>
  <c r="IZ22" i="33"/>
  <c r="D22" i="33"/>
  <c r="IY22" i="33" s="1"/>
  <c r="CZ22" i="33"/>
  <c r="HZ22" i="33"/>
  <c r="LM22" i="33"/>
  <c r="M22" i="33"/>
  <c r="AZ22" i="33"/>
  <c r="GZ22" i="33"/>
  <c r="KZ22" i="33"/>
  <c r="BM22" i="33"/>
  <c r="EZ22" i="33"/>
  <c r="GM22" i="33"/>
  <c r="P7" i="43"/>
  <c r="P6" i="42"/>
  <c r="P7" i="44"/>
  <c r="P8" i="45"/>
  <c r="P6" i="46"/>
  <c r="P6" i="45"/>
  <c r="P5" i="46"/>
  <c r="P6" i="43"/>
  <c r="P7" i="45"/>
  <c r="P8" i="42"/>
  <c r="P8" i="47"/>
  <c r="P8" i="43"/>
  <c r="P8" i="46"/>
  <c r="H33" i="36"/>
  <c r="P26" i="44" s="1"/>
  <c r="C24" i="33" s="1"/>
  <c r="P6" i="44"/>
  <c r="P6" i="47"/>
  <c r="P5" i="47"/>
  <c r="P7" i="42"/>
  <c r="P5" i="44"/>
  <c r="P8" i="44"/>
  <c r="P5" i="42"/>
  <c r="P7" i="47"/>
  <c r="F33" i="36"/>
  <c r="Q26" i="43" s="1"/>
  <c r="H8" i="43" s="1"/>
  <c r="E40" i="37"/>
  <c r="E22" i="39"/>
  <c r="LZ22" i="39" s="1"/>
  <c r="CX16" i="33"/>
  <c r="EK16" i="33"/>
  <c r="JK16" i="33"/>
  <c r="AX16" i="33"/>
  <c r="FK16" i="33"/>
  <c r="KK16" i="33"/>
  <c r="B16" i="33"/>
  <c r="IJ16" i="33" s="1"/>
  <c r="BX16" i="33"/>
  <c r="HX16" i="33"/>
  <c r="LX16" i="33"/>
  <c r="K16" i="33"/>
  <c r="CK16" i="33"/>
  <c r="HK16" i="33"/>
  <c r="LK16" i="33"/>
  <c r="BK16" i="33"/>
  <c r="DX16" i="33"/>
  <c r="GX16" i="33"/>
  <c r="KX16" i="33"/>
  <c r="DK16" i="33"/>
  <c r="EX16" i="33"/>
  <c r="IX16" i="33"/>
  <c r="X16" i="33"/>
  <c r="FX16" i="33"/>
  <c r="IK16" i="33"/>
  <c r="AK16" i="33"/>
  <c r="GK16" i="33"/>
  <c r="L33" i="36"/>
  <c r="Q26" i="45" s="1"/>
  <c r="Z32" i="45" s="1"/>
  <c r="E43" i="37"/>
  <c r="D16" i="45"/>
  <c r="L23" i="36"/>
  <c r="Q24" i="45" s="1"/>
  <c r="Z24" i="45" s="1"/>
  <c r="E30" i="37"/>
  <c r="T25" i="43"/>
  <c r="U25" i="43" s="1"/>
  <c r="C13" i="33"/>
  <c r="KX13" i="33" s="1"/>
  <c r="C16" i="39"/>
  <c r="B16" i="39" s="1"/>
  <c r="KW16" i="39" s="1"/>
  <c r="IZ25" i="39"/>
  <c r="BZ25" i="39"/>
  <c r="EM25" i="39"/>
  <c r="AX21" i="39"/>
  <c r="AZ25" i="39"/>
  <c r="HZ25" i="39"/>
  <c r="GZ25" i="39"/>
  <c r="DM25" i="39"/>
  <c r="DZ25" i="39"/>
  <c r="FZ25" i="39"/>
  <c r="KM25" i="39"/>
  <c r="M25" i="39"/>
  <c r="CM25" i="39"/>
  <c r="JZ25" i="39"/>
  <c r="FM25" i="39"/>
  <c r="GM25" i="39"/>
  <c r="IM25" i="39"/>
  <c r="AM25" i="39"/>
  <c r="EZ25" i="39"/>
  <c r="KZ25" i="39"/>
  <c r="Z25" i="39"/>
  <c r="CZ25" i="39"/>
  <c r="HM25" i="39"/>
  <c r="JM25" i="39"/>
  <c r="D25" i="39"/>
  <c r="GY25" i="39" s="1"/>
  <c r="BM25" i="39"/>
  <c r="LM25" i="39"/>
  <c r="IJ28" i="39"/>
  <c r="Z25" i="43"/>
  <c r="Z23" i="44"/>
  <c r="Z23" i="45"/>
  <c r="H8" i="47"/>
  <c r="Z27" i="45"/>
  <c r="T27" i="45"/>
  <c r="C32" i="33"/>
  <c r="C32" i="39"/>
  <c r="Z28" i="47"/>
  <c r="E41" i="33"/>
  <c r="E41" i="39"/>
  <c r="Z24" i="43"/>
  <c r="T24" i="43"/>
  <c r="C15" i="33"/>
  <c r="C15" i="39"/>
  <c r="C17" i="33"/>
  <c r="C17" i="39"/>
  <c r="Z23" i="42"/>
  <c r="C7" i="33"/>
  <c r="C7" i="39"/>
  <c r="T23" i="42"/>
  <c r="T22" i="43"/>
  <c r="I8" i="47"/>
  <c r="Z31" i="44"/>
  <c r="E23" i="33"/>
  <c r="E23" i="39"/>
  <c r="Z29" i="47"/>
  <c r="E42" i="33"/>
  <c r="E42" i="39"/>
  <c r="T25" i="46"/>
  <c r="Z25" i="46"/>
  <c r="C37" i="33"/>
  <c r="C37" i="39"/>
  <c r="T23" i="46"/>
  <c r="Z23" i="46"/>
  <c r="C35" i="33"/>
  <c r="C35" i="39"/>
  <c r="E7" i="33"/>
  <c r="E7" i="39"/>
  <c r="Z29" i="42"/>
  <c r="T24" i="44"/>
  <c r="Z24" i="44"/>
  <c r="C22" i="33"/>
  <c r="C22" i="39"/>
  <c r="Z28" i="42"/>
  <c r="E6" i="33"/>
  <c r="E6" i="39"/>
  <c r="H5" i="46"/>
  <c r="I6" i="46"/>
  <c r="Z30" i="46"/>
  <c r="E36" i="33"/>
  <c r="E36" i="39"/>
  <c r="Z24" i="42"/>
  <c r="T24" i="42"/>
  <c r="C8" i="33"/>
  <c r="C8" i="39"/>
  <c r="Z26" i="44"/>
  <c r="Z31" i="46"/>
  <c r="E37" i="33"/>
  <c r="E37" i="39"/>
  <c r="Z33" i="46"/>
  <c r="E39" i="33"/>
  <c r="E39" i="39"/>
  <c r="N5" i="47"/>
  <c r="M6" i="47"/>
  <c r="M7" i="47"/>
  <c r="O7" i="47"/>
  <c r="N7" i="47"/>
  <c r="N8" i="47"/>
  <c r="N6" i="47"/>
  <c r="Z22" i="47"/>
  <c r="O5" i="47"/>
  <c r="M5" i="47"/>
  <c r="M8" i="47"/>
  <c r="T22" i="47"/>
  <c r="O8" i="47"/>
  <c r="O6" i="47"/>
  <c r="C41" i="33"/>
  <c r="C41" i="39"/>
  <c r="Z22" i="44"/>
  <c r="O5" i="44"/>
  <c r="T22" i="44"/>
  <c r="O7" i="44"/>
  <c r="C20" i="33"/>
  <c r="C20" i="39"/>
  <c r="T25" i="42"/>
  <c r="Z25" i="42"/>
  <c r="C9" i="33"/>
  <c r="C9" i="39"/>
  <c r="E11" i="33"/>
  <c r="E11" i="39"/>
  <c r="Z33" i="42"/>
  <c r="Z22" i="43"/>
  <c r="Z28" i="46"/>
  <c r="E34" i="33"/>
  <c r="E34" i="39"/>
  <c r="E24" i="33"/>
  <c r="E24" i="39"/>
  <c r="I5" i="46"/>
  <c r="H6" i="46"/>
  <c r="I7" i="46"/>
  <c r="I6" i="47"/>
  <c r="Z27" i="43"/>
  <c r="T27" i="43"/>
  <c r="C18" i="33"/>
  <c r="C18" i="39"/>
  <c r="Z27" i="47"/>
  <c r="T27" i="47"/>
  <c r="C46" i="33"/>
  <c r="C46" i="39"/>
  <c r="Z26" i="47"/>
  <c r="T26" i="47"/>
  <c r="C45" i="33"/>
  <c r="C45" i="39"/>
  <c r="Z26" i="46"/>
  <c r="T26" i="46"/>
  <c r="C38" i="33"/>
  <c r="C38" i="39"/>
  <c r="Z32" i="46"/>
  <c r="E38" i="33"/>
  <c r="E38" i="39"/>
  <c r="AA29" i="45"/>
  <c r="V23" i="45"/>
  <c r="U23" i="45"/>
  <c r="AA23" i="45"/>
  <c r="T23" i="47"/>
  <c r="Z23" i="47"/>
  <c r="C42" i="33"/>
  <c r="C42" i="39"/>
  <c r="T23" i="43"/>
  <c r="Z23" i="43"/>
  <c r="C14" i="33"/>
  <c r="C14" i="39"/>
  <c r="H7" i="46"/>
  <c r="H6" i="47"/>
  <c r="N8" i="46"/>
  <c r="N6" i="46"/>
  <c r="Z22" i="46"/>
  <c r="M5" i="46"/>
  <c r="N7" i="46"/>
  <c r="O5" i="46"/>
  <c r="M7" i="46"/>
  <c r="M8" i="46"/>
  <c r="T22" i="46"/>
  <c r="O8" i="46"/>
  <c r="O6" i="46"/>
  <c r="N5" i="46"/>
  <c r="M6" i="46"/>
  <c r="O7" i="46"/>
  <c r="C34" i="33"/>
  <c r="C34" i="39"/>
  <c r="E10" i="33"/>
  <c r="Z32" i="42"/>
  <c r="E10" i="39"/>
  <c r="T27" i="42"/>
  <c r="C11" i="33"/>
  <c r="C11" i="39"/>
  <c r="Z27" i="42"/>
  <c r="Z31" i="47"/>
  <c r="E44" i="33"/>
  <c r="E44" i="39"/>
  <c r="T22" i="45"/>
  <c r="Z22" i="45"/>
  <c r="C27" i="33"/>
  <c r="C27" i="39"/>
  <c r="Z29" i="45"/>
  <c r="E28" i="33"/>
  <c r="E28" i="39"/>
  <c r="C29" i="33"/>
  <c r="C29" i="39"/>
  <c r="Z24" i="46"/>
  <c r="T24" i="46"/>
  <c r="C36" i="33"/>
  <c r="C36" i="39"/>
  <c r="T24" i="47"/>
  <c r="Z24" i="47"/>
  <c r="C43" i="33"/>
  <c r="C43" i="39"/>
  <c r="I5" i="47"/>
  <c r="C6" i="33"/>
  <c r="O5" i="42"/>
  <c r="I6" i="42"/>
  <c r="C6" i="39"/>
  <c r="I8" i="42"/>
  <c r="M7" i="42"/>
  <c r="H8" i="42"/>
  <c r="N5" i="42"/>
  <c r="N6" i="42"/>
  <c r="M6" i="42"/>
  <c r="M8" i="42"/>
  <c r="O7" i="42"/>
  <c r="I7" i="42"/>
  <c r="H7" i="42"/>
  <c r="H5" i="42"/>
  <c r="T22" i="42"/>
  <c r="O8" i="42"/>
  <c r="M5" i="42"/>
  <c r="I5" i="42"/>
  <c r="N8" i="42"/>
  <c r="Z22" i="42"/>
  <c r="N7" i="42"/>
  <c r="H6" i="42"/>
  <c r="O6" i="42"/>
  <c r="Z33" i="43"/>
  <c r="E18" i="33"/>
  <c r="E18" i="39"/>
  <c r="Z29" i="43"/>
  <c r="E14" i="33"/>
  <c r="E14" i="39"/>
  <c r="Z27" i="44"/>
  <c r="T27" i="44"/>
  <c r="C25" i="33"/>
  <c r="C25" i="39"/>
  <c r="H7" i="47"/>
  <c r="E8" i="33"/>
  <c r="E8" i="39"/>
  <c r="Z30" i="42"/>
  <c r="T25" i="44"/>
  <c r="Z25" i="44"/>
  <c r="C23" i="33"/>
  <c r="C23" i="39"/>
  <c r="I8" i="46"/>
  <c r="Z31" i="43"/>
  <c r="E16" i="33"/>
  <c r="E16" i="39"/>
  <c r="Z32" i="47"/>
  <c r="E45" i="33"/>
  <c r="E45" i="39"/>
  <c r="Z30" i="47"/>
  <c r="E43" i="33"/>
  <c r="E43" i="39"/>
  <c r="H5" i="47"/>
  <c r="Z29" i="46"/>
  <c r="E35" i="33"/>
  <c r="E35" i="39"/>
  <c r="T25" i="45"/>
  <c r="Z25" i="45"/>
  <c r="C30" i="33"/>
  <c r="C30" i="39"/>
  <c r="T25" i="47"/>
  <c r="Z25" i="47"/>
  <c r="C44" i="33"/>
  <c r="C44" i="39"/>
  <c r="I7" i="47"/>
  <c r="C31" i="33"/>
  <c r="C31" i="39"/>
  <c r="H8" i="46"/>
  <c r="Z26" i="42"/>
  <c r="T26" i="42"/>
  <c r="C10" i="33"/>
  <c r="C10" i="39"/>
  <c r="Z29" i="44"/>
  <c r="E21" i="33"/>
  <c r="E21" i="39"/>
  <c r="Z33" i="45"/>
  <c r="E32" i="33"/>
  <c r="E32" i="39"/>
  <c r="Z27" i="46"/>
  <c r="T27" i="46"/>
  <c r="C39" i="33"/>
  <c r="C39" i="39"/>
  <c r="Z33" i="47"/>
  <c r="E46" i="33"/>
  <c r="E46" i="39"/>
  <c r="Z28" i="45"/>
  <c r="E27" i="33"/>
  <c r="E27" i="39"/>
  <c r="Z28" i="43"/>
  <c r="E13" i="33"/>
  <c r="E13" i="39"/>
  <c r="Z30" i="43"/>
  <c r="E15" i="33"/>
  <c r="E15" i="39"/>
  <c r="Z28" i="44"/>
  <c r="E20" i="33"/>
  <c r="E20" i="39"/>
  <c r="E9" i="33"/>
  <c r="E9" i="39"/>
  <c r="Z31" i="42"/>
  <c r="Z31" i="45"/>
  <c r="E30" i="33"/>
  <c r="E30" i="39"/>
  <c r="LW21" i="33"/>
  <c r="KW21" i="33"/>
  <c r="LJ21" i="33"/>
  <c r="KJ21" i="33"/>
  <c r="JW21" i="33"/>
  <c r="IW21" i="33"/>
  <c r="IJ21" i="33"/>
  <c r="JJ21" i="33"/>
  <c r="GW21" i="33"/>
  <c r="HJ21" i="33"/>
  <c r="HW21" i="33"/>
  <c r="GJ21" i="33"/>
  <c r="EJ21" i="33"/>
  <c r="FW21" i="33"/>
  <c r="EW21" i="33"/>
  <c r="FJ21" i="33"/>
  <c r="BW21" i="33"/>
  <c r="CJ21" i="33"/>
  <c r="AW21" i="33"/>
  <c r="DW21" i="33"/>
  <c r="AJ21" i="33"/>
  <c r="W21" i="33"/>
  <c r="DJ21" i="33"/>
  <c r="CW21" i="33"/>
  <c r="BJ21" i="33"/>
  <c r="J21" i="33"/>
  <c r="LY25" i="33"/>
  <c r="KL25" i="33"/>
  <c r="KY25" i="33"/>
  <c r="LL25" i="33"/>
  <c r="JY25" i="33"/>
  <c r="IL25" i="33"/>
  <c r="IY25" i="33"/>
  <c r="HY25" i="33"/>
  <c r="GL25" i="33"/>
  <c r="JL25" i="33"/>
  <c r="GY25" i="33"/>
  <c r="FL25" i="33"/>
  <c r="HL25" i="33"/>
  <c r="EY25" i="33"/>
  <c r="EL25" i="33"/>
  <c r="DL25" i="33"/>
  <c r="FY25" i="33"/>
  <c r="CL25" i="33"/>
  <c r="CY25" i="33"/>
  <c r="DY25" i="33"/>
  <c r="BY25" i="33"/>
  <c r="AL25" i="33"/>
  <c r="Y25" i="33"/>
  <c r="BL25" i="33"/>
  <c r="AY25" i="33"/>
  <c r="L25" i="33"/>
  <c r="KJ13" i="39"/>
  <c r="LW13" i="39"/>
  <c r="JJ13" i="39"/>
  <c r="KW13" i="39"/>
  <c r="IJ13" i="39"/>
  <c r="IW13" i="39"/>
  <c r="GW13" i="39"/>
  <c r="LJ13" i="39"/>
  <c r="FW13" i="39"/>
  <c r="HJ13" i="39"/>
  <c r="EW13" i="39"/>
  <c r="GJ13" i="39"/>
  <c r="JW13" i="39"/>
  <c r="HW13" i="39"/>
  <c r="AW13" i="39"/>
  <c r="EJ13" i="39"/>
  <c r="CJ13" i="39"/>
  <c r="DW13" i="39"/>
  <c r="BJ13" i="39"/>
  <c r="FJ13" i="39"/>
  <c r="CW13" i="39"/>
  <c r="AJ13" i="39"/>
  <c r="BW13" i="39"/>
  <c r="W13" i="39"/>
  <c r="J13" i="39"/>
  <c r="DJ13" i="39"/>
  <c r="KL22" i="33"/>
  <c r="LL22" i="33"/>
  <c r="IL22" i="33"/>
  <c r="GY22" i="33"/>
  <c r="EL22" i="33"/>
  <c r="GL22" i="33"/>
  <c r="DY22" i="33"/>
  <c r="AY22" i="33"/>
  <c r="Y22" i="33"/>
  <c r="BL22" i="33"/>
  <c r="KJ28" i="33"/>
  <c r="LJ28" i="33"/>
  <c r="KW28" i="33"/>
  <c r="LW28" i="33"/>
  <c r="JJ28" i="33"/>
  <c r="IJ28" i="33"/>
  <c r="IW28" i="33"/>
  <c r="JW28" i="33"/>
  <c r="GW28" i="33"/>
  <c r="HW28" i="33"/>
  <c r="HJ28" i="33"/>
  <c r="GJ28" i="33"/>
  <c r="FW28" i="33"/>
  <c r="EW28" i="33"/>
  <c r="CJ28" i="33"/>
  <c r="FJ28" i="33"/>
  <c r="EJ28" i="33"/>
  <c r="DJ28" i="33"/>
  <c r="CW28" i="33"/>
  <c r="AW28" i="33"/>
  <c r="DW28" i="33"/>
  <c r="BW28" i="33"/>
  <c r="BJ28" i="33"/>
  <c r="AJ28" i="33"/>
  <c r="W28" i="33"/>
  <c r="J28" i="33"/>
  <c r="ME69" i="39"/>
  <c r="ME70" i="39" s="1"/>
  <c r="HT69" i="39"/>
  <c r="HT70" i="39" s="1"/>
  <c r="HS69" i="39"/>
  <c r="HS70" i="39" s="1"/>
  <c r="AG69" i="39"/>
  <c r="AG70" i="39" s="1"/>
  <c r="CF69" i="39"/>
  <c r="CF70" i="39" s="1"/>
  <c r="IF69" i="39"/>
  <c r="IF70" i="39" s="1"/>
  <c r="JF69" i="39"/>
  <c r="JF70" i="39" s="1"/>
  <c r="BF69" i="39"/>
  <c r="BF70" i="39" s="1"/>
  <c r="S69" i="39"/>
  <c r="S70" i="39" s="1"/>
  <c r="FR69" i="39"/>
  <c r="FR70" i="39" s="1"/>
  <c r="BE69" i="39"/>
  <c r="BE70" i="39" s="1"/>
  <c r="MF69" i="39"/>
  <c r="MF70" i="39" s="1"/>
  <c r="MG69" i="39"/>
  <c r="MG70" i="39" s="1"/>
  <c r="HR69" i="39"/>
  <c r="HR70" i="39" s="1"/>
  <c r="EF69" i="39"/>
  <c r="EF70" i="39" s="1"/>
  <c r="DS69" i="39"/>
  <c r="DS70" i="39" s="1"/>
  <c r="DG69" i="39"/>
  <c r="DG70" i="39" s="1"/>
  <c r="FG69" i="39"/>
  <c r="FG70" i="39" s="1"/>
  <c r="ET69" i="39"/>
  <c r="ET70" i="39" s="1"/>
  <c r="GF69" i="39"/>
  <c r="GF70" i="39" s="1"/>
  <c r="AR69" i="39"/>
  <c r="AR70" i="39" s="1"/>
  <c r="FF69" i="39"/>
  <c r="FF70" i="39" s="1"/>
  <c r="KG69" i="39"/>
  <c r="KG70" i="39" s="1"/>
  <c r="FS69" i="39"/>
  <c r="FS70" i="39" s="1"/>
  <c r="LS69" i="39"/>
  <c r="LS70" i="39" s="1"/>
  <c r="DE69" i="39"/>
  <c r="DE70" i="39" s="1"/>
  <c r="BR69" i="39"/>
  <c r="BR70" i="39" s="1"/>
  <c r="LE69" i="39"/>
  <c r="LE70" i="39" s="1"/>
  <c r="LT69" i="39"/>
  <c r="LT70" i="39" s="1"/>
  <c r="KE69" i="39"/>
  <c r="KE70" i="39" s="1"/>
  <c r="DF69" i="39"/>
  <c r="DF70" i="39" s="1"/>
  <c r="R69" i="39"/>
  <c r="R70" i="39" s="1"/>
  <c r="KS69" i="39"/>
  <c r="KS70" i="39" s="1"/>
  <c r="KR69" i="39"/>
  <c r="KR70" i="39" s="1"/>
  <c r="FE69" i="39"/>
  <c r="FE70" i="39" s="1"/>
  <c r="KT69" i="39"/>
  <c r="KT70" i="39" s="1"/>
  <c r="CR69" i="39"/>
  <c r="CR70" i="39" s="1"/>
  <c r="LG69" i="39"/>
  <c r="LG70" i="39" s="1"/>
  <c r="KF69" i="39"/>
  <c r="KF70" i="39" s="1"/>
  <c r="EG69" i="39"/>
  <c r="EG70" i="39" s="1"/>
  <c r="BS69" i="39"/>
  <c r="BS70" i="39" s="1"/>
  <c r="HF69" i="39"/>
  <c r="HF70" i="39" s="1"/>
  <c r="JE69" i="39"/>
  <c r="JE70" i="39" s="1"/>
  <c r="HE69" i="39"/>
  <c r="HE70" i="39" s="1"/>
  <c r="GT69" i="39"/>
  <c r="GT70" i="39" s="1"/>
  <c r="AF69" i="39"/>
  <c r="AF70" i="39" s="1"/>
  <c r="BG69" i="39"/>
  <c r="BG70" i="39" s="1"/>
  <c r="DR69" i="39"/>
  <c r="DR70" i="39" s="1"/>
  <c r="CS69" i="39"/>
  <c r="CS70" i="39" s="1"/>
  <c r="EE69" i="39"/>
  <c r="EE70" i="39" s="1"/>
  <c r="IT69" i="39"/>
  <c r="IT70" i="39" s="1"/>
  <c r="JG69" i="39"/>
  <c r="JG70" i="39" s="1"/>
  <c r="FT69" i="39"/>
  <c r="FT70" i="39" s="1"/>
  <c r="AT69" i="39"/>
  <c r="AT70" i="39" s="1"/>
  <c r="IR69" i="39"/>
  <c r="IR70" i="39" s="1"/>
  <c r="T69" i="39"/>
  <c r="T70" i="39" s="1"/>
  <c r="IE69" i="39"/>
  <c r="IE70" i="39" s="1"/>
  <c r="BT69" i="39"/>
  <c r="BT70" i="39" s="1"/>
  <c r="GE69" i="39"/>
  <c r="GE70" i="39" s="1"/>
  <c r="JR69" i="39"/>
  <c r="JR70" i="39" s="1"/>
  <c r="DT69" i="39"/>
  <c r="DT70" i="39" s="1"/>
  <c r="AE69" i="39"/>
  <c r="AE70" i="39" s="1"/>
  <c r="IG69" i="39"/>
  <c r="IG70" i="39" s="1"/>
  <c r="GG69" i="39"/>
  <c r="GG70" i="39" s="1"/>
  <c r="ES69" i="39"/>
  <c r="ES70" i="39" s="1"/>
  <c r="ER69" i="39"/>
  <c r="ER70" i="39" s="1"/>
  <c r="AS69" i="39"/>
  <c r="AS70" i="39" s="1"/>
  <c r="IS69" i="39"/>
  <c r="IS70" i="39" s="1"/>
  <c r="HG69" i="39"/>
  <c r="HG70" i="39" s="1"/>
  <c r="JS69" i="39"/>
  <c r="JS70" i="39" s="1"/>
  <c r="CE69" i="39"/>
  <c r="CE70" i="39" s="1"/>
  <c r="LF69" i="39"/>
  <c r="LF70" i="39" s="1"/>
  <c r="LR69" i="39"/>
  <c r="LR70" i="39" s="1"/>
  <c r="GR69" i="39"/>
  <c r="GR70" i="39" s="1"/>
  <c r="CG69" i="39"/>
  <c r="CG70" i="39" s="1"/>
  <c r="CT69" i="39"/>
  <c r="CT70" i="39" s="1"/>
  <c r="JT69" i="39"/>
  <c r="JT70" i="39" s="1"/>
  <c r="GS69" i="39"/>
  <c r="GS70" i="39" s="1"/>
  <c r="V23" i="44" l="1"/>
  <c r="AA29" i="44"/>
  <c r="U23" i="44"/>
  <c r="X28" i="39"/>
  <c r="DW28" i="39"/>
  <c r="H7" i="44"/>
  <c r="N6" i="44"/>
  <c r="T26" i="44"/>
  <c r="AA26" i="44" s="1"/>
  <c r="I6" i="44"/>
  <c r="AL22" i="33"/>
  <c r="KY22" i="33"/>
  <c r="N5" i="44"/>
  <c r="I7" i="44"/>
  <c r="HL22" i="33"/>
  <c r="L22" i="33"/>
  <c r="CL22" i="33"/>
  <c r="HY22" i="33"/>
  <c r="LY22" i="33"/>
  <c r="I8" i="44"/>
  <c r="Z32" i="44"/>
  <c r="O6" i="44"/>
  <c r="H8" i="44"/>
  <c r="O8" i="44"/>
  <c r="M6" i="44"/>
  <c r="JL22" i="33"/>
  <c r="N8" i="44"/>
  <c r="H6" i="44"/>
  <c r="CW28" i="39"/>
  <c r="FY22" i="33"/>
  <c r="DL22" i="33"/>
  <c r="CY22" i="33"/>
  <c r="EY22" i="33"/>
  <c r="JY22" i="33"/>
  <c r="M8" i="44"/>
  <c r="M5" i="44"/>
  <c r="BY22" i="33"/>
  <c r="FL22" i="33"/>
  <c r="N7" i="44"/>
  <c r="M7" i="44"/>
  <c r="C24" i="39"/>
  <c r="LX24" i="39" s="1"/>
  <c r="O8" i="43"/>
  <c r="N7" i="43"/>
  <c r="EX28" i="39"/>
  <c r="AK28" i="39"/>
  <c r="I8" i="43"/>
  <c r="I5" i="43"/>
  <c r="AW21" i="39"/>
  <c r="DK21" i="39"/>
  <c r="AJ21" i="39"/>
  <c r="HW21" i="39"/>
  <c r="HJ28" i="39"/>
  <c r="KX28" i="39"/>
  <c r="CX28" i="39"/>
  <c r="IW28" i="39"/>
  <c r="EJ28" i="39"/>
  <c r="KW28" i="39"/>
  <c r="BJ28" i="39"/>
  <c r="HK28" i="39"/>
  <c r="LJ28" i="39"/>
  <c r="GW28" i="39"/>
  <c r="IX28" i="39"/>
  <c r="EW28" i="39"/>
  <c r="LX28" i="39"/>
  <c r="JK28" i="39"/>
  <c r="BK28" i="39"/>
  <c r="FJ28" i="39"/>
  <c r="CJ28" i="39"/>
  <c r="GX28" i="39"/>
  <c r="EK28" i="39"/>
  <c r="FX28" i="39"/>
  <c r="HW28" i="39"/>
  <c r="AW28" i="39"/>
  <c r="FK28" i="39"/>
  <c r="HX28" i="39"/>
  <c r="CK28" i="39"/>
  <c r="KK28" i="39"/>
  <c r="DX28" i="39"/>
  <c r="DJ28" i="39"/>
  <c r="J28" i="39"/>
  <c r="DK28" i="39"/>
  <c r="BX28" i="39"/>
  <c r="IK28" i="39"/>
  <c r="JW28" i="39"/>
  <c r="AJ28" i="39"/>
  <c r="JX28" i="39"/>
  <c r="K28" i="39"/>
  <c r="LW28" i="39"/>
  <c r="AX28" i="39"/>
  <c r="BW28" i="39"/>
  <c r="LK28" i="39"/>
  <c r="GK28" i="39"/>
  <c r="KJ28" i="39"/>
  <c r="FW28" i="39"/>
  <c r="DW21" i="39"/>
  <c r="BJ21" i="39"/>
  <c r="GW21" i="39"/>
  <c r="HX21" i="39"/>
  <c r="IK21" i="39"/>
  <c r="EK21" i="39"/>
  <c r="DX21" i="39"/>
  <c r="EW21" i="39"/>
  <c r="BW21" i="39"/>
  <c r="W21" i="39"/>
  <c r="K21" i="39"/>
  <c r="AK21" i="39"/>
  <c r="JK21" i="39"/>
  <c r="LW21" i="39"/>
  <c r="J21" i="39"/>
  <c r="IW21" i="39"/>
  <c r="LK21" i="39"/>
  <c r="KK21" i="39"/>
  <c r="HK21" i="39"/>
  <c r="FW21" i="39"/>
  <c r="JW21" i="39"/>
  <c r="KW21" i="39"/>
  <c r="FK21" i="39"/>
  <c r="GX21" i="39"/>
  <c r="FX21" i="39"/>
  <c r="JJ21" i="39"/>
  <c r="FJ21" i="39"/>
  <c r="CJ21" i="39"/>
  <c r="JX21" i="39"/>
  <c r="GK21" i="39"/>
  <c r="CK21" i="39"/>
  <c r="GJ21" i="39"/>
  <c r="DJ21" i="39"/>
  <c r="BX21" i="39"/>
  <c r="X21" i="39"/>
  <c r="KX21" i="39"/>
  <c r="BK21" i="39"/>
  <c r="EJ21" i="39"/>
  <c r="IJ21" i="39"/>
  <c r="LJ21" i="39"/>
  <c r="CX21" i="39"/>
  <c r="IX21" i="39"/>
  <c r="EX21" i="39"/>
  <c r="LX21" i="39"/>
  <c r="AA31" i="43"/>
  <c r="I5" i="44"/>
  <c r="H5" i="44"/>
  <c r="W28" i="39"/>
  <c r="GJ28" i="39"/>
  <c r="H7" i="43"/>
  <c r="H5" i="43"/>
  <c r="M5" i="43"/>
  <c r="N5" i="43"/>
  <c r="I7" i="43"/>
  <c r="O6" i="43"/>
  <c r="M7" i="43"/>
  <c r="N8" i="43"/>
  <c r="O5" i="43"/>
  <c r="Z32" i="43"/>
  <c r="N6" i="43"/>
  <c r="I6" i="43"/>
  <c r="M8" i="43"/>
  <c r="O7" i="43"/>
  <c r="H6" i="43"/>
  <c r="M6" i="43"/>
  <c r="T26" i="43"/>
  <c r="AA26" i="43" s="1"/>
  <c r="Z26" i="43"/>
  <c r="HJ21" i="39"/>
  <c r="CW21" i="39"/>
  <c r="CM22" i="39"/>
  <c r="EM22" i="39"/>
  <c r="FM22" i="39"/>
  <c r="GM22" i="39"/>
  <c r="KZ22" i="39"/>
  <c r="AM22" i="39"/>
  <c r="AZ22" i="39"/>
  <c r="FZ22" i="39"/>
  <c r="M22" i="39"/>
  <c r="HM22" i="39"/>
  <c r="DZ22" i="39"/>
  <c r="JZ22" i="39"/>
  <c r="DM22" i="39"/>
  <c r="EZ22" i="39"/>
  <c r="HZ22" i="39"/>
  <c r="D22" i="39"/>
  <c r="LL22" i="39" s="1"/>
  <c r="CZ22" i="39"/>
  <c r="BZ22" i="39"/>
  <c r="LM22" i="39"/>
  <c r="Z22" i="39"/>
  <c r="BM22" i="39"/>
  <c r="IZ22" i="39"/>
  <c r="JM22" i="39"/>
  <c r="IM22" i="39"/>
  <c r="KM22" i="39"/>
  <c r="GZ22" i="39"/>
  <c r="E17" i="33"/>
  <c r="E17" i="39"/>
  <c r="AJ16" i="33"/>
  <c r="HJ16" i="33"/>
  <c r="LW16" i="33"/>
  <c r="AW16" i="33"/>
  <c r="EW16" i="33"/>
  <c r="IW16" i="33"/>
  <c r="CJ16" i="33"/>
  <c r="GW16" i="33"/>
  <c r="LJ16" i="33"/>
  <c r="J16" i="33"/>
  <c r="DW16" i="33"/>
  <c r="HW16" i="33"/>
  <c r="KW16" i="33"/>
  <c r="T24" i="45"/>
  <c r="V24" i="45" s="1"/>
  <c r="GJ16" i="33"/>
  <c r="FJ16" i="33"/>
  <c r="DJ16" i="33"/>
  <c r="BW16" i="33"/>
  <c r="JJ16" i="33"/>
  <c r="BJ16" i="33"/>
  <c r="FW16" i="33"/>
  <c r="JW16" i="33"/>
  <c r="CW16" i="33"/>
  <c r="KJ16" i="33"/>
  <c r="W16" i="33"/>
  <c r="EJ16" i="33"/>
  <c r="N6" i="45"/>
  <c r="I7" i="45"/>
  <c r="M7" i="45"/>
  <c r="M6" i="45"/>
  <c r="N5" i="45"/>
  <c r="O6" i="45"/>
  <c r="I6" i="45"/>
  <c r="O7" i="45"/>
  <c r="O8" i="45"/>
  <c r="I5" i="45"/>
  <c r="T26" i="45"/>
  <c r="AA32" i="45" s="1"/>
  <c r="N8" i="45"/>
  <c r="M5" i="45"/>
  <c r="H5" i="45"/>
  <c r="Z26" i="45"/>
  <c r="N7" i="45"/>
  <c r="M8" i="45"/>
  <c r="I8" i="45"/>
  <c r="H7" i="45"/>
  <c r="O5" i="45"/>
  <c r="V25" i="43"/>
  <c r="AA25" i="43"/>
  <c r="BK16" i="39"/>
  <c r="H8" i="45"/>
  <c r="LK13" i="33"/>
  <c r="H6" i="45"/>
  <c r="GK13" i="33"/>
  <c r="CX16" i="39"/>
  <c r="E29" i="39"/>
  <c r="E29" i="33"/>
  <c r="HK16" i="39"/>
  <c r="E31" i="33"/>
  <c r="E31" i="39"/>
  <c r="Z30" i="45"/>
  <c r="CK13" i="33"/>
  <c r="KJ16" i="39"/>
  <c r="JX13" i="33"/>
  <c r="B13" i="33"/>
  <c r="JJ13" i="33" s="1"/>
  <c r="FK13" i="33"/>
  <c r="HX13" i="33"/>
  <c r="K13" i="33"/>
  <c r="GK16" i="39"/>
  <c r="CJ16" i="39"/>
  <c r="LK16" i="39"/>
  <c r="W16" i="39"/>
  <c r="FX16" i="39"/>
  <c r="IJ16" i="39"/>
  <c r="LX13" i="33"/>
  <c r="IX13" i="33"/>
  <c r="BX16" i="39"/>
  <c r="AJ16" i="39"/>
  <c r="GW16" i="39"/>
  <c r="GX13" i="33"/>
  <c r="BX13" i="33"/>
  <c r="EK16" i="39"/>
  <c r="FK16" i="39"/>
  <c r="LW16" i="39"/>
  <c r="DK13" i="33"/>
  <c r="AK13" i="33"/>
  <c r="HK13" i="33"/>
  <c r="EK13" i="33"/>
  <c r="AX16" i="39"/>
  <c r="DW16" i="39"/>
  <c r="DX13" i="33"/>
  <c r="JK13" i="33"/>
  <c r="FX13" i="33"/>
  <c r="CX13" i="33"/>
  <c r="AX13" i="33"/>
  <c r="EX13" i="33"/>
  <c r="IK13" i="33"/>
  <c r="X13" i="33"/>
  <c r="KK13" i="33"/>
  <c r="BK13" i="33"/>
  <c r="FW16" i="39"/>
  <c r="AW16" i="39"/>
  <c r="KX16" i="39"/>
  <c r="DX16" i="39"/>
  <c r="K16" i="39"/>
  <c r="IX16" i="39"/>
  <c r="LJ16" i="39"/>
  <c r="HW16" i="39"/>
  <c r="GX16" i="39"/>
  <c r="LX16" i="39"/>
  <c r="HJ16" i="39"/>
  <c r="JX16" i="39"/>
  <c r="JK16" i="39"/>
  <c r="GJ16" i="39"/>
  <c r="EJ16" i="39"/>
  <c r="BW16" i="39"/>
  <c r="CK16" i="39"/>
  <c r="AK16" i="39"/>
  <c r="EX16" i="39"/>
  <c r="DK16" i="39"/>
  <c r="BJ16" i="39"/>
  <c r="IW16" i="39"/>
  <c r="JJ16" i="39"/>
  <c r="KK16" i="39"/>
  <c r="IK16" i="39"/>
  <c r="HX16" i="39"/>
  <c r="X16" i="39"/>
  <c r="J16" i="39"/>
  <c r="DJ16" i="39"/>
  <c r="FJ16" i="39"/>
  <c r="CW16" i="39"/>
  <c r="JW16" i="39"/>
  <c r="EW16" i="39"/>
  <c r="IL25" i="39"/>
  <c r="JY25" i="39"/>
  <c r="DL25" i="39"/>
  <c r="FL25" i="39"/>
  <c r="L25" i="39"/>
  <c r="BY25" i="39"/>
  <c r="IY25" i="39"/>
  <c r="JL25" i="39"/>
  <c r="BL25" i="39"/>
  <c r="CL25" i="39"/>
  <c r="AL25" i="39"/>
  <c r="GL25" i="39"/>
  <c r="LL25" i="39"/>
  <c r="CY25" i="39"/>
  <c r="EY25" i="39"/>
  <c r="KY25" i="39"/>
  <c r="DY25" i="39"/>
  <c r="HL25" i="39"/>
  <c r="LY25" i="39"/>
  <c r="HY25" i="39"/>
  <c r="FY25" i="39"/>
  <c r="KL25" i="39"/>
  <c r="Y25" i="39"/>
  <c r="AY25" i="39"/>
  <c r="EL25" i="39"/>
  <c r="J5" i="47"/>
  <c r="J8" i="47"/>
  <c r="J6" i="46"/>
  <c r="J6" i="47"/>
  <c r="J8" i="43"/>
  <c r="J7" i="47"/>
  <c r="KM9" i="33"/>
  <c r="HZ9" i="33"/>
  <c r="CZ9" i="33"/>
  <c r="AZ9" i="33"/>
  <c r="KZ9" i="33"/>
  <c r="GM9" i="33"/>
  <c r="DM9" i="33"/>
  <c r="D9" i="33"/>
  <c r="JZ9" i="33"/>
  <c r="FZ9" i="33"/>
  <c r="BZ9" i="33"/>
  <c r="IM9" i="33"/>
  <c r="EM9" i="33"/>
  <c r="BM9" i="33"/>
  <c r="HM9" i="33"/>
  <c r="EZ9" i="33"/>
  <c r="M9" i="33"/>
  <c r="FM9" i="33"/>
  <c r="LM9" i="33"/>
  <c r="DZ9" i="33"/>
  <c r="LZ9" i="33"/>
  <c r="CM9" i="33"/>
  <c r="IZ9" i="33"/>
  <c r="AM9" i="33"/>
  <c r="JM9" i="33"/>
  <c r="Z9" i="33"/>
  <c r="GZ9" i="33"/>
  <c r="JM27" i="39"/>
  <c r="AM27" i="39"/>
  <c r="M27" i="39"/>
  <c r="JZ27" i="39"/>
  <c r="GM27" i="39"/>
  <c r="BZ27" i="39"/>
  <c r="Z27" i="39"/>
  <c r="LM27" i="39"/>
  <c r="HZ27" i="39"/>
  <c r="DM27" i="39"/>
  <c r="D27" i="39"/>
  <c r="IZ27" i="39"/>
  <c r="FM27" i="39"/>
  <c r="EZ27" i="39"/>
  <c r="CZ27" i="39"/>
  <c r="KM27" i="39"/>
  <c r="GZ27" i="39"/>
  <c r="AZ27" i="39"/>
  <c r="LZ27" i="39"/>
  <c r="EM27" i="39"/>
  <c r="CM27" i="39"/>
  <c r="IM27" i="39"/>
  <c r="FZ27" i="39"/>
  <c r="DZ27" i="39"/>
  <c r="KZ27" i="39"/>
  <c r="HM27" i="39"/>
  <c r="BM27" i="39"/>
  <c r="AA33" i="46"/>
  <c r="AA27" i="46"/>
  <c r="U27" i="46"/>
  <c r="V27" i="46"/>
  <c r="JK31" i="33"/>
  <c r="CX31" i="33"/>
  <c r="BX31" i="33"/>
  <c r="IX31" i="33"/>
  <c r="FX31" i="33"/>
  <c r="AX31" i="33"/>
  <c r="IK31" i="33"/>
  <c r="DK31" i="33"/>
  <c r="AK31" i="33"/>
  <c r="LX31" i="33"/>
  <c r="HK31" i="33"/>
  <c r="FK31" i="33"/>
  <c r="X31" i="33"/>
  <c r="KK31" i="33"/>
  <c r="GK31" i="33"/>
  <c r="EK31" i="33"/>
  <c r="B31" i="33"/>
  <c r="KX31" i="33"/>
  <c r="HX31" i="33"/>
  <c r="CK31" i="33"/>
  <c r="K31" i="33"/>
  <c r="LK31" i="33"/>
  <c r="GX31" i="33"/>
  <c r="DX31" i="33"/>
  <c r="JX31" i="33"/>
  <c r="EX31" i="33"/>
  <c r="BK31" i="33"/>
  <c r="JM35" i="39"/>
  <c r="HM35" i="39"/>
  <c r="EM35" i="39"/>
  <c r="Z35" i="39"/>
  <c r="KZ35" i="39"/>
  <c r="IZ35" i="39"/>
  <c r="BM35" i="39"/>
  <c r="D35" i="39"/>
  <c r="IM35" i="39"/>
  <c r="EZ35" i="39"/>
  <c r="CZ35" i="39"/>
  <c r="M35" i="39"/>
  <c r="JZ35" i="39"/>
  <c r="GM35" i="39"/>
  <c r="AM35" i="39"/>
  <c r="LM35" i="39"/>
  <c r="FM35" i="39"/>
  <c r="BZ35" i="39"/>
  <c r="LZ35" i="39"/>
  <c r="GZ35" i="39"/>
  <c r="DM35" i="39"/>
  <c r="HZ35" i="39"/>
  <c r="KM35" i="39"/>
  <c r="AZ35" i="39"/>
  <c r="FZ35" i="39"/>
  <c r="DZ35" i="39"/>
  <c r="CM35" i="39"/>
  <c r="JM45" i="33"/>
  <c r="EZ45" i="33"/>
  <c r="BZ45" i="33"/>
  <c r="JZ45" i="33"/>
  <c r="FZ45" i="33"/>
  <c r="AM45" i="33"/>
  <c r="IM45" i="33"/>
  <c r="DM45" i="33"/>
  <c r="AZ45" i="33"/>
  <c r="KM45" i="33"/>
  <c r="HM45" i="33"/>
  <c r="FM45" i="33"/>
  <c r="BM45" i="33"/>
  <c r="LZ45" i="33"/>
  <c r="HZ45" i="33"/>
  <c r="DZ45" i="33"/>
  <c r="M45" i="33"/>
  <c r="KZ45" i="33"/>
  <c r="GM45" i="33"/>
  <c r="CM45" i="33"/>
  <c r="D45" i="33"/>
  <c r="LM45" i="33"/>
  <c r="GZ45" i="33"/>
  <c r="CZ45" i="33"/>
  <c r="IZ45" i="33"/>
  <c r="EM45" i="33"/>
  <c r="Z45" i="33"/>
  <c r="IZ8" i="33"/>
  <c r="FM8" i="33"/>
  <c r="AZ8" i="33"/>
  <c r="JM8" i="33"/>
  <c r="FZ8" i="33"/>
  <c r="BZ8" i="33"/>
  <c r="KM8" i="33"/>
  <c r="HM8" i="33"/>
  <c r="CZ8" i="33"/>
  <c r="BM8" i="33"/>
  <c r="KZ8" i="33"/>
  <c r="HZ8" i="33"/>
  <c r="DM8" i="33"/>
  <c r="D8" i="33"/>
  <c r="LM8" i="33"/>
  <c r="GM8" i="33"/>
  <c r="DZ8" i="33"/>
  <c r="M8" i="33"/>
  <c r="LZ8" i="33"/>
  <c r="GZ8" i="33"/>
  <c r="CM8" i="33"/>
  <c r="IM8" i="33"/>
  <c r="EM8" i="33"/>
  <c r="AM8" i="33"/>
  <c r="JZ8" i="33"/>
  <c r="EZ8" i="33"/>
  <c r="Z8" i="33"/>
  <c r="B6" i="39"/>
  <c r="FX6" i="39"/>
  <c r="AX6" i="39"/>
  <c r="K6" i="39"/>
  <c r="KK6" i="39"/>
  <c r="HK6" i="39"/>
  <c r="CK6" i="39"/>
  <c r="X6" i="39"/>
  <c r="LX6" i="39"/>
  <c r="JX6" i="39"/>
  <c r="DX6" i="39"/>
  <c r="AK6" i="39"/>
  <c r="JK6" i="39"/>
  <c r="EX6" i="39"/>
  <c r="BK6" i="39"/>
  <c r="KX6" i="39"/>
  <c r="LK6" i="39"/>
  <c r="CX6" i="39"/>
  <c r="IK6" i="39"/>
  <c r="GK6" i="39"/>
  <c r="EK6" i="39"/>
  <c r="IX6" i="39"/>
  <c r="HX6" i="39"/>
  <c r="BX6" i="39"/>
  <c r="GX6" i="39"/>
  <c r="FK6" i="39"/>
  <c r="DK6" i="39"/>
  <c r="AA24" i="47"/>
  <c r="V24" i="47"/>
  <c r="U24" i="47"/>
  <c r="AA30" i="47"/>
  <c r="V22" i="45"/>
  <c r="AA28" i="45"/>
  <c r="U22" i="45"/>
  <c r="AA22" i="45"/>
  <c r="D10" i="39"/>
  <c r="JZ10" i="39"/>
  <c r="GM10" i="39"/>
  <c r="EM10" i="39"/>
  <c r="LM10" i="39"/>
  <c r="HZ10" i="39"/>
  <c r="BZ10" i="39"/>
  <c r="LZ10" i="39"/>
  <c r="FM10" i="39"/>
  <c r="DM10" i="39"/>
  <c r="KM10" i="39"/>
  <c r="GZ10" i="39"/>
  <c r="AZ10" i="39"/>
  <c r="FZ10" i="39"/>
  <c r="DZ10" i="39"/>
  <c r="Z10" i="39"/>
  <c r="JM10" i="39"/>
  <c r="HM10" i="39"/>
  <c r="BM10" i="39"/>
  <c r="M10" i="39"/>
  <c r="KZ10" i="39"/>
  <c r="IZ10" i="39"/>
  <c r="CZ10" i="39"/>
  <c r="CM10" i="39"/>
  <c r="IM10" i="39"/>
  <c r="EZ10" i="39"/>
  <c r="AM10" i="39"/>
  <c r="AA29" i="43"/>
  <c r="V23" i="43"/>
  <c r="U23" i="43"/>
  <c r="AA23" i="43"/>
  <c r="KK38" i="33"/>
  <c r="GX38" i="33"/>
  <c r="BX38" i="33"/>
  <c r="JK38" i="33"/>
  <c r="FX38" i="33"/>
  <c r="CK38" i="33"/>
  <c r="JX38" i="33"/>
  <c r="EK38" i="33"/>
  <c r="AX38" i="33"/>
  <c r="IX38" i="33"/>
  <c r="EX38" i="33"/>
  <c r="X38" i="33"/>
  <c r="K38" i="33"/>
  <c r="IK38" i="33"/>
  <c r="FK38" i="33"/>
  <c r="BK38" i="33"/>
  <c r="KX38" i="33"/>
  <c r="HX38" i="33"/>
  <c r="DX38" i="33"/>
  <c r="AK38" i="33"/>
  <c r="LK38" i="33"/>
  <c r="GK38" i="33"/>
  <c r="DK38" i="33"/>
  <c r="B38" i="33"/>
  <c r="LX38" i="33"/>
  <c r="HK38" i="33"/>
  <c r="CX38" i="33"/>
  <c r="JX46" i="33"/>
  <c r="FK46" i="33"/>
  <c r="BK46" i="33"/>
  <c r="JK46" i="33"/>
  <c r="FX46" i="33"/>
  <c r="X46" i="33"/>
  <c r="LX46" i="33"/>
  <c r="HX46" i="33"/>
  <c r="CX46" i="33"/>
  <c r="AX46" i="33"/>
  <c r="KX46" i="33"/>
  <c r="HK46" i="33"/>
  <c r="DK46" i="33"/>
  <c r="B46" i="33"/>
  <c r="LK46" i="33"/>
  <c r="GX46" i="33"/>
  <c r="DX46" i="33"/>
  <c r="K46" i="33"/>
  <c r="KK46" i="33"/>
  <c r="GK46" i="33"/>
  <c r="BX46" i="33"/>
  <c r="IK46" i="33"/>
  <c r="EK46" i="33"/>
  <c r="CK46" i="33"/>
  <c r="IX46" i="33"/>
  <c r="EX46" i="33"/>
  <c r="AK46" i="33"/>
  <c r="LM34" i="33"/>
  <c r="HZ34" i="33"/>
  <c r="DM34" i="33"/>
  <c r="M34" i="33"/>
  <c r="KM34" i="33"/>
  <c r="GM34" i="33"/>
  <c r="DZ34" i="33"/>
  <c r="LZ34" i="33"/>
  <c r="HM34" i="33"/>
  <c r="CZ34" i="33"/>
  <c r="JM34" i="33"/>
  <c r="EM34" i="33"/>
  <c r="AM34" i="33"/>
  <c r="IZ34" i="33"/>
  <c r="FM34" i="33"/>
  <c r="AZ34" i="33"/>
  <c r="D34" i="33"/>
  <c r="IM34" i="33"/>
  <c r="FZ34" i="33"/>
  <c r="BZ34" i="33"/>
  <c r="KZ34" i="33"/>
  <c r="GZ34" i="33"/>
  <c r="CM34" i="33"/>
  <c r="BM34" i="33"/>
  <c r="Z34" i="33"/>
  <c r="JZ34" i="33"/>
  <c r="EZ34" i="33"/>
  <c r="B9" i="39"/>
  <c r="IK9" i="39"/>
  <c r="GK9" i="39"/>
  <c r="AK9" i="39"/>
  <c r="K9" i="39"/>
  <c r="JX9" i="39"/>
  <c r="HX9" i="39"/>
  <c r="BX9" i="39"/>
  <c r="BK9" i="39"/>
  <c r="LK9" i="39"/>
  <c r="FK9" i="39"/>
  <c r="HK9" i="39"/>
  <c r="IX9" i="39"/>
  <c r="JK9" i="39"/>
  <c r="DK9" i="39"/>
  <c r="KK9" i="39"/>
  <c r="GX9" i="39"/>
  <c r="AX9" i="39"/>
  <c r="LX9" i="39"/>
  <c r="EK9" i="39"/>
  <c r="CK9" i="39"/>
  <c r="KX9" i="39"/>
  <c r="FX9" i="39"/>
  <c r="DX9" i="39"/>
  <c r="EX9" i="39"/>
  <c r="CX9" i="39"/>
  <c r="X9" i="39"/>
  <c r="LX22" i="39"/>
  <c r="IX22" i="39"/>
  <c r="DK22" i="39"/>
  <c r="FX22" i="39"/>
  <c r="GX22" i="39"/>
  <c r="AX22" i="39"/>
  <c r="HK22" i="39"/>
  <c r="DX22" i="39"/>
  <c r="CK22" i="39"/>
  <c r="JK22" i="39"/>
  <c r="EX22" i="39"/>
  <c r="BK22" i="39"/>
  <c r="X22" i="39"/>
  <c r="KX22" i="39"/>
  <c r="GK22" i="39"/>
  <c r="CX22" i="39"/>
  <c r="K22" i="39"/>
  <c r="IK22" i="39"/>
  <c r="KK22" i="39"/>
  <c r="AK22" i="39"/>
  <c r="B22" i="39"/>
  <c r="JX22" i="39"/>
  <c r="HX22" i="39"/>
  <c r="EK22" i="39"/>
  <c r="LK22" i="39"/>
  <c r="FK22" i="39"/>
  <c r="BX22" i="39"/>
  <c r="AA25" i="46"/>
  <c r="V25" i="46"/>
  <c r="U25" i="46"/>
  <c r="AA31" i="46"/>
  <c r="V22" i="43"/>
  <c r="AA28" i="43"/>
  <c r="U22" i="43"/>
  <c r="AA22" i="43"/>
  <c r="IK17" i="33"/>
  <c r="EX17" i="33"/>
  <c r="X17" i="33"/>
  <c r="JX17" i="33"/>
  <c r="EK17" i="33"/>
  <c r="BX17" i="33"/>
  <c r="B17" i="33"/>
  <c r="IX17" i="33"/>
  <c r="DX17" i="33"/>
  <c r="AX17" i="33"/>
  <c r="KK17" i="33"/>
  <c r="HK17" i="33"/>
  <c r="CK17" i="33"/>
  <c r="BK17" i="33"/>
  <c r="KX17" i="33"/>
  <c r="HX17" i="33"/>
  <c r="FX17" i="33"/>
  <c r="K17" i="33"/>
  <c r="LK17" i="33"/>
  <c r="GK17" i="33"/>
  <c r="CX17" i="33"/>
  <c r="LX17" i="33"/>
  <c r="FK17" i="33"/>
  <c r="DK17" i="33"/>
  <c r="JK17" i="33"/>
  <c r="GX17" i="33"/>
  <c r="AK17" i="33"/>
  <c r="LM41" i="39"/>
  <c r="EZ41" i="39"/>
  <c r="AM41" i="39"/>
  <c r="FM41" i="39"/>
  <c r="GM41" i="39"/>
  <c r="D41" i="39"/>
  <c r="IZ41" i="39"/>
  <c r="GZ41" i="39"/>
  <c r="DM41" i="39"/>
  <c r="M41" i="39"/>
  <c r="KM41" i="39"/>
  <c r="JZ41" i="39"/>
  <c r="AZ41" i="39"/>
  <c r="BZ41" i="39"/>
  <c r="LZ41" i="39"/>
  <c r="EM41" i="39"/>
  <c r="CM41" i="39"/>
  <c r="Z41" i="39"/>
  <c r="HZ41" i="39"/>
  <c r="FZ41" i="39"/>
  <c r="DZ41" i="39"/>
  <c r="JM41" i="39"/>
  <c r="IM41" i="39"/>
  <c r="BM41" i="39"/>
  <c r="KZ41" i="39"/>
  <c r="HM41" i="39"/>
  <c r="CZ41" i="39"/>
  <c r="LZ27" i="33"/>
  <c r="HZ27" i="33"/>
  <c r="DZ27" i="33"/>
  <c r="M27" i="33"/>
  <c r="KM27" i="33"/>
  <c r="EM27" i="33"/>
  <c r="CM27" i="33"/>
  <c r="IZ27" i="33"/>
  <c r="GZ27" i="33"/>
  <c r="BZ27" i="33"/>
  <c r="IM27" i="33"/>
  <c r="EZ27" i="33"/>
  <c r="BM27" i="33"/>
  <c r="JZ27" i="33"/>
  <c r="DM27" i="33"/>
  <c r="Z27" i="33"/>
  <c r="JM27" i="33"/>
  <c r="FZ27" i="33"/>
  <c r="AZ27" i="33"/>
  <c r="KZ27" i="33"/>
  <c r="HM27" i="33"/>
  <c r="FM27" i="33"/>
  <c r="AM27" i="33"/>
  <c r="LM27" i="33"/>
  <c r="GM27" i="33"/>
  <c r="CZ27" i="33"/>
  <c r="D27" i="33"/>
  <c r="B10" i="39"/>
  <c r="JX10" i="39"/>
  <c r="AX10" i="39"/>
  <c r="BX10" i="39"/>
  <c r="GX10" i="39"/>
  <c r="CK10" i="39"/>
  <c r="DK10" i="39"/>
  <c r="KK10" i="39"/>
  <c r="FX10" i="39"/>
  <c r="DX10" i="39"/>
  <c r="X10" i="39"/>
  <c r="LX10" i="39"/>
  <c r="LK10" i="39"/>
  <c r="BK10" i="39"/>
  <c r="K10" i="39"/>
  <c r="JK10" i="39"/>
  <c r="HK10" i="39"/>
  <c r="CX10" i="39"/>
  <c r="KX10" i="39"/>
  <c r="EX10" i="39"/>
  <c r="EK10" i="39"/>
  <c r="IK10" i="39"/>
  <c r="GK10" i="39"/>
  <c r="AK10" i="39"/>
  <c r="IX10" i="39"/>
  <c r="HX10" i="39"/>
  <c r="FK10" i="39"/>
  <c r="JZ35" i="33"/>
  <c r="EZ35" i="33"/>
  <c r="BZ35" i="33"/>
  <c r="IZ35" i="33"/>
  <c r="FM35" i="33"/>
  <c r="BM35" i="33"/>
  <c r="IM35" i="33"/>
  <c r="FZ35" i="33"/>
  <c r="AM35" i="33"/>
  <c r="LM35" i="33"/>
  <c r="GZ35" i="33"/>
  <c r="CM35" i="33"/>
  <c r="Z35" i="33"/>
  <c r="KM35" i="33"/>
  <c r="HZ35" i="33"/>
  <c r="DM35" i="33"/>
  <c r="D35" i="33"/>
  <c r="LZ35" i="33"/>
  <c r="GM35" i="33"/>
  <c r="CZ35" i="33"/>
  <c r="M35" i="33"/>
  <c r="KZ35" i="33"/>
  <c r="HM35" i="33"/>
  <c r="DZ35" i="33"/>
  <c r="JM35" i="33"/>
  <c r="EM35" i="33"/>
  <c r="AZ35" i="33"/>
  <c r="IZ18" i="39"/>
  <c r="GZ18" i="39"/>
  <c r="AZ18" i="39"/>
  <c r="HZ18" i="39"/>
  <c r="KM18" i="39"/>
  <c r="EM18" i="39"/>
  <c r="CM18" i="39"/>
  <c r="M18" i="39"/>
  <c r="JM18" i="39"/>
  <c r="IM18" i="39"/>
  <c r="KZ18" i="39"/>
  <c r="HM18" i="39"/>
  <c r="CZ18" i="39"/>
  <c r="LM18" i="39"/>
  <c r="EZ18" i="39"/>
  <c r="AM18" i="39"/>
  <c r="FM18" i="39"/>
  <c r="GM18" i="39"/>
  <c r="D18" i="39"/>
  <c r="JZ18" i="39"/>
  <c r="FZ18" i="39"/>
  <c r="DM18" i="39"/>
  <c r="DZ18" i="39"/>
  <c r="BM18" i="39"/>
  <c r="BZ18" i="39"/>
  <c r="Z18" i="39"/>
  <c r="LZ18" i="39"/>
  <c r="L8" i="42"/>
  <c r="AV8" i="42" s="1"/>
  <c r="K8" i="42"/>
  <c r="KX36" i="39"/>
  <c r="FX36" i="39"/>
  <c r="DX36" i="39"/>
  <c r="JK36" i="39"/>
  <c r="CX36" i="39"/>
  <c r="X36" i="39"/>
  <c r="LK36" i="39"/>
  <c r="HX36" i="39"/>
  <c r="HK36" i="39"/>
  <c r="B36" i="39"/>
  <c r="IX36" i="39"/>
  <c r="FK36" i="39"/>
  <c r="DK36" i="39"/>
  <c r="KK36" i="39"/>
  <c r="GX36" i="39"/>
  <c r="AX36" i="39"/>
  <c r="EK36" i="39"/>
  <c r="AK36" i="39"/>
  <c r="BX36" i="39"/>
  <c r="IK36" i="39"/>
  <c r="CK36" i="39"/>
  <c r="JX36" i="39"/>
  <c r="BK36" i="39"/>
  <c r="LX36" i="39"/>
  <c r="K36" i="39"/>
  <c r="EX36" i="39"/>
  <c r="GK36" i="39"/>
  <c r="JZ28" i="39"/>
  <c r="GM28" i="39"/>
  <c r="DM28" i="39"/>
  <c r="LM28" i="39"/>
  <c r="FM28" i="39"/>
  <c r="GZ28" i="39"/>
  <c r="LZ28" i="39"/>
  <c r="EM28" i="39"/>
  <c r="DZ28" i="39"/>
  <c r="M28" i="39"/>
  <c r="HZ28" i="39"/>
  <c r="IZ28" i="39"/>
  <c r="BM28" i="39"/>
  <c r="AZ28" i="39"/>
  <c r="JM28" i="39"/>
  <c r="FZ28" i="39"/>
  <c r="CZ28" i="39"/>
  <c r="Z28" i="39"/>
  <c r="KZ28" i="39"/>
  <c r="HM28" i="39"/>
  <c r="AM28" i="39"/>
  <c r="IM28" i="39"/>
  <c r="EZ28" i="39"/>
  <c r="BZ28" i="39"/>
  <c r="CM28" i="39"/>
  <c r="D28" i="39"/>
  <c r="KM28" i="39"/>
  <c r="V26" i="46"/>
  <c r="AA26" i="46"/>
  <c r="AA32" i="46"/>
  <c r="U26" i="46"/>
  <c r="AA27" i="47"/>
  <c r="U27" i="47"/>
  <c r="V27" i="47"/>
  <c r="AA33" i="47"/>
  <c r="JK9" i="33"/>
  <c r="FX9" i="33"/>
  <c r="AX9" i="33"/>
  <c r="JX9" i="33"/>
  <c r="FK9" i="33"/>
  <c r="BK9" i="33"/>
  <c r="LX9" i="33"/>
  <c r="GX9" i="33"/>
  <c r="CX9" i="33"/>
  <c r="X9" i="33"/>
  <c r="KK9" i="33"/>
  <c r="HX9" i="33"/>
  <c r="DK9" i="33"/>
  <c r="K9" i="33"/>
  <c r="IX9" i="33"/>
  <c r="AK9" i="33"/>
  <c r="GK9" i="33"/>
  <c r="HK9" i="33"/>
  <c r="EK9" i="33"/>
  <c r="B9" i="33"/>
  <c r="CK9" i="33"/>
  <c r="KX9" i="33"/>
  <c r="BX9" i="33"/>
  <c r="LK9" i="33"/>
  <c r="DX9" i="33"/>
  <c r="IK9" i="33"/>
  <c r="EX9" i="33"/>
  <c r="IM37" i="39"/>
  <c r="EZ37" i="39"/>
  <c r="AM37" i="39"/>
  <c r="D37" i="39"/>
  <c r="JZ37" i="39"/>
  <c r="GM37" i="39"/>
  <c r="BZ37" i="39"/>
  <c r="LZ37" i="39"/>
  <c r="FM37" i="39"/>
  <c r="EM37" i="39"/>
  <c r="HZ37" i="39"/>
  <c r="GZ37" i="39"/>
  <c r="AZ37" i="39"/>
  <c r="IZ37" i="39"/>
  <c r="DZ37" i="39"/>
  <c r="CM37" i="39"/>
  <c r="JM37" i="39"/>
  <c r="FZ37" i="39"/>
  <c r="BM37" i="39"/>
  <c r="Z37" i="39"/>
  <c r="KZ37" i="39"/>
  <c r="HM37" i="39"/>
  <c r="CZ37" i="39"/>
  <c r="M37" i="39"/>
  <c r="LM37" i="39"/>
  <c r="KM37" i="39"/>
  <c r="DM37" i="39"/>
  <c r="LK22" i="33"/>
  <c r="IX22" i="33"/>
  <c r="DX22" i="33"/>
  <c r="AX22" i="33"/>
  <c r="LX22" i="33"/>
  <c r="GK22" i="33"/>
  <c r="CX22" i="33"/>
  <c r="K22" i="33"/>
  <c r="KX22" i="33"/>
  <c r="HX22" i="33"/>
  <c r="BX22" i="33"/>
  <c r="KK22" i="33"/>
  <c r="EX22" i="33"/>
  <c r="DK22" i="33"/>
  <c r="IK22" i="33"/>
  <c r="HK22" i="33"/>
  <c r="BK22" i="33"/>
  <c r="JK22" i="33"/>
  <c r="FX22" i="33"/>
  <c r="CK22" i="33"/>
  <c r="JX22" i="33"/>
  <c r="FK22" i="33"/>
  <c r="AK22" i="33"/>
  <c r="B22" i="33"/>
  <c r="GX22" i="33"/>
  <c r="EK22" i="33"/>
  <c r="X22" i="33"/>
  <c r="B35" i="39"/>
  <c r="HX35" i="39"/>
  <c r="HK35" i="39"/>
  <c r="DX35" i="39"/>
  <c r="JK35" i="39"/>
  <c r="EX35" i="39"/>
  <c r="BK35" i="39"/>
  <c r="KX35" i="39"/>
  <c r="LK35" i="39"/>
  <c r="CX35" i="39"/>
  <c r="IK35" i="39"/>
  <c r="GK35" i="39"/>
  <c r="AK35" i="39"/>
  <c r="IX35" i="39"/>
  <c r="FK35" i="39"/>
  <c r="BX35" i="39"/>
  <c r="JX35" i="39"/>
  <c r="AX35" i="39"/>
  <c r="K35" i="39"/>
  <c r="KK35" i="39"/>
  <c r="GX35" i="39"/>
  <c r="CK35" i="39"/>
  <c r="DK35" i="39"/>
  <c r="LX35" i="39"/>
  <c r="FX35" i="39"/>
  <c r="EK35" i="39"/>
  <c r="X35" i="39"/>
  <c r="KZ42" i="39"/>
  <c r="EZ42" i="39"/>
  <c r="CZ42" i="39"/>
  <c r="IZ42" i="39"/>
  <c r="HZ42" i="39"/>
  <c r="JZ42" i="39"/>
  <c r="GZ42" i="39"/>
  <c r="CM42" i="39"/>
  <c r="LM42" i="39"/>
  <c r="EM42" i="39"/>
  <c r="DZ42" i="39"/>
  <c r="JM42" i="39"/>
  <c r="BM42" i="39"/>
  <c r="D42" i="39"/>
  <c r="KM42" i="39"/>
  <c r="AM42" i="39"/>
  <c r="Z42" i="39"/>
  <c r="HM42" i="39"/>
  <c r="BZ42" i="39"/>
  <c r="M42" i="39"/>
  <c r="LZ42" i="39"/>
  <c r="DM42" i="39"/>
  <c r="GM42" i="39"/>
  <c r="FZ42" i="39"/>
  <c r="IM42" i="39"/>
  <c r="FM42" i="39"/>
  <c r="AZ42" i="39"/>
  <c r="IZ41" i="33"/>
  <c r="EZ41" i="33"/>
  <c r="AM41" i="33"/>
  <c r="JM41" i="33"/>
  <c r="FZ41" i="33"/>
  <c r="BM41" i="33"/>
  <c r="JZ41" i="33"/>
  <c r="CZ41" i="33"/>
  <c r="Z41" i="33"/>
  <c r="IM41" i="33"/>
  <c r="DM41" i="33"/>
  <c r="BZ41" i="33"/>
  <c r="KM41" i="33"/>
  <c r="GM41" i="33"/>
  <c r="EM41" i="33"/>
  <c r="AZ41" i="33"/>
  <c r="LZ41" i="33"/>
  <c r="GZ41" i="33"/>
  <c r="DZ41" i="33"/>
  <c r="D41" i="33"/>
  <c r="KZ41" i="33"/>
  <c r="HZ41" i="33"/>
  <c r="FM41" i="33"/>
  <c r="M41" i="33"/>
  <c r="LM41" i="33"/>
  <c r="HM41" i="33"/>
  <c r="CM41" i="33"/>
  <c r="HZ32" i="39"/>
  <c r="FZ32" i="39"/>
  <c r="BM32" i="39"/>
  <c r="Z32" i="39"/>
  <c r="JM32" i="39"/>
  <c r="HM32" i="39"/>
  <c r="CZ32" i="39"/>
  <c r="M32" i="39"/>
  <c r="KZ32" i="39"/>
  <c r="EZ32" i="39"/>
  <c r="AM32" i="39"/>
  <c r="IM32" i="39"/>
  <c r="GM32" i="39"/>
  <c r="GZ32" i="39"/>
  <c r="JZ32" i="39"/>
  <c r="IZ32" i="39"/>
  <c r="BZ32" i="39"/>
  <c r="LM32" i="39"/>
  <c r="FM32" i="39"/>
  <c r="DM32" i="39"/>
  <c r="KM32" i="39"/>
  <c r="CM32" i="39"/>
  <c r="AZ32" i="39"/>
  <c r="LZ32" i="39"/>
  <c r="EM32" i="39"/>
  <c r="DZ32" i="39"/>
  <c r="D32" i="39"/>
  <c r="B10" i="33"/>
  <c r="IX10" i="33"/>
  <c r="CK10" i="33"/>
  <c r="X10" i="33"/>
  <c r="LX10" i="33"/>
  <c r="GK10" i="33"/>
  <c r="FK10" i="33"/>
  <c r="AK10" i="33"/>
  <c r="KK10" i="33"/>
  <c r="GX10" i="33"/>
  <c r="BK10" i="33"/>
  <c r="K10" i="33"/>
  <c r="KX10" i="33"/>
  <c r="HX10" i="33"/>
  <c r="BX10" i="33"/>
  <c r="LK10" i="33"/>
  <c r="HK10" i="33"/>
  <c r="DK10" i="33"/>
  <c r="JK10" i="33"/>
  <c r="FX10" i="33"/>
  <c r="DX10" i="33"/>
  <c r="JX10" i="33"/>
  <c r="EK10" i="33"/>
  <c r="AX10" i="33"/>
  <c r="IK10" i="33"/>
  <c r="EX10" i="33"/>
  <c r="CX10" i="33"/>
  <c r="GZ16" i="39"/>
  <c r="HZ16" i="39"/>
  <c r="D16" i="39"/>
  <c r="IZ16" i="39"/>
  <c r="EM16" i="39"/>
  <c r="DM16" i="39"/>
  <c r="BZ16" i="39"/>
  <c r="KM16" i="39"/>
  <c r="JZ16" i="39"/>
  <c r="AZ16" i="39"/>
  <c r="Z16" i="39"/>
  <c r="LZ16" i="39"/>
  <c r="FZ16" i="39"/>
  <c r="CM16" i="39"/>
  <c r="M16" i="39"/>
  <c r="JM16" i="39"/>
  <c r="HM16" i="39"/>
  <c r="DZ16" i="39"/>
  <c r="KZ16" i="39"/>
  <c r="EZ16" i="39"/>
  <c r="BM16" i="39"/>
  <c r="LM16" i="39"/>
  <c r="IM16" i="39"/>
  <c r="CZ16" i="39"/>
  <c r="FM16" i="39"/>
  <c r="GM16" i="39"/>
  <c r="AM16" i="39"/>
  <c r="B23" i="39"/>
  <c r="JX23" i="39"/>
  <c r="BX23" i="39"/>
  <c r="CX23" i="39"/>
  <c r="IK23" i="39"/>
  <c r="GK23" i="39"/>
  <c r="K23" i="39"/>
  <c r="LK23" i="39"/>
  <c r="HX23" i="39"/>
  <c r="DK23" i="39"/>
  <c r="X23" i="39"/>
  <c r="IX23" i="39"/>
  <c r="FK23" i="39"/>
  <c r="AX23" i="39"/>
  <c r="AK23" i="39"/>
  <c r="KK23" i="39"/>
  <c r="GX23" i="39"/>
  <c r="EK23" i="39"/>
  <c r="LX23" i="39"/>
  <c r="FX23" i="39"/>
  <c r="CK23" i="39"/>
  <c r="JK23" i="39"/>
  <c r="HK23" i="39"/>
  <c r="DX23" i="39"/>
  <c r="KX23" i="39"/>
  <c r="EX23" i="39"/>
  <c r="BK23" i="39"/>
  <c r="B25" i="39"/>
  <c r="IX25" i="39"/>
  <c r="GX25" i="39"/>
  <c r="DK25" i="39"/>
  <c r="AK25" i="39"/>
  <c r="KK25" i="39"/>
  <c r="FX25" i="39"/>
  <c r="AX25" i="39"/>
  <c r="LX25" i="39"/>
  <c r="HK25" i="39"/>
  <c r="CK25" i="39"/>
  <c r="JK25" i="39"/>
  <c r="IK25" i="39"/>
  <c r="DX25" i="39"/>
  <c r="KX25" i="39"/>
  <c r="EX25" i="39"/>
  <c r="BK25" i="39"/>
  <c r="JX25" i="39"/>
  <c r="GK25" i="39"/>
  <c r="CX25" i="39"/>
  <c r="HX25" i="39"/>
  <c r="EK25" i="39"/>
  <c r="K25" i="39"/>
  <c r="LK25" i="39"/>
  <c r="FK25" i="39"/>
  <c r="BX25" i="39"/>
  <c r="X25" i="39"/>
  <c r="LZ18" i="33"/>
  <c r="LM18" i="33"/>
  <c r="IM18" i="33"/>
  <c r="CZ18" i="33"/>
  <c r="M18" i="33"/>
  <c r="KZ18" i="33"/>
  <c r="HM18" i="33"/>
  <c r="BM18" i="33"/>
  <c r="IZ18" i="33"/>
  <c r="FZ18" i="33"/>
  <c r="DM18" i="33"/>
  <c r="HZ18" i="33"/>
  <c r="DZ18" i="33"/>
  <c r="BZ18" i="33"/>
  <c r="EM18" i="33"/>
  <c r="FM18" i="33"/>
  <c r="KM18" i="33"/>
  <c r="CM18" i="33"/>
  <c r="JZ18" i="33"/>
  <c r="AM18" i="33"/>
  <c r="JM18" i="33"/>
  <c r="Z18" i="33"/>
  <c r="GM18" i="33"/>
  <c r="AZ18" i="33"/>
  <c r="GZ18" i="33"/>
  <c r="D18" i="33"/>
  <c r="EZ18" i="33"/>
  <c r="K5" i="42"/>
  <c r="L5" i="42"/>
  <c r="L6" i="42"/>
  <c r="AV6" i="42" s="1"/>
  <c r="K6" i="42"/>
  <c r="JX36" i="33"/>
  <c r="EK36" i="33"/>
  <c r="BK36" i="33"/>
  <c r="IX36" i="33"/>
  <c r="EX36" i="33"/>
  <c r="AK36" i="33"/>
  <c r="LX36" i="33"/>
  <c r="GX36" i="33"/>
  <c r="CX36" i="33"/>
  <c r="B36" i="33"/>
  <c r="KX36" i="33"/>
  <c r="GK36" i="33"/>
  <c r="DK36" i="33"/>
  <c r="KK36" i="33"/>
  <c r="CK36" i="33"/>
  <c r="LK36" i="33"/>
  <c r="DX36" i="33"/>
  <c r="JK36" i="33"/>
  <c r="BX36" i="33"/>
  <c r="IK36" i="33"/>
  <c r="X36" i="33"/>
  <c r="HX36" i="33"/>
  <c r="AX36" i="33"/>
  <c r="FX36" i="33"/>
  <c r="HK36" i="33"/>
  <c r="K36" i="33"/>
  <c r="FK36" i="33"/>
  <c r="M28" i="33"/>
  <c r="JZ28" i="33"/>
  <c r="FZ28" i="33"/>
  <c r="DM28" i="33"/>
  <c r="KZ28" i="33"/>
  <c r="HM28" i="33"/>
  <c r="CZ28" i="33"/>
  <c r="AZ28" i="33"/>
  <c r="LM28" i="33"/>
  <c r="GM28" i="33"/>
  <c r="BM28" i="33"/>
  <c r="D28" i="33"/>
  <c r="LZ28" i="33"/>
  <c r="HZ28" i="33"/>
  <c r="FM28" i="33"/>
  <c r="JM28" i="33"/>
  <c r="EM28" i="33"/>
  <c r="Z28" i="33"/>
  <c r="IM28" i="33"/>
  <c r="DZ28" i="33"/>
  <c r="AM28" i="33"/>
  <c r="IZ28" i="33"/>
  <c r="EZ28" i="33"/>
  <c r="CM28" i="33"/>
  <c r="GZ28" i="33"/>
  <c r="BZ28" i="33"/>
  <c r="KM28" i="33"/>
  <c r="KM10" i="33"/>
  <c r="GZ10" i="33"/>
  <c r="CZ10" i="33"/>
  <c r="BZ10" i="33"/>
  <c r="KZ10" i="33"/>
  <c r="HM10" i="33"/>
  <c r="CM10" i="33"/>
  <c r="M10" i="33"/>
  <c r="LM10" i="33"/>
  <c r="HZ10" i="33"/>
  <c r="AM10" i="33"/>
  <c r="LZ10" i="33"/>
  <c r="EZ10" i="33"/>
  <c r="DZ10" i="33"/>
  <c r="IM10" i="33"/>
  <c r="GM10" i="33"/>
  <c r="BM10" i="33"/>
  <c r="IZ10" i="33"/>
  <c r="EM10" i="33"/>
  <c r="Z10" i="33"/>
  <c r="JZ10" i="33"/>
  <c r="FM10" i="33"/>
  <c r="DM10" i="33"/>
  <c r="D10" i="33"/>
  <c r="JM10" i="33"/>
  <c r="FZ10" i="33"/>
  <c r="AZ10" i="33"/>
  <c r="V22" i="46"/>
  <c r="AA28" i="46"/>
  <c r="U22" i="46"/>
  <c r="AA22" i="46"/>
  <c r="U22" i="44"/>
  <c r="AA22" i="44"/>
  <c r="V22" i="44"/>
  <c r="AA28" i="44"/>
  <c r="V22" i="47"/>
  <c r="AA28" i="47"/>
  <c r="U22" i="47"/>
  <c r="AA22" i="47"/>
  <c r="IZ37" i="33"/>
  <c r="EZ37" i="33"/>
  <c r="BZ37" i="33"/>
  <c r="JM37" i="33"/>
  <c r="FM37" i="33"/>
  <c r="BM37" i="33"/>
  <c r="JZ37" i="33"/>
  <c r="FZ37" i="33"/>
  <c r="Z37" i="33"/>
  <c r="LM37" i="33"/>
  <c r="GM37" i="33"/>
  <c r="DZ37" i="33"/>
  <c r="AZ37" i="33"/>
  <c r="LZ37" i="33"/>
  <c r="GZ37" i="33"/>
  <c r="CZ37" i="33"/>
  <c r="D37" i="33"/>
  <c r="KZ37" i="33"/>
  <c r="HZ37" i="33"/>
  <c r="CM37" i="33"/>
  <c r="IM37" i="33"/>
  <c r="EM37" i="33"/>
  <c r="AM37" i="33"/>
  <c r="KM37" i="33"/>
  <c r="HM37" i="33"/>
  <c r="DM37" i="33"/>
  <c r="M37" i="33"/>
  <c r="B8" i="39"/>
  <c r="KX8" i="39"/>
  <c r="EX8" i="39"/>
  <c r="CX8" i="39"/>
  <c r="IK8" i="39"/>
  <c r="GK8" i="39"/>
  <c r="AK8" i="39"/>
  <c r="IX8" i="39"/>
  <c r="HX8" i="39"/>
  <c r="BX8" i="39"/>
  <c r="GX8" i="39"/>
  <c r="EK8" i="39"/>
  <c r="FK8" i="39"/>
  <c r="JX8" i="39"/>
  <c r="AX8" i="39"/>
  <c r="DK8" i="39"/>
  <c r="KK8" i="39"/>
  <c r="FX8" i="39"/>
  <c r="CK8" i="39"/>
  <c r="X8" i="39"/>
  <c r="LX8" i="39"/>
  <c r="HK8" i="39"/>
  <c r="DX8" i="39"/>
  <c r="K8" i="39"/>
  <c r="JK8" i="39"/>
  <c r="LK8" i="39"/>
  <c r="BK8" i="39"/>
  <c r="J5" i="46"/>
  <c r="LX35" i="33"/>
  <c r="GX35" i="33"/>
  <c r="CX35" i="33"/>
  <c r="K35" i="33"/>
  <c r="IX35" i="33"/>
  <c r="HK35" i="33"/>
  <c r="DX35" i="33"/>
  <c r="KX35" i="33"/>
  <c r="FX35" i="33"/>
  <c r="BX35" i="33"/>
  <c r="JX35" i="33"/>
  <c r="EK35" i="33"/>
  <c r="BK35" i="33"/>
  <c r="JK35" i="33"/>
  <c r="EX35" i="33"/>
  <c r="AK35" i="33"/>
  <c r="IK35" i="33"/>
  <c r="FK35" i="33"/>
  <c r="AX35" i="33"/>
  <c r="LK35" i="33"/>
  <c r="HX35" i="33"/>
  <c r="DK35" i="33"/>
  <c r="X35" i="33"/>
  <c r="KK35" i="33"/>
  <c r="GK35" i="33"/>
  <c r="CK35" i="33"/>
  <c r="B35" i="33"/>
  <c r="IZ42" i="33"/>
  <c r="FM42" i="33"/>
  <c r="AZ42" i="33"/>
  <c r="JZ42" i="33"/>
  <c r="FZ42" i="33"/>
  <c r="BZ42" i="33"/>
  <c r="HM42" i="33"/>
  <c r="CZ42" i="33"/>
  <c r="KZ42" i="33"/>
  <c r="HZ42" i="33"/>
  <c r="EM42" i="33"/>
  <c r="Z42" i="33"/>
  <c r="LM42" i="33"/>
  <c r="GM42" i="33"/>
  <c r="DM42" i="33"/>
  <c r="JM42" i="33"/>
  <c r="EZ42" i="33"/>
  <c r="BM42" i="33"/>
  <c r="IM42" i="33"/>
  <c r="GZ42" i="33"/>
  <c r="DZ42" i="33"/>
  <c r="CM42" i="33"/>
  <c r="AM42" i="33"/>
  <c r="M42" i="33"/>
  <c r="KM42" i="33"/>
  <c r="D42" i="33"/>
  <c r="LZ42" i="33"/>
  <c r="KM30" i="39"/>
  <c r="DZ30" i="39"/>
  <c r="AZ30" i="39"/>
  <c r="LZ30" i="39"/>
  <c r="EM30" i="39"/>
  <c r="BM30" i="39"/>
  <c r="Z30" i="39"/>
  <c r="HZ30" i="39"/>
  <c r="FZ30" i="39"/>
  <c r="CZ30" i="39"/>
  <c r="D30" i="39"/>
  <c r="JM30" i="39"/>
  <c r="HM30" i="39"/>
  <c r="AM30" i="39"/>
  <c r="M30" i="39"/>
  <c r="KZ30" i="39"/>
  <c r="EZ30" i="39"/>
  <c r="BZ30" i="39"/>
  <c r="IM30" i="39"/>
  <c r="GM30" i="39"/>
  <c r="IZ30" i="39"/>
  <c r="JZ30" i="39"/>
  <c r="FM30" i="39"/>
  <c r="GZ30" i="39"/>
  <c r="LM30" i="39"/>
  <c r="CM30" i="39"/>
  <c r="DM30" i="39"/>
  <c r="IM20" i="39"/>
  <c r="EZ20" i="39"/>
  <c r="AM20" i="39"/>
  <c r="M20" i="39"/>
  <c r="JZ20" i="39"/>
  <c r="GM20" i="39"/>
  <c r="BZ20" i="39"/>
  <c r="BM20" i="39"/>
  <c r="LM20" i="39"/>
  <c r="HZ20" i="39"/>
  <c r="DM20" i="39"/>
  <c r="D20" i="39"/>
  <c r="IZ20" i="39"/>
  <c r="FM20" i="39"/>
  <c r="HM20" i="39"/>
  <c r="KM20" i="39"/>
  <c r="GZ20" i="39"/>
  <c r="AZ20" i="39"/>
  <c r="LZ20" i="39"/>
  <c r="EM20" i="39"/>
  <c r="CM20" i="39"/>
  <c r="KZ20" i="39"/>
  <c r="FZ20" i="39"/>
  <c r="DZ20" i="39"/>
  <c r="JM20" i="39"/>
  <c r="CZ20" i="39"/>
  <c r="Z20" i="39"/>
  <c r="JZ46" i="39"/>
  <c r="EZ46" i="39"/>
  <c r="FZ46" i="39"/>
  <c r="DZ46" i="39"/>
  <c r="LM46" i="39"/>
  <c r="GM46" i="39"/>
  <c r="BZ46" i="39"/>
  <c r="IZ46" i="39"/>
  <c r="FM46" i="39"/>
  <c r="DM46" i="39"/>
  <c r="KM46" i="39"/>
  <c r="GZ46" i="39"/>
  <c r="AZ46" i="39"/>
  <c r="JM46" i="39"/>
  <c r="EM46" i="39"/>
  <c r="CM46" i="39"/>
  <c r="LZ46" i="39"/>
  <c r="BM46" i="39"/>
  <c r="M46" i="39"/>
  <c r="KZ46" i="39"/>
  <c r="HM46" i="39"/>
  <c r="CZ46" i="39"/>
  <c r="Z46" i="39"/>
  <c r="IM46" i="39"/>
  <c r="HZ46" i="39"/>
  <c r="AM46" i="39"/>
  <c r="D46" i="39"/>
  <c r="LM32" i="33"/>
  <c r="GZ32" i="33"/>
  <c r="BZ32" i="33"/>
  <c r="IM32" i="33"/>
  <c r="GM32" i="33"/>
  <c r="CM32" i="33"/>
  <c r="LZ32" i="33"/>
  <c r="FZ32" i="33"/>
  <c r="DM32" i="33"/>
  <c r="IZ32" i="33"/>
  <c r="FM32" i="33"/>
  <c r="BM32" i="33"/>
  <c r="JZ32" i="33"/>
  <c r="EZ32" i="33"/>
  <c r="AZ32" i="33"/>
  <c r="M32" i="33"/>
  <c r="JM32" i="33"/>
  <c r="DZ32" i="33"/>
  <c r="Z32" i="33"/>
  <c r="KM32" i="33"/>
  <c r="HZ32" i="33"/>
  <c r="EM32" i="33"/>
  <c r="AM32" i="33"/>
  <c r="KZ32" i="33"/>
  <c r="HM32" i="33"/>
  <c r="CZ32" i="33"/>
  <c r="D32" i="33"/>
  <c r="AA26" i="42"/>
  <c r="AA32" i="42"/>
  <c r="V26" i="42"/>
  <c r="U26" i="42"/>
  <c r="LZ16" i="33"/>
  <c r="HZ16" i="33"/>
  <c r="DZ16" i="33"/>
  <c r="AM16" i="33"/>
  <c r="KM16" i="33"/>
  <c r="GM16" i="33"/>
  <c r="AZ16" i="33"/>
  <c r="D16" i="33"/>
  <c r="LM16" i="33"/>
  <c r="GZ16" i="33"/>
  <c r="DM16" i="33"/>
  <c r="KZ16" i="33"/>
  <c r="HM16" i="33"/>
  <c r="BM16" i="33"/>
  <c r="JM16" i="33"/>
  <c r="EZ16" i="33"/>
  <c r="FZ16" i="33"/>
  <c r="JZ16" i="33"/>
  <c r="EM16" i="33"/>
  <c r="BZ16" i="33"/>
  <c r="IM16" i="33"/>
  <c r="FM16" i="33"/>
  <c r="CM16" i="33"/>
  <c r="M16" i="33"/>
  <c r="IZ16" i="33"/>
  <c r="CZ16" i="33"/>
  <c r="Z16" i="33"/>
  <c r="LK23" i="33"/>
  <c r="EK23" i="33"/>
  <c r="CK23" i="33"/>
  <c r="KK23" i="33"/>
  <c r="HX23" i="33"/>
  <c r="DK23" i="33"/>
  <c r="JK23" i="33"/>
  <c r="GX23" i="33"/>
  <c r="BX23" i="33"/>
  <c r="JX23" i="33"/>
  <c r="FK23" i="33"/>
  <c r="BK23" i="33"/>
  <c r="IK23" i="33"/>
  <c r="EX23" i="33"/>
  <c r="AX23" i="33"/>
  <c r="K23" i="33"/>
  <c r="GK23" i="33"/>
  <c r="CX23" i="33"/>
  <c r="X23" i="33"/>
  <c r="LX23" i="33"/>
  <c r="HK23" i="33"/>
  <c r="FX23" i="33"/>
  <c r="AK23" i="33"/>
  <c r="KX23" i="33"/>
  <c r="IX23" i="33"/>
  <c r="DX23" i="33"/>
  <c r="B23" i="33"/>
  <c r="KK25" i="33"/>
  <c r="FK25" i="33"/>
  <c r="CK25" i="33"/>
  <c r="IK25" i="33"/>
  <c r="GX25" i="33"/>
  <c r="AX25" i="33"/>
  <c r="JK25" i="33"/>
  <c r="CX25" i="33"/>
  <c r="X25" i="33"/>
  <c r="IX25" i="33"/>
  <c r="EK25" i="33"/>
  <c r="BX25" i="33"/>
  <c r="B25" i="33"/>
  <c r="JX25" i="33"/>
  <c r="DX25" i="33"/>
  <c r="AK25" i="33"/>
  <c r="LX25" i="33"/>
  <c r="HX25" i="33"/>
  <c r="EX25" i="33"/>
  <c r="DK25" i="33"/>
  <c r="LK25" i="33"/>
  <c r="GK25" i="33"/>
  <c r="FX25" i="33"/>
  <c r="K25" i="33"/>
  <c r="KX25" i="33"/>
  <c r="HK25" i="33"/>
  <c r="BK25" i="33"/>
  <c r="B6" i="33"/>
  <c r="JX6" i="33"/>
  <c r="FX6" i="33"/>
  <c r="AK6" i="33"/>
  <c r="LK6" i="33"/>
  <c r="HK6" i="33"/>
  <c r="CK6" i="33"/>
  <c r="X6" i="33"/>
  <c r="KK6" i="33"/>
  <c r="GK6" i="33"/>
  <c r="BK6" i="33"/>
  <c r="K6" i="33"/>
  <c r="KX6" i="33"/>
  <c r="HX6" i="33"/>
  <c r="DX6" i="33"/>
  <c r="LX6" i="33"/>
  <c r="GX6" i="33"/>
  <c r="CX6" i="33"/>
  <c r="IK6" i="33"/>
  <c r="EK6" i="33"/>
  <c r="BX6" i="33"/>
  <c r="IX6" i="33"/>
  <c r="EX6" i="33"/>
  <c r="AX6" i="33"/>
  <c r="JK6" i="33"/>
  <c r="FK6" i="33"/>
  <c r="DK6" i="33"/>
  <c r="V24" i="46"/>
  <c r="AA30" i="46"/>
  <c r="U24" i="46"/>
  <c r="AA24" i="46"/>
  <c r="LX34" i="39"/>
  <c r="EK34" i="39"/>
  <c r="CK34" i="39"/>
  <c r="KX34" i="39"/>
  <c r="FX34" i="39"/>
  <c r="DX34" i="39"/>
  <c r="EX34" i="39"/>
  <c r="CX34" i="39"/>
  <c r="X34" i="39"/>
  <c r="IK34" i="39"/>
  <c r="GK34" i="39"/>
  <c r="AK34" i="39"/>
  <c r="K34" i="39"/>
  <c r="JX34" i="39"/>
  <c r="JK34" i="39"/>
  <c r="BX34" i="39"/>
  <c r="BK34" i="39"/>
  <c r="LK34" i="39"/>
  <c r="FK34" i="39"/>
  <c r="DK34" i="39"/>
  <c r="B34" i="39"/>
  <c r="IX34" i="39"/>
  <c r="GX34" i="39"/>
  <c r="HK34" i="39"/>
  <c r="KK34" i="39"/>
  <c r="HX34" i="39"/>
  <c r="AX34" i="39"/>
  <c r="L8" i="46"/>
  <c r="AV8" i="46" s="1"/>
  <c r="K8" i="46"/>
  <c r="GK45" i="39"/>
  <c r="AK45" i="39"/>
  <c r="CX45" i="39"/>
  <c r="JX45" i="39"/>
  <c r="FK45" i="39"/>
  <c r="EX45" i="39"/>
  <c r="K45" i="39"/>
  <c r="LK45" i="39"/>
  <c r="GX45" i="39"/>
  <c r="BX45" i="39"/>
  <c r="X45" i="39"/>
  <c r="IX45" i="39"/>
  <c r="EK45" i="39"/>
  <c r="DK45" i="39"/>
  <c r="B45" i="39"/>
  <c r="KK45" i="39"/>
  <c r="FX45" i="39"/>
  <c r="AX45" i="39"/>
  <c r="LX45" i="39"/>
  <c r="KX45" i="39"/>
  <c r="CK45" i="39"/>
  <c r="HX45" i="39"/>
  <c r="JK45" i="39"/>
  <c r="DX45" i="39"/>
  <c r="IK45" i="39"/>
  <c r="HK45" i="39"/>
  <c r="BK45" i="39"/>
  <c r="B18" i="39"/>
  <c r="JX18" i="39"/>
  <c r="JK18" i="39"/>
  <c r="EX18" i="39"/>
  <c r="CX18" i="39"/>
  <c r="LK18" i="39"/>
  <c r="FK18" i="39"/>
  <c r="BX18" i="39"/>
  <c r="X18" i="39"/>
  <c r="IX18" i="39"/>
  <c r="GX18" i="39"/>
  <c r="DK18" i="39"/>
  <c r="KK18" i="39"/>
  <c r="EK18" i="39"/>
  <c r="AX18" i="39"/>
  <c r="LX18" i="39"/>
  <c r="FX18" i="39"/>
  <c r="CK18" i="39"/>
  <c r="IK18" i="39"/>
  <c r="KX18" i="39"/>
  <c r="DX18" i="39"/>
  <c r="GK18" i="39"/>
  <c r="HK18" i="39"/>
  <c r="BK18" i="39"/>
  <c r="HX18" i="39"/>
  <c r="AK18" i="39"/>
  <c r="K18" i="39"/>
  <c r="AA31" i="42"/>
  <c r="AA25" i="42"/>
  <c r="U25" i="42"/>
  <c r="V25" i="42"/>
  <c r="L8" i="47"/>
  <c r="AV8" i="47" s="1"/>
  <c r="K8" i="47"/>
  <c r="K7" i="47"/>
  <c r="L7" i="47"/>
  <c r="AV7" i="47" s="1"/>
  <c r="KK8" i="33"/>
  <c r="HK8" i="33"/>
  <c r="CX8" i="33"/>
  <c r="B8" i="33"/>
  <c r="KX8" i="33"/>
  <c r="HX8" i="33"/>
  <c r="DK8" i="33"/>
  <c r="K8" i="33"/>
  <c r="LK8" i="33"/>
  <c r="GK8" i="33"/>
  <c r="BX8" i="33"/>
  <c r="JK8" i="33"/>
  <c r="EK8" i="33"/>
  <c r="DX8" i="33"/>
  <c r="JX8" i="33"/>
  <c r="EX8" i="33"/>
  <c r="BK8" i="33"/>
  <c r="IK8" i="33"/>
  <c r="FK8" i="33"/>
  <c r="AX8" i="33"/>
  <c r="IX8" i="33"/>
  <c r="FX8" i="33"/>
  <c r="AK8" i="33"/>
  <c r="LX8" i="33"/>
  <c r="GX8" i="33"/>
  <c r="CK8" i="33"/>
  <c r="X8" i="33"/>
  <c r="D6" i="39"/>
  <c r="LM6" i="39"/>
  <c r="FM6" i="39"/>
  <c r="BZ6" i="39"/>
  <c r="LZ6" i="39"/>
  <c r="IZ6" i="39"/>
  <c r="DM6" i="39"/>
  <c r="FZ6" i="39"/>
  <c r="GZ6" i="39"/>
  <c r="AZ6" i="39"/>
  <c r="HM6" i="39"/>
  <c r="DZ6" i="39"/>
  <c r="CM6" i="39"/>
  <c r="JM6" i="39"/>
  <c r="EZ6" i="39"/>
  <c r="BM6" i="39"/>
  <c r="Z6" i="39"/>
  <c r="KZ6" i="39"/>
  <c r="GM6" i="39"/>
  <c r="CZ6" i="39"/>
  <c r="M6" i="39"/>
  <c r="IM6" i="39"/>
  <c r="KM6" i="39"/>
  <c r="EM6" i="39"/>
  <c r="JZ6" i="39"/>
  <c r="HZ6" i="39"/>
  <c r="AM6" i="39"/>
  <c r="V24" i="44"/>
  <c r="U24" i="44"/>
  <c r="AA24" i="44"/>
  <c r="AA30" i="44"/>
  <c r="AA29" i="42"/>
  <c r="AA23" i="42"/>
  <c r="V23" i="42"/>
  <c r="U23" i="42"/>
  <c r="JX15" i="39"/>
  <c r="HX15" i="39"/>
  <c r="BX15" i="39"/>
  <c r="LK15" i="39"/>
  <c r="IX15" i="39"/>
  <c r="GX15" i="39"/>
  <c r="EK15" i="39"/>
  <c r="CK15" i="39"/>
  <c r="AX15" i="39"/>
  <c r="LX15" i="39"/>
  <c r="FX15" i="39"/>
  <c r="DX15" i="39"/>
  <c r="X15" i="39"/>
  <c r="JK15" i="39"/>
  <c r="HK15" i="39"/>
  <c r="BK15" i="39"/>
  <c r="K15" i="39"/>
  <c r="KX15" i="39"/>
  <c r="EX15" i="39"/>
  <c r="CX15" i="39"/>
  <c r="B15" i="39"/>
  <c r="IK15" i="39"/>
  <c r="GK15" i="39"/>
  <c r="AK15" i="39"/>
  <c r="KK15" i="39"/>
  <c r="FK15" i="39"/>
  <c r="DK15" i="39"/>
  <c r="B32" i="39"/>
  <c r="LX32" i="39"/>
  <c r="FX32" i="39"/>
  <c r="CK32" i="39"/>
  <c r="HX32" i="39"/>
  <c r="JX32" i="39"/>
  <c r="DX32" i="39"/>
  <c r="LK32" i="39"/>
  <c r="IK32" i="39"/>
  <c r="AK32" i="39"/>
  <c r="FK32" i="39"/>
  <c r="GK32" i="39"/>
  <c r="K32" i="39"/>
  <c r="IX32" i="39"/>
  <c r="GX32" i="39"/>
  <c r="DK32" i="39"/>
  <c r="BX32" i="39"/>
  <c r="KK32" i="39"/>
  <c r="CX32" i="39"/>
  <c r="JK32" i="39"/>
  <c r="X32" i="39"/>
  <c r="KX32" i="39"/>
  <c r="EK32" i="39"/>
  <c r="HK32" i="39"/>
  <c r="EX32" i="39"/>
  <c r="AX32" i="39"/>
  <c r="BK32" i="39"/>
  <c r="LM30" i="33"/>
  <c r="GZ30" i="33"/>
  <c r="LZ30" i="33"/>
  <c r="HM30" i="33"/>
  <c r="KM30" i="33"/>
  <c r="GM30" i="33"/>
  <c r="JZ30" i="33"/>
  <c r="IZ30" i="33"/>
  <c r="IM30" i="33"/>
  <c r="JM30" i="33"/>
  <c r="CZ30" i="33"/>
  <c r="AZ30" i="33"/>
  <c r="DM30" i="33"/>
  <c r="D30" i="33"/>
  <c r="KZ30" i="33"/>
  <c r="FZ30" i="33"/>
  <c r="M30" i="33"/>
  <c r="HZ30" i="33"/>
  <c r="CM30" i="33"/>
  <c r="FM30" i="33"/>
  <c r="AM30" i="33"/>
  <c r="EM30" i="33"/>
  <c r="Z30" i="33"/>
  <c r="DZ30" i="33"/>
  <c r="BM30" i="33"/>
  <c r="EZ30" i="33"/>
  <c r="BZ30" i="33"/>
  <c r="JZ20" i="33"/>
  <c r="DM20" i="33"/>
  <c r="Z20" i="33"/>
  <c r="LM20" i="33"/>
  <c r="GM20" i="33"/>
  <c r="FZ20" i="33"/>
  <c r="BM20" i="33"/>
  <c r="LZ20" i="33"/>
  <c r="HZ20" i="33"/>
  <c r="EZ20" i="33"/>
  <c r="M20" i="33"/>
  <c r="KM20" i="33"/>
  <c r="GZ20" i="33"/>
  <c r="DZ20" i="33"/>
  <c r="D20" i="33"/>
  <c r="KZ20" i="33"/>
  <c r="HM20" i="33"/>
  <c r="BZ20" i="33"/>
  <c r="IZ20" i="33"/>
  <c r="EM20" i="33"/>
  <c r="CM20" i="33"/>
  <c r="JM20" i="33"/>
  <c r="FM20" i="33"/>
  <c r="AM20" i="33"/>
  <c r="IM20" i="33"/>
  <c r="CZ20" i="33"/>
  <c r="AZ20" i="33"/>
  <c r="JM46" i="33"/>
  <c r="EM46" i="33"/>
  <c r="BZ46" i="33"/>
  <c r="IZ46" i="33"/>
  <c r="EZ46" i="33"/>
  <c r="AZ46" i="33"/>
  <c r="JZ46" i="33"/>
  <c r="FM46" i="33"/>
  <c r="AM46" i="33"/>
  <c r="IM46" i="33"/>
  <c r="FZ46" i="33"/>
  <c r="Z46" i="33"/>
  <c r="KZ46" i="33"/>
  <c r="GZ46" i="33"/>
  <c r="DM46" i="33"/>
  <c r="BM46" i="33"/>
  <c r="LM46" i="33"/>
  <c r="HZ46" i="33"/>
  <c r="DZ46" i="33"/>
  <c r="D46" i="33"/>
  <c r="KM46" i="33"/>
  <c r="GM46" i="33"/>
  <c r="CM46" i="33"/>
  <c r="M46" i="33"/>
  <c r="HM46" i="33"/>
  <c r="CZ46" i="33"/>
  <c r="LZ46" i="33"/>
  <c r="B44" i="39"/>
  <c r="HX44" i="39"/>
  <c r="FX44" i="39"/>
  <c r="BK44" i="39"/>
  <c r="X44" i="39"/>
  <c r="JK44" i="39"/>
  <c r="IX44" i="39"/>
  <c r="CX44" i="39"/>
  <c r="IK44" i="39"/>
  <c r="EX44" i="39"/>
  <c r="BX44" i="39"/>
  <c r="JX44" i="39"/>
  <c r="GK44" i="39"/>
  <c r="GX44" i="39"/>
  <c r="LK44" i="39"/>
  <c r="FK44" i="39"/>
  <c r="DK44" i="39"/>
  <c r="KK44" i="39"/>
  <c r="CK44" i="39"/>
  <c r="K44" i="39"/>
  <c r="LX44" i="39"/>
  <c r="EK44" i="39"/>
  <c r="DX44" i="39"/>
  <c r="AX44" i="39"/>
  <c r="KX44" i="39"/>
  <c r="HK44" i="39"/>
  <c r="AK44" i="39"/>
  <c r="B30" i="39"/>
  <c r="LX30" i="39"/>
  <c r="EK30" i="39"/>
  <c r="CK30" i="39"/>
  <c r="HX30" i="39"/>
  <c r="FX30" i="39"/>
  <c r="DX30" i="39"/>
  <c r="JK30" i="39"/>
  <c r="HK30" i="39"/>
  <c r="BK30" i="39"/>
  <c r="KX30" i="39"/>
  <c r="EX30" i="39"/>
  <c r="CX30" i="39"/>
  <c r="LK30" i="39"/>
  <c r="JX30" i="39"/>
  <c r="AK30" i="39"/>
  <c r="IK30" i="39"/>
  <c r="GK30" i="39"/>
  <c r="K30" i="39"/>
  <c r="IX30" i="39"/>
  <c r="FK30" i="39"/>
  <c r="DK30" i="39"/>
  <c r="BX30" i="39"/>
  <c r="KK30" i="39"/>
  <c r="GX30" i="39"/>
  <c r="AX30" i="39"/>
  <c r="X30" i="39"/>
  <c r="KZ43" i="39"/>
  <c r="HM43" i="39"/>
  <c r="CZ43" i="39"/>
  <c r="LM43" i="39"/>
  <c r="EZ43" i="39"/>
  <c r="AM43" i="39"/>
  <c r="JZ43" i="39"/>
  <c r="GM43" i="39"/>
  <c r="M43" i="39"/>
  <c r="IZ43" i="39"/>
  <c r="FM43" i="39"/>
  <c r="DM43" i="39"/>
  <c r="BZ43" i="39"/>
  <c r="KM43" i="39"/>
  <c r="GZ43" i="39"/>
  <c r="AZ43" i="39"/>
  <c r="Z43" i="39"/>
  <c r="LZ43" i="39"/>
  <c r="IM43" i="39"/>
  <c r="CM43" i="39"/>
  <c r="D43" i="39"/>
  <c r="HZ43" i="39"/>
  <c r="EM43" i="39"/>
  <c r="DZ43" i="39"/>
  <c r="JM43" i="39"/>
  <c r="FZ43" i="39"/>
  <c r="BM43" i="39"/>
  <c r="AA33" i="44"/>
  <c r="AA27" i="44"/>
  <c r="U27" i="44"/>
  <c r="V27" i="44"/>
  <c r="AA28" i="42"/>
  <c r="AA22" i="42"/>
  <c r="V22" i="42"/>
  <c r="U22" i="42"/>
  <c r="LK27" i="39"/>
  <c r="FK27" i="39"/>
  <c r="DK27" i="39"/>
  <c r="IX27" i="39"/>
  <c r="GX27" i="39"/>
  <c r="FX27" i="39"/>
  <c r="JK27" i="39"/>
  <c r="KK27" i="39"/>
  <c r="AX27" i="39"/>
  <c r="HK27" i="39"/>
  <c r="EK27" i="39"/>
  <c r="CK27" i="39"/>
  <c r="EX27" i="39"/>
  <c r="BK27" i="39"/>
  <c r="DX27" i="39"/>
  <c r="KX27" i="39"/>
  <c r="LX27" i="39"/>
  <c r="CX27" i="39"/>
  <c r="X27" i="39"/>
  <c r="IK27" i="39"/>
  <c r="GK27" i="39"/>
  <c r="AK27" i="39"/>
  <c r="K27" i="39"/>
  <c r="JX27" i="39"/>
  <c r="HX27" i="39"/>
  <c r="BX27" i="39"/>
  <c r="B27" i="39"/>
  <c r="JX34" i="33"/>
  <c r="EX34" i="33"/>
  <c r="AX34" i="33"/>
  <c r="IK34" i="33"/>
  <c r="FK34" i="33"/>
  <c r="X34" i="33"/>
  <c r="GK34" i="33"/>
  <c r="CK34" i="33"/>
  <c r="AK34" i="33"/>
  <c r="KK34" i="33"/>
  <c r="JK34" i="33"/>
  <c r="GX34" i="33"/>
  <c r="DX34" i="33"/>
  <c r="LX34" i="33"/>
  <c r="HK34" i="33"/>
  <c r="CX34" i="33"/>
  <c r="K34" i="33"/>
  <c r="KX34" i="33"/>
  <c r="HX34" i="33"/>
  <c r="DK34" i="33"/>
  <c r="B34" i="33"/>
  <c r="LK34" i="33"/>
  <c r="FX34" i="33"/>
  <c r="BK34" i="33"/>
  <c r="IX34" i="33"/>
  <c r="EK34" i="33"/>
  <c r="BX34" i="33"/>
  <c r="L7" i="46"/>
  <c r="AV7" i="46" s="1"/>
  <c r="K7" i="46"/>
  <c r="J7" i="46"/>
  <c r="B42" i="39"/>
  <c r="HX42" i="39"/>
  <c r="FX42" i="39"/>
  <c r="BK42" i="39"/>
  <c r="GX42" i="39"/>
  <c r="JK42" i="39"/>
  <c r="HK42" i="39"/>
  <c r="CX42" i="39"/>
  <c r="KX42" i="39"/>
  <c r="EX42" i="39"/>
  <c r="AK42" i="39"/>
  <c r="IK42" i="39"/>
  <c r="IX42" i="39"/>
  <c r="BX42" i="39"/>
  <c r="JX42" i="39"/>
  <c r="GK42" i="39"/>
  <c r="DK42" i="39"/>
  <c r="LK42" i="39"/>
  <c r="FK42" i="39"/>
  <c r="K42" i="39"/>
  <c r="KK42" i="39"/>
  <c r="CK42" i="39"/>
  <c r="AX42" i="39"/>
  <c r="LX42" i="39"/>
  <c r="EK42" i="39"/>
  <c r="DX42" i="39"/>
  <c r="X42" i="39"/>
  <c r="JM38" i="39"/>
  <c r="EZ38" i="39"/>
  <c r="BM38" i="39"/>
  <c r="KZ38" i="39"/>
  <c r="GM38" i="39"/>
  <c r="CZ38" i="39"/>
  <c r="D38" i="39"/>
  <c r="JZ38" i="39"/>
  <c r="BZ38" i="39"/>
  <c r="M38" i="39"/>
  <c r="LM38" i="39"/>
  <c r="IM38" i="39"/>
  <c r="DM38" i="39"/>
  <c r="AM38" i="39"/>
  <c r="IZ38" i="39"/>
  <c r="FM38" i="39"/>
  <c r="AZ38" i="39"/>
  <c r="Z38" i="39"/>
  <c r="KM38" i="39"/>
  <c r="GZ38" i="39"/>
  <c r="CM38" i="39"/>
  <c r="LZ38" i="39"/>
  <c r="FZ38" i="39"/>
  <c r="DZ38" i="39"/>
  <c r="HZ38" i="39"/>
  <c r="HM38" i="39"/>
  <c r="EM38" i="39"/>
  <c r="JK45" i="33"/>
  <c r="EX45" i="33"/>
  <c r="BK45" i="33"/>
  <c r="K45" i="33"/>
  <c r="IX45" i="33"/>
  <c r="CX45" i="33"/>
  <c r="AK45" i="33"/>
  <c r="LK45" i="33"/>
  <c r="GK45" i="33"/>
  <c r="DK45" i="33"/>
  <c r="BX45" i="33"/>
  <c r="KK45" i="33"/>
  <c r="GX45" i="33"/>
  <c r="EK45" i="33"/>
  <c r="B45" i="33"/>
  <c r="LX45" i="33"/>
  <c r="HK45" i="33"/>
  <c r="DX45" i="33"/>
  <c r="KX45" i="33"/>
  <c r="HX45" i="33"/>
  <c r="CK45" i="33"/>
  <c r="IK45" i="33"/>
  <c r="FK45" i="33"/>
  <c r="AX45" i="33"/>
  <c r="JX45" i="33"/>
  <c r="FX45" i="33"/>
  <c r="X45" i="33"/>
  <c r="JX18" i="33"/>
  <c r="EX18" i="33"/>
  <c r="AX18" i="33"/>
  <c r="K18" i="33"/>
  <c r="IX18" i="33"/>
  <c r="DK18" i="33"/>
  <c r="X18" i="33"/>
  <c r="KX18" i="33"/>
  <c r="GX18" i="33"/>
  <c r="BK18" i="33"/>
  <c r="AK18" i="33"/>
  <c r="LK18" i="33"/>
  <c r="HK18" i="33"/>
  <c r="DX18" i="33"/>
  <c r="B18" i="33"/>
  <c r="LX18" i="33"/>
  <c r="HX18" i="33"/>
  <c r="CK18" i="33"/>
  <c r="KK18" i="33"/>
  <c r="FK18" i="33"/>
  <c r="GK18" i="33"/>
  <c r="JK18" i="33"/>
  <c r="EK18" i="33"/>
  <c r="CX18" i="33"/>
  <c r="IK18" i="33"/>
  <c r="FX18" i="33"/>
  <c r="BX18" i="33"/>
  <c r="EZ24" i="39"/>
  <c r="CZ24" i="39"/>
  <c r="Z24" i="39"/>
  <c r="IM24" i="39"/>
  <c r="GM24" i="39"/>
  <c r="AM24" i="39"/>
  <c r="M24" i="39"/>
  <c r="JZ24" i="39"/>
  <c r="HZ24" i="39"/>
  <c r="HM24" i="39"/>
  <c r="D24" i="39"/>
  <c r="LM24" i="39"/>
  <c r="FM24" i="39"/>
  <c r="BZ24" i="39"/>
  <c r="BM24" i="39"/>
  <c r="IZ24" i="39"/>
  <c r="JM24" i="39"/>
  <c r="DM24" i="39"/>
  <c r="KM24" i="39"/>
  <c r="GZ24" i="39"/>
  <c r="AZ24" i="39"/>
  <c r="LZ24" i="39"/>
  <c r="EM24" i="39"/>
  <c r="CM24" i="39"/>
  <c r="KZ24" i="39"/>
  <c r="FZ24" i="39"/>
  <c r="DZ24" i="39"/>
  <c r="JX20" i="39"/>
  <c r="HX20" i="39"/>
  <c r="BX20" i="39"/>
  <c r="LK20" i="39"/>
  <c r="FK20" i="39"/>
  <c r="DK20" i="39"/>
  <c r="FX20" i="39"/>
  <c r="DX20" i="39"/>
  <c r="CK20" i="39"/>
  <c r="JK20" i="39"/>
  <c r="HK20" i="39"/>
  <c r="BK20" i="39"/>
  <c r="X20" i="39"/>
  <c r="KX20" i="39"/>
  <c r="EX20" i="39"/>
  <c r="CX20" i="39"/>
  <c r="K20" i="39"/>
  <c r="IX20" i="39"/>
  <c r="GK20" i="39"/>
  <c r="KK20" i="39"/>
  <c r="GX20" i="39"/>
  <c r="AK20" i="39"/>
  <c r="AX20" i="39"/>
  <c r="IK20" i="39"/>
  <c r="EK20" i="39"/>
  <c r="LX20" i="39"/>
  <c r="B20" i="39"/>
  <c r="L5" i="47"/>
  <c r="K5" i="47"/>
  <c r="L6" i="47"/>
  <c r="AV6" i="47" s="1"/>
  <c r="K6" i="47"/>
  <c r="AA24" i="42"/>
  <c r="AA30" i="42"/>
  <c r="V24" i="42"/>
  <c r="U24" i="42"/>
  <c r="JM6" i="33"/>
  <c r="EM6" i="33"/>
  <c r="Z6" i="33"/>
  <c r="JZ6" i="33"/>
  <c r="EZ6" i="33"/>
  <c r="CM6" i="33"/>
  <c r="IM6" i="33"/>
  <c r="FM6" i="33"/>
  <c r="BM6" i="33"/>
  <c r="D6" i="33"/>
  <c r="IZ6" i="33"/>
  <c r="FZ6" i="33"/>
  <c r="AZ6" i="33"/>
  <c r="LM6" i="33"/>
  <c r="HM6" i="33"/>
  <c r="DZ6" i="33"/>
  <c r="BZ6" i="33"/>
  <c r="KM6" i="33"/>
  <c r="GM6" i="33"/>
  <c r="CZ6" i="33"/>
  <c r="M6" i="33"/>
  <c r="KZ6" i="33"/>
  <c r="HZ6" i="33"/>
  <c r="DM6" i="33"/>
  <c r="LZ6" i="33"/>
  <c r="GZ6" i="33"/>
  <c r="AM6" i="33"/>
  <c r="AA23" i="46"/>
  <c r="AA29" i="46"/>
  <c r="V23" i="46"/>
  <c r="U23" i="46"/>
  <c r="IM23" i="39"/>
  <c r="KM23" i="39"/>
  <c r="FZ23" i="39"/>
  <c r="CM23" i="39"/>
  <c r="FM23" i="39"/>
  <c r="HM23" i="39"/>
  <c r="EM23" i="39"/>
  <c r="M23" i="39"/>
  <c r="LM23" i="39"/>
  <c r="DZ23" i="39"/>
  <c r="Z23" i="39"/>
  <c r="LZ23" i="39"/>
  <c r="JZ23" i="39"/>
  <c r="BM23" i="39"/>
  <c r="D23" i="39"/>
  <c r="JM23" i="39"/>
  <c r="EZ23" i="39"/>
  <c r="CZ23" i="39"/>
  <c r="KZ23" i="39"/>
  <c r="GM23" i="39"/>
  <c r="AM23" i="39"/>
  <c r="IZ23" i="39"/>
  <c r="HZ23" i="39"/>
  <c r="BZ23" i="39"/>
  <c r="GZ23" i="39"/>
  <c r="AZ23" i="39"/>
  <c r="DM23" i="39"/>
  <c r="B7" i="39"/>
  <c r="LK7" i="39"/>
  <c r="FK7" i="39"/>
  <c r="DK7" i="39"/>
  <c r="IX7" i="39"/>
  <c r="GX7" i="39"/>
  <c r="HK7" i="39"/>
  <c r="KX7" i="39"/>
  <c r="CX7" i="39"/>
  <c r="DX7" i="39"/>
  <c r="KK7" i="39"/>
  <c r="EK7" i="39"/>
  <c r="LX7" i="39"/>
  <c r="BX7" i="39"/>
  <c r="EX7" i="39"/>
  <c r="AX7" i="39"/>
  <c r="GK7" i="39"/>
  <c r="CK7" i="39"/>
  <c r="HX7" i="39"/>
  <c r="X7" i="39"/>
  <c r="JK7" i="39"/>
  <c r="K7" i="39"/>
  <c r="IK7" i="39"/>
  <c r="FX7" i="39"/>
  <c r="BK7" i="39"/>
  <c r="JX7" i="39"/>
  <c r="AK7" i="39"/>
  <c r="IK15" i="33"/>
  <c r="FX15" i="33"/>
  <c r="AK15" i="33"/>
  <c r="KK15" i="33"/>
  <c r="HK15" i="33"/>
  <c r="CX15" i="33"/>
  <c r="AX15" i="33"/>
  <c r="KX15" i="33"/>
  <c r="GX15" i="33"/>
  <c r="DX15" i="33"/>
  <c r="K15" i="33"/>
  <c r="LK15" i="33"/>
  <c r="HX15" i="33"/>
  <c r="BK15" i="33"/>
  <c r="B15" i="33"/>
  <c r="IX15" i="33"/>
  <c r="EK15" i="33"/>
  <c r="BX15" i="33"/>
  <c r="JK15" i="33"/>
  <c r="EX15" i="33"/>
  <c r="DK15" i="33"/>
  <c r="JX15" i="33"/>
  <c r="FK15" i="33"/>
  <c r="CK15" i="33"/>
  <c r="LX15" i="33"/>
  <c r="GK15" i="33"/>
  <c r="X15" i="33"/>
  <c r="LX32" i="33"/>
  <c r="GK32" i="33"/>
  <c r="CK32" i="33"/>
  <c r="JX32" i="33"/>
  <c r="EK32" i="33"/>
  <c r="AK32" i="33"/>
  <c r="K32" i="33"/>
  <c r="IX32" i="33"/>
  <c r="DK32" i="33"/>
  <c r="X32" i="33"/>
  <c r="KK32" i="33"/>
  <c r="HX32" i="33"/>
  <c r="FX32" i="33"/>
  <c r="BK32" i="33"/>
  <c r="JK32" i="33"/>
  <c r="AX32" i="33"/>
  <c r="GX32" i="33"/>
  <c r="B32" i="33"/>
  <c r="HK32" i="33"/>
  <c r="CX32" i="33"/>
  <c r="EX32" i="33"/>
  <c r="KX32" i="33"/>
  <c r="DX32" i="33"/>
  <c r="LK32" i="33"/>
  <c r="FK32" i="33"/>
  <c r="IK32" i="33"/>
  <c r="BX32" i="33"/>
  <c r="JM13" i="39"/>
  <c r="GZ13" i="39"/>
  <c r="AZ13" i="39"/>
  <c r="HM13" i="39"/>
  <c r="EM13" i="39"/>
  <c r="CM13" i="39"/>
  <c r="IM13" i="39"/>
  <c r="GM13" i="39"/>
  <c r="AM13" i="39"/>
  <c r="M13" i="39"/>
  <c r="JZ13" i="39"/>
  <c r="HZ13" i="39"/>
  <c r="BZ13" i="39"/>
  <c r="D13" i="39"/>
  <c r="LM13" i="39"/>
  <c r="KM13" i="39"/>
  <c r="DM13" i="39"/>
  <c r="EZ13" i="39"/>
  <c r="LZ13" i="39"/>
  <c r="FM13" i="39"/>
  <c r="BM13" i="39"/>
  <c r="CZ13" i="39"/>
  <c r="FZ13" i="39"/>
  <c r="KZ13" i="39"/>
  <c r="DZ13" i="39"/>
  <c r="IZ13" i="39"/>
  <c r="Z13" i="39"/>
  <c r="KM21" i="39"/>
  <c r="HM21" i="39"/>
  <c r="CM21" i="39"/>
  <c r="Z21" i="39"/>
  <c r="LZ21" i="39"/>
  <c r="EZ21" i="39"/>
  <c r="DZ21" i="39"/>
  <c r="M21" i="39"/>
  <c r="IM21" i="39"/>
  <c r="JZ21" i="39"/>
  <c r="EM21" i="39"/>
  <c r="IZ21" i="39"/>
  <c r="HZ21" i="39"/>
  <c r="AM21" i="39"/>
  <c r="GM21" i="39"/>
  <c r="FM21" i="39"/>
  <c r="AZ21" i="39"/>
  <c r="JM21" i="39"/>
  <c r="BM21" i="39"/>
  <c r="KZ21" i="39"/>
  <c r="CZ21" i="39"/>
  <c r="GZ21" i="39"/>
  <c r="BZ21" i="39"/>
  <c r="FZ21" i="39"/>
  <c r="DM21" i="39"/>
  <c r="LM21" i="39"/>
  <c r="D21" i="39"/>
  <c r="KK44" i="33"/>
  <c r="GK44" i="33"/>
  <c r="CX44" i="33"/>
  <c r="IK44" i="33"/>
  <c r="EK44" i="33"/>
  <c r="BX44" i="33"/>
  <c r="JK44" i="33"/>
  <c r="EX44" i="33"/>
  <c r="BK44" i="33"/>
  <c r="IX44" i="33"/>
  <c r="FK44" i="33"/>
  <c r="AX44" i="33"/>
  <c r="LX44" i="33"/>
  <c r="GX44" i="33"/>
  <c r="CK44" i="33"/>
  <c r="X44" i="33"/>
  <c r="KX44" i="33"/>
  <c r="HX44" i="33"/>
  <c r="DK44" i="33"/>
  <c r="B44" i="33"/>
  <c r="LK44" i="33"/>
  <c r="HK44" i="33"/>
  <c r="DX44" i="33"/>
  <c r="K44" i="33"/>
  <c r="JX44" i="33"/>
  <c r="FX44" i="33"/>
  <c r="AK44" i="33"/>
  <c r="KK30" i="33"/>
  <c r="GK30" i="33"/>
  <c r="EK30" i="33"/>
  <c r="B30" i="33"/>
  <c r="LK30" i="33"/>
  <c r="HX30" i="33"/>
  <c r="DX30" i="33"/>
  <c r="K30" i="33"/>
  <c r="KX30" i="33"/>
  <c r="GX30" i="33"/>
  <c r="BK30" i="33"/>
  <c r="JX30" i="33"/>
  <c r="FX30" i="33"/>
  <c r="BX30" i="33"/>
  <c r="IK30" i="33"/>
  <c r="EX30" i="33"/>
  <c r="CK30" i="33"/>
  <c r="IX30" i="33"/>
  <c r="CX30" i="33"/>
  <c r="AX30" i="33"/>
  <c r="JK30" i="33"/>
  <c r="FK30" i="33"/>
  <c r="AK30" i="33"/>
  <c r="LX30" i="33"/>
  <c r="HK30" i="33"/>
  <c r="DK30" i="33"/>
  <c r="X30" i="33"/>
  <c r="KZ43" i="33"/>
  <c r="GM43" i="33"/>
  <c r="CZ43" i="33"/>
  <c r="M43" i="33"/>
  <c r="LM43" i="33"/>
  <c r="HM43" i="33"/>
  <c r="BZ43" i="33"/>
  <c r="IZ43" i="33"/>
  <c r="EZ43" i="33"/>
  <c r="Z43" i="33"/>
  <c r="JM43" i="33"/>
  <c r="FZ43" i="33"/>
  <c r="BM43" i="33"/>
  <c r="JZ43" i="33"/>
  <c r="FM43" i="33"/>
  <c r="DM43" i="33"/>
  <c r="IM43" i="33"/>
  <c r="DZ43" i="33"/>
  <c r="AZ43" i="33"/>
  <c r="KM43" i="33"/>
  <c r="HZ43" i="33"/>
  <c r="EM43" i="33"/>
  <c r="AM43" i="33"/>
  <c r="LZ43" i="33"/>
  <c r="GZ43" i="33"/>
  <c r="CM43" i="33"/>
  <c r="D43" i="33"/>
  <c r="AA25" i="44"/>
  <c r="V25" i="44"/>
  <c r="U25" i="44"/>
  <c r="AA31" i="44"/>
  <c r="J6" i="42"/>
  <c r="J5" i="42"/>
  <c r="J8" i="42"/>
  <c r="IK43" i="39"/>
  <c r="AK43" i="39"/>
  <c r="BK43" i="39"/>
  <c r="JK43" i="39"/>
  <c r="BX43" i="39"/>
  <c r="K43" i="39"/>
  <c r="JX43" i="39"/>
  <c r="GK43" i="39"/>
  <c r="EX43" i="39"/>
  <c r="CX43" i="39"/>
  <c r="LK43" i="39"/>
  <c r="FK43" i="39"/>
  <c r="DK43" i="39"/>
  <c r="X43" i="39"/>
  <c r="IX43" i="39"/>
  <c r="GX43" i="39"/>
  <c r="AX43" i="39"/>
  <c r="B43" i="39"/>
  <c r="KK43" i="39"/>
  <c r="EK43" i="39"/>
  <c r="CK43" i="39"/>
  <c r="LX43" i="39"/>
  <c r="FX43" i="39"/>
  <c r="DX43" i="39"/>
  <c r="HX43" i="39"/>
  <c r="HK43" i="39"/>
  <c r="KX43" i="39"/>
  <c r="IX29" i="39"/>
  <c r="HX29" i="39"/>
  <c r="DK29" i="39"/>
  <c r="JK29" i="39"/>
  <c r="GX29" i="39"/>
  <c r="AX29" i="39"/>
  <c r="HK29" i="39"/>
  <c r="EK29" i="39"/>
  <c r="CK29" i="39"/>
  <c r="LX29" i="39"/>
  <c r="BK29" i="39"/>
  <c r="X29" i="39"/>
  <c r="KX29" i="39"/>
  <c r="EX29" i="39"/>
  <c r="CX29" i="39"/>
  <c r="K29" i="39"/>
  <c r="IK29" i="39"/>
  <c r="GK29" i="39"/>
  <c r="AK29" i="39"/>
  <c r="DX29" i="39"/>
  <c r="JX29" i="39"/>
  <c r="KK29" i="39"/>
  <c r="BX29" i="39"/>
  <c r="B29" i="39"/>
  <c r="LK29" i="39"/>
  <c r="FK29" i="39"/>
  <c r="FX29" i="39"/>
  <c r="JX27" i="33"/>
  <c r="FX27" i="33"/>
  <c r="EK27" i="33"/>
  <c r="IX27" i="33"/>
  <c r="FK27" i="33"/>
  <c r="AK27" i="33"/>
  <c r="IK27" i="33"/>
  <c r="CX27" i="33"/>
  <c r="X27" i="33"/>
  <c r="JK27" i="33"/>
  <c r="DK27" i="33"/>
  <c r="BK27" i="33"/>
  <c r="KX27" i="33"/>
  <c r="GX27" i="33"/>
  <c r="EX27" i="33"/>
  <c r="BX27" i="33"/>
  <c r="LX27" i="33"/>
  <c r="HK27" i="33"/>
  <c r="DX27" i="33"/>
  <c r="B27" i="33"/>
  <c r="LK27" i="33"/>
  <c r="GK27" i="33"/>
  <c r="CK27" i="33"/>
  <c r="K27" i="33"/>
  <c r="KK27" i="33"/>
  <c r="HX27" i="33"/>
  <c r="AX27" i="33"/>
  <c r="B11" i="39"/>
  <c r="LX11" i="39"/>
  <c r="EK11" i="39"/>
  <c r="CK11" i="39"/>
  <c r="KX11" i="39"/>
  <c r="FX11" i="39"/>
  <c r="DX11" i="39"/>
  <c r="IK11" i="39"/>
  <c r="GK11" i="39"/>
  <c r="AK11" i="39"/>
  <c r="K11" i="39"/>
  <c r="JX11" i="39"/>
  <c r="JK11" i="39"/>
  <c r="HK11" i="39"/>
  <c r="BK11" i="39"/>
  <c r="LK11" i="39"/>
  <c r="HX11" i="39"/>
  <c r="BX11" i="39"/>
  <c r="IX11" i="39"/>
  <c r="FK11" i="39"/>
  <c r="DK11" i="39"/>
  <c r="KK11" i="39"/>
  <c r="GX11" i="39"/>
  <c r="AX11" i="39"/>
  <c r="EX11" i="39"/>
  <c r="CX11" i="39"/>
  <c r="X11" i="39"/>
  <c r="B14" i="39"/>
  <c r="LK14" i="39"/>
  <c r="FK14" i="39"/>
  <c r="DK14" i="39"/>
  <c r="X14" i="39"/>
  <c r="IX14" i="39"/>
  <c r="GX14" i="39"/>
  <c r="EX14" i="39"/>
  <c r="KK14" i="39"/>
  <c r="EK14" i="39"/>
  <c r="AX14" i="39"/>
  <c r="LX14" i="39"/>
  <c r="FX14" i="39"/>
  <c r="CK14" i="39"/>
  <c r="IK14" i="39"/>
  <c r="JK14" i="39"/>
  <c r="DX14" i="39"/>
  <c r="KX14" i="39"/>
  <c r="HK14" i="39"/>
  <c r="BK14" i="39"/>
  <c r="GK14" i="39"/>
  <c r="AK14" i="39"/>
  <c r="K14" i="39"/>
  <c r="JX14" i="39"/>
  <c r="HX14" i="39"/>
  <c r="BX14" i="39"/>
  <c r="CX14" i="39"/>
  <c r="JK42" i="33"/>
  <c r="EX42" i="33"/>
  <c r="CK42" i="33"/>
  <c r="IX42" i="33"/>
  <c r="FX42" i="33"/>
  <c r="X42" i="33"/>
  <c r="GX42" i="33"/>
  <c r="CX42" i="33"/>
  <c r="AX42" i="33"/>
  <c r="LX42" i="33"/>
  <c r="HK42" i="33"/>
  <c r="FK42" i="33"/>
  <c r="AK42" i="33"/>
  <c r="KX42" i="33"/>
  <c r="JX42" i="33"/>
  <c r="DK42" i="33"/>
  <c r="B42" i="33"/>
  <c r="LK42" i="33"/>
  <c r="GK42" i="33"/>
  <c r="DX42" i="33"/>
  <c r="K42" i="33"/>
  <c r="KK42" i="33"/>
  <c r="HX42" i="33"/>
  <c r="BK42" i="33"/>
  <c r="IK42" i="33"/>
  <c r="EK42" i="33"/>
  <c r="BX42" i="33"/>
  <c r="KM38" i="33"/>
  <c r="HM38" i="33"/>
  <c r="CZ38" i="33"/>
  <c r="KZ38" i="33"/>
  <c r="IZ38" i="33"/>
  <c r="CM38" i="33"/>
  <c r="IM38" i="33"/>
  <c r="EM38" i="33"/>
  <c r="BM38" i="33"/>
  <c r="JM38" i="33"/>
  <c r="EZ38" i="33"/>
  <c r="BZ38" i="33"/>
  <c r="GM38" i="33"/>
  <c r="FM38" i="33"/>
  <c r="AZ38" i="33"/>
  <c r="D38" i="33"/>
  <c r="GZ38" i="33"/>
  <c r="FZ38" i="33"/>
  <c r="Z38" i="33"/>
  <c r="LM38" i="33"/>
  <c r="JZ38" i="33"/>
  <c r="DZ38" i="33"/>
  <c r="AM38" i="33"/>
  <c r="LZ38" i="33"/>
  <c r="HZ38" i="33"/>
  <c r="DM38" i="33"/>
  <c r="M38" i="33"/>
  <c r="AA26" i="47"/>
  <c r="AA32" i="47"/>
  <c r="U26" i="47"/>
  <c r="V26" i="47"/>
  <c r="AA33" i="43"/>
  <c r="AA27" i="43"/>
  <c r="V27" i="43"/>
  <c r="U27" i="43"/>
  <c r="KZ24" i="33"/>
  <c r="HM24" i="33"/>
  <c r="BZ24" i="33"/>
  <c r="LM24" i="33"/>
  <c r="EM24" i="33"/>
  <c r="CM24" i="33"/>
  <c r="IZ24" i="33"/>
  <c r="HZ24" i="33"/>
  <c r="DM24" i="33"/>
  <c r="JM24" i="33"/>
  <c r="FM24" i="33"/>
  <c r="AM24" i="33"/>
  <c r="IM24" i="33"/>
  <c r="EZ24" i="33"/>
  <c r="Z24" i="33"/>
  <c r="M24" i="33"/>
  <c r="JZ24" i="33"/>
  <c r="CZ24" i="33"/>
  <c r="BM24" i="33"/>
  <c r="KM24" i="33"/>
  <c r="GZ24" i="33"/>
  <c r="FZ24" i="33"/>
  <c r="AZ24" i="33"/>
  <c r="LZ24" i="33"/>
  <c r="GM24" i="33"/>
  <c r="DZ24" i="33"/>
  <c r="D24" i="33"/>
  <c r="LX20" i="33"/>
  <c r="HX20" i="33"/>
  <c r="CX20" i="33"/>
  <c r="KK20" i="33"/>
  <c r="GK20" i="33"/>
  <c r="DK20" i="33"/>
  <c r="IX20" i="33"/>
  <c r="FK20" i="33"/>
  <c r="AK20" i="33"/>
  <c r="K20" i="33"/>
  <c r="JX20" i="33"/>
  <c r="EK20" i="33"/>
  <c r="AX20" i="33"/>
  <c r="JK20" i="33"/>
  <c r="BX20" i="33"/>
  <c r="GX20" i="33"/>
  <c r="X20" i="33"/>
  <c r="HK20" i="33"/>
  <c r="B20" i="33"/>
  <c r="FX20" i="33"/>
  <c r="EX20" i="33"/>
  <c r="KX20" i="33"/>
  <c r="CK20" i="33"/>
  <c r="LK20" i="33"/>
  <c r="BK20" i="33"/>
  <c r="IK20" i="33"/>
  <c r="DX20" i="33"/>
  <c r="J7" i="44"/>
  <c r="D7" i="39"/>
  <c r="IZ7" i="39"/>
  <c r="GZ7" i="39"/>
  <c r="AZ7" i="39"/>
  <c r="M7" i="39"/>
  <c r="KM7" i="39"/>
  <c r="FZ7" i="39"/>
  <c r="CM7" i="39"/>
  <c r="LZ7" i="39"/>
  <c r="HM7" i="39"/>
  <c r="DZ7" i="39"/>
  <c r="JM7" i="39"/>
  <c r="EZ7" i="39"/>
  <c r="BM7" i="39"/>
  <c r="KZ7" i="39"/>
  <c r="BZ7" i="39"/>
  <c r="IM7" i="39"/>
  <c r="JZ7" i="39"/>
  <c r="EM7" i="39"/>
  <c r="CZ7" i="39"/>
  <c r="HZ7" i="39"/>
  <c r="DM7" i="39"/>
  <c r="Z7" i="39"/>
  <c r="LM7" i="39"/>
  <c r="FM7" i="39"/>
  <c r="GM7" i="39"/>
  <c r="AM7" i="39"/>
  <c r="B37" i="39"/>
  <c r="KX37" i="39"/>
  <c r="GK37" i="39"/>
  <c r="BX37" i="39"/>
  <c r="IK37" i="39"/>
  <c r="JX37" i="39"/>
  <c r="K37" i="39"/>
  <c r="IX37" i="39"/>
  <c r="AX37" i="39"/>
  <c r="DK37" i="39"/>
  <c r="GX37" i="39"/>
  <c r="CK37" i="39"/>
  <c r="FK37" i="39"/>
  <c r="KK37" i="39"/>
  <c r="FX37" i="39"/>
  <c r="DX37" i="39"/>
  <c r="EK37" i="39"/>
  <c r="LX37" i="39"/>
  <c r="HK37" i="39"/>
  <c r="BK37" i="39"/>
  <c r="X37" i="39"/>
  <c r="HX37" i="39"/>
  <c r="LK37" i="39"/>
  <c r="CX37" i="39"/>
  <c r="JK37" i="39"/>
  <c r="EX37" i="39"/>
  <c r="AK37" i="39"/>
  <c r="IZ23" i="33"/>
  <c r="EM23" i="33"/>
  <c r="Z23" i="33"/>
  <c r="KZ23" i="33"/>
  <c r="GZ23" i="33"/>
  <c r="FM23" i="33"/>
  <c r="AZ23" i="33"/>
  <c r="LZ23" i="33"/>
  <c r="HZ23" i="33"/>
  <c r="CZ23" i="33"/>
  <c r="D23" i="33"/>
  <c r="LM23" i="33"/>
  <c r="GM23" i="33"/>
  <c r="DM23" i="33"/>
  <c r="M23" i="33"/>
  <c r="KM23" i="33"/>
  <c r="EZ23" i="33"/>
  <c r="CM23" i="33"/>
  <c r="IM23" i="33"/>
  <c r="FZ23" i="33"/>
  <c r="BZ23" i="33"/>
  <c r="JZ23" i="33"/>
  <c r="HM23" i="33"/>
  <c r="BM23" i="33"/>
  <c r="JM23" i="33"/>
  <c r="DZ23" i="33"/>
  <c r="AM23" i="33"/>
  <c r="KK7" i="33"/>
  <c r="GK7" i="33"/>
  <c r="BX7" i="33"/>
  <c r="K7" i="33"/>
  <c r="LK7" i="33"/>
  <c r="HX7" i="33"/>
  <c r="DX7" i="33"/>
  <c r="KX7" i="33"/>
  <c r="GX7" i="33"/>
  <c r="AX7" i="33"/>
  <c r="JK7" i="33"/>
  <c r="FK7" i="33"/>
  <c r="DK7" i="33"/>
  <c r="JX7" i="33"/>
  <c r="FX7" i="33"/>
  <c r="BK7" i="33"/>
  <c r="IK7" i="33"/>
  <c r="EK7" i="33"/>
  <c r="CK7" i="33"/>
  <c r="B7" i="33"/>
  <c r="IX7" i="33"/>
  <c r="CX7" i="33"/>
  <c r="AK7" i="33"/>
  <c r="LX7" i="33"/>
  <c r="HK7" i="33"/>
  <c r="EX7" i="33"/>
  <c r="X7" i="33"/>
  <c r="V24" i="43"/>
  <c r="U24" i="43"/>
  <c r="AA24" i="43"/>
  <c r="AA30" i="43"/>
  <c r="AA33" i="45"/>
  <c r="AA27" i="45"/>
  <c r="U27" i="45"/>
  <c r="V27" i="45"/>
  <c r="IZ15" i="39"/>
  <c r="FM15" i="39"/>
  <c r="DM15" i="39"/>
  <c r="JM15" i="39"/>
  <c r="GZ15" i="39"/>
  <c r="AZ15" i="39"/>
  <c r="HM15" i="39"/>
  <c r="EM15" i="39"/>
  <c r="CM15" i="39"/>
  <c r="LZ15" i="39"/>
  <c r="BM15" i="39"/>
  <c r="Z15" i="39"/>
  <c r="KZ15" i="39"/>
  <c r="EZ15" i="39"/>
  <c r="CZ15" i="39"/>
  <c r="M15" i="39"/>
  <c r="IM15" i="39"/>
  <c r="KM15" i="39"/>
  <c r="AM15" i="39"/>
  <c r="D15" i="39"/>
  <c r="JZ15" i="39"/>
  <c r="GM15" i="39"/>
  <c r="BZ15" i="39"/>
  <c r="DZ15" i="39"/>
  <c r="LM15" i="39"/>
  <c r="HZ15" i="39"/>
  <c r="FZ15" i="39"/>
  <c r="IM13" i="33"/>
  <c r="EM13" i="33"/>
  <c r="Z13" i="33"/>
  <c r="M13" i="33"/>
  <c r="IZ13" i="33"/>
  <c r="HM13" i="33"/>
  <c r="CM13" i="33"/>
  <c r="KM13" i="33"/>
  <c r="GM13" i="33"/>
  <c r="DZ13" i="33"/>
  <c r="KZ13" i="33"/>
  <c r="FZ13" i="33"/>
  <c r="CZ13" i="33"/>
  <c r="LZ13" i="33"/>
  <c r="BZ13" i="33"/>
  <c r="JZ13" i="33"/>
  <c r="BM13" i="33"/>
  <c r="JM13" i="33"/>
  <c r="AM13" i="33"/>
  <c r="HZ13" i="33"/>
  <c r="AZ13" i="33"/>
  <c r="GZ13" i="33"/>
  <c r="D13" i="33"/>
  <c r="FM13" i="33"/>
  <c r="EZ13" i="33"/>
  <c r="LM13" i="33"/>
  <c r="DM13" i="33"/>
  <c r="B39" i="39"/>
  <c r="LX39" i="39"/>
  <c r="LK39" i="39"/>
  <c r="BK39" i="39"/>
  <c r="X39" i="39"/>
  <c r="HX39" i="39"/>
  <c r="HK39" i="39"/>
  <c r="EK39" i="39"/>
  <c r="JK39" i="39"/>
  <c r="JX39" i="39"/>
  <c r="CX39" i="39"/>
  <c r="KX39" i="39"/>
  <c r="EX39" i="39"/>
  <c r="AK39" i="39"/>
  <c r="IK39" i="39"/>
  <c r="GK39" i="39"/>
  <c r="FK39" i="39"/>
  <c r="IX39" i="39"/>
  <c r="AX39" i="39"/>
  <c r="BX39" i="39"/>
  <c r="GX39" i="39"/>
  <c r="CK39" i="39"/>
  <c r="K39" i="39"/>
  <c r="KK39" i="39"/>
  <c r="FX39" i="39"/>
  <c r="DX39" i="39"/>
  <c r="DK39" i="39"/>
  <c r="D21" i="33"/>
  <c r="JZ21" i="33"/>
  <c r="CZ21" i="33"/>
  <c r="BM21" i="33"/>
  <c r="LZ21" i="33"/>
  <c r="HM21" i="33"/>
  <c r="EZ21" i="33"/>
  <c r="BZ21" i="33"/>
  <c r="KZ21" i="33"/>
  <c r="HZ21" i="33"/>
  <c r="DM21" i="33"/>
  <c r="M21" i="33"/>
  <c r="KM21" i="33"/>
  <c r="GZ21" i="33"/>
  <c r="DZ21" i="33"/>
  <c r="LM21" i="33"/>
  <c r="GM21" i="33"/>
  <c r="CM21" i="33"/>
  <c r="IM21" i="33"/>
  <c r="FM21" i="33"/>
  <c r="AZ21" i="33"/>
  <c r="IZ21" i="33"/>
  <c r="EM21" i="33"/>
  <c r="AM21" i="33"/>
  <c r="JM21" i="33"/>
  <c r="FZ21" i="33"/>
  <c r="Z21" i="33"/>
  <c r="J8" i="46"/>
  <c r="LZ14" i="39"/>
  <c r="FZ14" i="39"/>
  <c r="CM14" i="39"/>
  <c r="Z14" i="39"/>
  <c r="JM14" i="39"/>
  <c r="HM14" i="39"/>
  <c r="DZ14" i="39"/>
  <c r="KZ14" i="39"/>
  <c r="JZ14" i="39"/>
  <c r="BM14" i="39"/>
  <c r="LM14" i="39"/>
  <c r="EZ14" i="39"/>
  <c r="CZ14" i="39"/>
  <c r="IM14" i="39"/>
  <c r="GM14" i="39"/>
  <c r="AM14" i="39"/>
  <c r="FM14" i="39"/>
  <c r="DM14" i="39"/>
  <c r="M14" i="39"/>
  <c r="IZ14" i="39"/>
  <c r="GZ14" i="39"/>
  <c r="HZ14" i="39"/>
  <c r="BZ14" i="39"/>
  <c r="KM14" i="39"/>
  <c r="EM14" i="39"/>
  <c r="AZ14" i="39"/>
  <c r="D14" i="39"/>
  <c r="J7" i="42"/>
  <c r="L7" i="42"/>
  <c r="AV7" i="42" s="1"/>
  <c r="K7" i="42"/>
  <c r="IX43" i="33"/>
  <c r="CK43" i="33"/>
  <c r="BX43" i="33"/>
  <c r="B43" i="33"/>
  <c r="JK43" i="33"/>
  <c r="FK43" i="33"/>
  <c r="X43" i="33"/>
  <c r="LK43" i="33"/>
  <c r="HK43" i="33"/>
  <c r="DK43" i="33"/>
  <c r="BK43" i="33"/>
  <c r="KK43" i="33"/>
  <c r="HX43" i="33"/>
  <c r="DX43" i="33"/>
  <c r="K43" i="33"/>
  <c r="LX43" i="33"/>
  <c r="GK43" i="33"/>
  <c r="EK43" i="33"/>
  <c r="KX43" i="33"/>
  <c r="GX43" i="33"/>
  <c r="AX43" i="33"/>
  <c r="IK43" i="33"/>
  <c r="FX43" i="33"/>
  <c r="CX43" i="33"/>
  <c r="JX43" i="33"/>
  <c r="EX43" i="33"/>
  <c r="AK43" i="33"/>
  <c r="JK29" i="33"/>
  <c r="FX29" i="33"/>
  <c r="BX29" i="33"/>
  <c r="IK29" i="33"/>
  <c r="CX29" i="33"/>
  <c r="BK29" i="33"/>
  <c r="JX29" i="33"/>
  <c r="FK29" i="33"/>
  <c r="X29" i="33"/>
  <c r="IX29" i="33"/>
  <c r="EK29" i="33"/>
  <c r="AX29" i="33"/>
  <c r="KK29" i="33"/>
  <c r="HX29" i="33"/>
  <c r="DK29" i="33"/>
  <c r="AK29" i="33"/>
  <c r="LK29" i="33"/>
  <c r="GX29" i="33"/>
  <c r="EX29" i="33"/>
  <c r="B29" i="33"/>
  <c r="LX29" i="33"/>
  <c r="HK29" i="33"/>
  <c r="CK29" i="33"/>
  <c r="K29" i="33"/>
  <c r="KX29" i="33"/>
  <c r="GK29" i="33"/>
  <c r="DX29" i="33"/>
  <c r="KZ44" i="39"/>
  <c r="EZ44" i="39"/>
  <c r="CZ44" i="39"/>
  <c r="M44" i="39"/>
  <c r="IM44" i="39"/>
  <c r="GM44" i="39"/>
  <c r="AM44" i="39"/>
  <c r="D44" i="39"/>
  <c r="LM44" i="39"/>
  <c r="FM44" i="39"/>
  <c r="FZ44" i="39"/>
  <c r="IZ44" i="39"/>
  <c r="GZ44" i="39"/>
  <c r="DM44" i="39"/>
  <c r="JM44" i="39"/>
  <c r="KM44" i="39"/>
  <c r="AZ44" i="39"/>
  <c r="HM44" i="39"/>
  <c r="EM44" i="39"/>
  <c r="CM44" i="39"/>
  <c r="LZ44" i="39"/>
  <c r="BM44" i="39"/>
  <c r="Z44" i="39"/>
  <c r="JZ44" i="39"/>
  <c r="HZ44" i="39"/>
  <c r="BZ44" i="39"/>
  <c r="DZ44" i="39"/>
  <c r="IX11" i="33"/>
  <c r="EX11" i="33"/>
  <c r="DK11" i="33"/>
  <c r="LX11" i="33"/>
  <c r="GX11" i="33"/>
  <c r="BX11" i="33"/>
  <c r="AK11" i="33"/>
  <c r="KK11" i="33"/>
  <c r="HX11" i="33"/>
  <c r="FK11" i="33"/>
  <c r="B11" i="33"/>
  <c r="LK11" i="33"/>
  <c r="HK11" i="33"/>
  <c r="AX11" i="33"/>
  <c r="JK11" i="33"/>
  <c r="FX11" i="33"/>
  <c r="BK11" i="33"/>
  <c r="JX11" i="33"/>
  <c r="EK11" i="33"/>
  <c r="DX11" i="33"/>
  <c r="X11" i="33"/>
  <c r="K11" i="33"/>
  <c r="KX11" i="33"/>
  <c r="IK11" i="33"/>
  <c r="GK11" i="33"/>
  <c r="CK11" i="33"/>
  <c r="CX11" i="33"/>
  <c r="L6" i="46"/>
  <c r="AV6" i="46" s="1"/>
  <c r="K6" i="46"/>
  <c r="LK14" i="33"/>
  <c r="GX14" i="33"/>
  <c r="DX14" i="33"/>
  <c r="B14" i="33"/>
  <c r="LX14" i="33"/>
  <c r="GK14" i="33"/>
  <c r="CX14" i="33"/>
  <c r="K14" i="33"/>
  <c r="KK14" i="33"/>
  <c r="HK14" i="33"/>
  <c r="DK14" i="33"/>
  <c r="IX14" i="33"/>
  <c r="EK14" i="33"/>
  <c r="AX14" i="33"/>
  <c r="JX14" i="33"/>
  <c r="EX14" i="33"/>
  <c r="BX14" i="33"/>
  <c r="IK14" i="33"/>
  <c r="FK14" i="33"/>
  <c r="BK14" i="33"/>
  <c r="JK14" i="33"/>
  <c r="FX14" i="33"/>
  <c r="X14" i="33"/>
  <c r="KX14" i="33"/>
  <c r="HX14" i="33"/>
  <c r="CK14" i="33"/>
  <c r="AK14" i="33"/>
  <c r="D11" i="39"/>
  <c r="KM11" i="39"/>
  <c r="IM11" i="39"/>
  <c r="EM11" i="39"/>
  <c r="LZ11" i="39"/>
  <c r="FZ11" i="39"/>
  <c r="CM11" i="39"/>
  <c r="JM11" i="39"/>
  <c r="HM11" i="39"/>
  <c r="DZ11" i="39"/>
  <c r="KZ11" i="39"/>
  <c r="EZ11" i="39"/>
  <c r="BM11" i="39"/>
  <c r="JZ11" i="39"/>
  <c r="GM11" i="39"/>
  <c r="CZ11" i="39"/>
  <c r="HZ11" i="39"/>
  <c r="BZ11" i="39"/>
  <c r="M11" i="39"/>
  <c r="LM11" i="39"/>
  <c r="FM11" i="39"/>
  <c r="DM11" i="39"/>
  <c r="Z11" i="39"/>
  <c r="IZ11" i="39"/>
  <c r="GZ11" i="39"/>
  <c r="AZ11" i="39"/>
  <c r="AM11" i="39"/>
  <c r="KK41" i="39"/>
  <c r="GX41" i="39"/>
  <c r="AX41" i="39"/>
  <c r="LX41" i="39"/>
  <c r="EK41" i="39"/>
  <c r="CK41" i="39"/>
  <c r="HX41" i="39"/>
  <c r="FX41" i="39"/>
  <c r="DX41" i="39"/>
  <c r="IK41" i="39"/>
  <c r="HK41" i="39"/>
  <c r="BK41" i="39"/>
  <c r="KX41" i="39"/>
  <c r="AK41" i="39"/>
  <c r="CX41" i="39"/>
  <c r="JX41" i="39"/>
  <c r="GK41" i="39"/>
  <c r="BX41" i="39"/>
  <c r="K41" i="39"/>
  <c r="LK41" i="39"/>
  <c r="JK41" i="39"/>
  <c r="DK41" i="39"/>
  <c r="X41" i="39"/>
  <c r="IX41" i="39"/>
  <c r="FK41" i="39"/>
  <c r="EX41" i="39"/>
  <c r="B41" i="39"/>
  <c r="KZ39" i="39"/>
  <c r="EZ39" i="39"/>
  <c r="CZ39" i="39"/>
  <c r="M39" i="39"/>
  <c r="IM39" i="39"/>
  <c r="KM39" i="39"/>
  <c r="EM39" i="39"/>
  <c r="CM39" i="39"/>
  <c r="JZ39" i="39"/>
  <c r="GM39" i="39"/>
  <c r="AM39" i="39"/>
  <c r="LM39" i="39"/>
  <c r="FM39" i="39"/>
  <c r="BZ39" i="39"/>
  <c r="LZ39" i="39"/>
  <c r="IZ39" i="39"/>
  <c r="DM39" i="39"/>
  <c r="HZ39" i="39"/>
  <c r="GZ39" i="39"/>
  <c r="AZ39" i="39"/>
  <c r="FZ39" i="39"/>
  <c r="DZ39" i="39"/>
  <c r="Z39" i="39"/>
  <c r="JM39" i="39"/>
  <c r="HM39" i="39"/>
  <c r="BM39" i="39"/>
  <c r="D39" i="39"/>
  <c r="KK24" i="33"/>
  <c r="GX24" i="33"/>
  <c r="AX24" i="33"/>
  <c r="JK24" i="33"/>
  <c r="FX24" i="33"/>
  <c r="CK24" i="33"/>
  <c r="JX24" i="33"/>
  <c r="FK24" i="33"/>
  <c r="DK24" i="33"/>
  <c r="IX24" i="33"/>
  <c r="EX24" i="33"/>
  <c r="AK24" i="33"/>
  <c r="B24" i="33"/>
  <c r="IK24" i="33"/>
  <c r="CX24" i="33"/>
  <c r="X24" i="33"/>
  <c r="KX24" i="33"/>
  <c r="HX24" i="33"/>
  <c r="EK24" i="33"/>
  <c r="BX24" i="33"/>
  <c r="LX24" i="33"/>
  <c r="GK24" i="33"/>
  <c r="DX24" i="33"/>
  <c r="K24" i="33"/>
  <c r="LK24" i="33"/>
  <c r="HK24" i="33"/>
  <c r="BK24" i="33"/>
  <c r="LZ36" i="39"/>
  <c r="FZ36" i="39"/>
  <c r="CM36" i="39"/>
  <c r="HZ36" i="39"/>
  <c r="HM36" i="39"/>
  <c r="DZ36" i="39"/>
  <c r="KZ36" i="39"/>
  <c r="EM36" i="39"/>
  <c r="CZ36" i="39"/>
  <c r="JZ36" i="39"/>
  <c r="BZ36" i="39"/>
  <c r="M36" i="39"/>
  <c r="LM36" i="39"/>
  <c r="FM36" i="39"/>
  <c r="GM36" i="39"/>
  <c r="Z36" i="39"/>
  <c r="IZ36" i="39"/>
  <c r="IM36" i="39"/>
  <c r="DM36" i="39"/>
  <c r="AM36" i="39"/>
  <c r="KM36" i="39"/>
  <c r="GZ36" i="39"/>
  <c r="AZ36" i="39"/>
  <c r="D36" i="39"/>
  <c r="JM36" i="39"/>
  <c r="EZ36" i="39"/>
  <c r="BM36" i="39"/>
  <c r="KZ7" i="33"/>
  <c r="JM7" i="33"/>
  <c r="BM7" i="33"/>
  <c r="AZ7" i="33"/>
  <c r="KM7" i="33"/>
  <c r="GZ7" i="33"/>
  <c r="FZ7" i="33"/>
  <c r="M7" i="33"/>
  <c r="LZ7" i="33"/>
  <c r="HM7" i="33"/>
  <c r="DZ7" i="33"/>
  <c r="LM7" i="33"/>
  <c r="HZ7" i="33"/>
  <c r="CZ7" i="33"/>
  <c r="JZ7" i="33"/>
  <c r="EM7" i="33"/>
  <c r="BZ7" i="33"/>
  <c r="IM7" i="33"/>
  <c r="EZ7" i="33"/>
  <c r="AM7" i="33"/>
  <c r="IZ7" i="33"/>
  <c r="FM7" i="33"/>
  <c r="Z7" i="33"/>
  <c r="D7" i="33"/>
  <c r="GM7" i="33"/>
  <c r="DM7" i="33"/>
  <c r="CM7" i="33"/>
  <c r="JK37" i="33"/>
  <c r="FX37" i="33"/>
  <c r="BX37" i="33"/>
  <c r="JX37" i="33"/>
  <c r="EK37" i="33"/>
  <c r="AK37" i="33"/>
  <c r="IX37" i="33"/>
  <c r="EX37" i="33"/>
  <c r="X37" i="33"/>
  <c r="B37" i="33"/>
  <c r="IK37" i="33"/>
  <c r="FK37" i="33"/>
  <c r="CK37" i="33"/>
  <c r="LK37" i="33"/>
  <c r="HX37" i="33"/>
  <c r="DK37" i="33"/>
  <c r="AX37" i="33"/>
  <c r="KK37" i="33"/>
  <c r="HK37" i="33"/>
  <c r="BK37" i="33"/>
  <c r="K37" i="33"/>
  <c r="LX37" i="33"/>
  <c r="GX37" i="33"/>
  <c r="CX37" i="33"/>
  <c r="KX37" i="33"/>
  <c r="GK37" i="33"/>
  <c r="DX37" i="33"/>
  <c r="D9" i="39"/>
  <c r="LM9" i="39"/>
  <c r="FM9" i="39"/>
  <c r="DM9" i="39"/>
  <c r="Z9" i="39"/>
  <c r="IZ9" i="39"/>
  <c r="GZ9" i="39"/>
  <c r="AZ9" i="39"/>
  <c r="M9" i="39"/>
  <c r="JM9" i="39"/>
  <c r="HM9" i="39"/>
  <c r="BM9" i="39"/>
  <c r="KZ9" i="39"/>
  <c r="EZ9" i="39"/>
  <c r="EM9" i="39"/>
  <c r="JZ9" i="39"/>
  <c r="BZ9" i="39"/>
  <c r="CZ9" i="39"/>
  <c r="CM9" i="39"/>
  <c r="DZ9" i="39"/>
  <c r="KM9" i="39"/>
  <c r="AM9" i="39"/>
  <c r="LZ9" i="39"/>
  <c r="HZ9" i="39"/>
  <c r="FZ9" i="39"/>
  <c r="IM9" i="39"/>
  <c r="GM9" i="39"/>
  <c r="M15" i="33"/>
  <c r="JM15" i="33"/>
  <c r="GM15" i="33"/>
  <c r="AM15" i="33"/>
  <c r="KM15" i="33"/>
  <c r="GZ15" i="33"/>
  <c r="DM15" i="33"/>
  <c r="Z15" i="33"/>
  <c r="KZ15" i="33"/>
  <c r="HM15" i="33"/>
  <c r="DZ15" i="33"/>
  <c r="D15" i="33"/>
  <c r="LM15" i="33"/>
  <c r="HZ15" i="33"/>
  <c r="CZ15" i="33"/>
  <c r="LZ15" i="33"/>
  <c r="FZ15" i="33"/>
  <c r="BZ15" i="33"/>
  <c r="JZ15" i="33"/>
  <c r="FM15" i="33"/>
  <c r="BM15" i="33"/>
  <c r="IZ15" i="33"/>
  <c r="EZ15" i="33"/>
  <c r="CM15" i="33"/>
  <c r="IM15" i="33"/>
  <c r="EM15" i="33"/>
  <c r="AZ15" i="33"/>
  <c r="JK39" i="33"/>
  <c r="EK39" i="33"/>
  <c r="AK39" i="33"/>
  <c r="IK39" i="33"/>
  <c r="EX39" i="33"/>
  <c r="BK39" i="33"/>
  <c r="B39" i="33"/>
  <c r="GK39" i="33"/>
  <c r="FK39" i="33"/>
  <c r="AX39" i="33"/>
  <c r="KX39" i="33"/>
  <c r="IX39" i="33"/>
  <c r="DX39" i="33"/>
  <c r="X39" i="33"/>
  <c r="LK39" i="33"/>
  <c r="HK39" i="33"/>
  <c r="DK39" i="33"/>
  <c r="K39" i="33"/>
  <c r="LX39" i="33"/>
  <c r="GX39" i="33"/>
  <c r="CX39" i="33"/>
  <c r="KK39" i="33"/>
  <c r="HX39" i="33"/>
  <c r="CK39" i="33"/>
  <c r="JX39" i="33"/>
  <c r="FX39" i="33"/>
  <c r="BX39" i="33"/>
  <c r="JK31" i="39"/>
  <c r="GX31" i="39"/>
  <c r="AX31" i="39"/>
  <c r="LX31" i="39"/>
  <c r="EK31" i="39"/>
  <c r="CK31" i="39"/>
  <c r="IK31" i="39"/>
  <c r="KK31" i="39"/>
  <c r="AK31" i="39"/>
  <c r="DX31" i="39"/>
  <c r="JX31" i="39"/>
  <c r="HX31" i="39"/>
  <c r="FX31" i="39"/>
  <c r="KX31" i="39"/>
  <c r="CX31" i="39"/>
  <c r="LK31" i="39"/>
  <c r="BX31" i="39"/>
  <c r="IX31" i="39"/>
  <c r="DK31" i="39"/>
  <c r="HK31" i="39"/>
  <c r="X31" i="39"/>
  <c r="EX31" i="39"/>
  <c r="K31" i="39"/>
  <c r="GK31" i="39"/>
  <c r="B31" i="39"/>
  <c r="FK31" i="39"/>
  <c r="BK31" i="39"/>
  <c r="AA25" i="47"/>
  <c r="V25" i="47"/>
  <c r="U25" i="47"/>
  <c r="AA31" i="47"/>
  <c r="V25" i="45"/>
  <c r="U25" i="45"/>
  <c r="AA31" i="45"/>
  <c r="AA25" i="45"/>
  <c r="KM45" i="39"/>
  <c r="GZ45" i="39"/>
  <c r="AZ45" i="39"/>
  <c r="D45" i="39"/>
  <c r="LZ45" i="39"/>
  <c r="EM45" i="39"/>
  <c r="CM45" i="39"/>
  <c r="Z45" i="39"/>
  <c r="JM45" i="39"/>
  <c r="HM45" i="39"/>
  <c r="BM45" i="39"/>
  <c r="KZ45" i="39"/>
  <c r="EZ45" i="39"/>
  <c r="CZ45" i="39"/>
  <c r="LM45" i="39"/>
  <c r="JZ45" i="39"/>
  <c r="AM45" i="39"/>
  <c r="IM45" i="39"/>
  <c r="FM45" i="39"/>
  <c r="FZ45" i="39"/>
  <c r="GM45" i="39"/>
  <c r="DM45" i="39"/>
  <c r="DZ45" i="39"/>
  <c r="IZ45" i="39"/>
  <c r="BZ45" i="39"/>
  <c r="HZ45" i="39"/>
  <c r="M45" i="39"/>
  <c r="D8" i="39"/>
  <c r="JM8" i="39"/>
  <c r="KM8" i="39"/>
  <c r="BM8" i="39"/>
  <c r="M8" i="39"/>
  <c r="KZ8" i="39"/>
  <c r="EZ8" i="39"/>
  <c r="CZ8" i="39"/>
  <c r="EM8" i="39"/>
  <c r="IM8" i="39"/>
  <c r="GM8" i="39"/>
  <c r="AM8" i="39"/>
  <c r="JZ8" i="39"/>
  <c r="IZ8" i="39"/>
  <c r="BZ8" i="39"/>
  <c r="LM8" i="39"/>
  <c r="HZ8" i="39"/>
  <c r="DM8" i="39"/>
  <c r="LZ8" i="39"/>
  <c r="FM8" i="39"/>
  <c r="AZ8" i="39"/>
  <c r="FZ8" i="39"/>
  <c r="GZ8" i="39"/>
  <c r="CM8" i="39"/>
  <c r="HM8" i="39"/>
  <c r="DZ8" i="39"/>
  <c r="Z8" i="39"/>
  <c r="IZ14" i="33"/>
  <c r="FM14" i="33"/>
  <c r="AM14" i="33"/>
  <c r="JZ14" i="33"/>
  <c r="EZ14" i="33"/>
  <c r="BM14" i="33"/>
  <c r="D14" i="33"/>
  <c r="JM14" i="33"/>
  <c r="EM14" i="33"/>
  <c r="Z14" i="33"/>
  <c r="LZ14" i="33"/>
  <c r="GM14" i="33"/>
  <c r="DZ14" i="33"/>
  <c r="CM14" i="33"/>
  <c r="KM14" i="33"/>
  <c r="GZ14" i="33"/>
  <c r="CZ14" i="33"/>
  <c r="M14" i="33"/>
  <c r="LM14" i="33"/>
  <c r="HZ14" i="33"/>
  <c r="AZ14" i="33"/>
  <c r="KZ14" i="33"/>
  <c r="HM14" i="33"/>
  <c r="DM14" i="33"/>
  <c r="IM14" i="33"/>
  <c r="FZ14" i="33"/>
  <c r="BZ14" i="33"/>
  <c r="KM44" i="33"/>
  <c r="GM44" i="33"/>
  <c r="CM44" i="33"/>
  <c r="LZ44" i="33"/>
  <c r="HZ44" i="33"/>
  <c r="CZ44" i="33"/>
  <c r="JM44" i="33"/>
  <c r="EM44" i="33"/>
  <c r="BZ44" i="33"/>
  <c r="IZ44" i="33"/>
  <c r="EZ44" i="33"/>
  <c r="BM44" i="33"/>
  <c r="D44" i="33"/>
  <c r="IM44" i="33"/>
  <c r="FZ44" i="33"/>
  <c r="AZ44" i="33"/>
  <c r="KZ44" i="33"/>
  <c r="GZ44" i="33"/>
  <c r="DM44" i="33"/>
  <c r="Z44" i="33"/>
  <c r="LM44" i="33"/>
  <c r="HM44" i="33"/>
  <c r="DZ44" i="33"/>
  <c r="M44" i="33"/>
  <c r="JZ44" i="33"/>
  <c r="FM44" i="33"/>
  <c r="AM44" i="33"/>
  <c r="V27" i="42"/>
  <c r="AA27" i="42"/>
  <c r="AA33" i="42"/>
  <c r="U27" i="42"/>
  <c r="L5" i="46"/>
  <c r="K5" i="46"/>
  <c r="AA29" i="47"/>
  <c r="V23" i="47"/>
  <c r="U23" i="47"/>
  <c r="AA23" i="47"/>
  <c r="IK38" i="39"/>
  <c r="EX38" i="39"/>
  <c r="AK38" i="39"/>
  <c r="K38" i="39"/>
  <c r="JX38" i="39"/>
  <c r="GK38" i="39"/>
  <c r="HK38" i="39"/>
  <c r="BK38" i="39"/>
  <c r="LK38" i="39"/>
  <c r="FK38" i="39"/>
  <c r="BX38" i="39"/>
  <c r="B38" i="39"/>
  <c r="IX38" i="39"/>
  <c r="GX38" i="39"/>
  <c r="DK38" i="39"/>
  <c r="KK38" i="39"/>
  <c r="EK38" i="39"/>
  <c r="AX38" i="39"/>
  <c r="LX38" i="39"/>
  <c r="JK38" i="39"/>
  <c r="CK38" i="39"/>
  <c r="KX38" i="39"/>
  <c r="FX38" i="39"/>
  <c r="DX38" i="39"/>
  <c r="HX38" i="39"/>
  <c r="CX38" i="39"/>
  <c r="X38" i="39"/>
  <c r="B46" i="39"/>
  <c r="IK46" i="39"/>
  <c r="EX46" i="39"/>
  <c r="GX46" i="39"/>
  <c r="JX46" i="39"/>
  <c r="GK46" i="39"/>
  <c r="BX46" i="39"/>
  <c r="LK46" i="39"/>
  <c r="FK46" i="39"/>
  <c r="DK46" i="39"/>
  <c r="KK46" i="39"/>
  <c r="CK46" i="39"/>
  <c r="AX46" i="39"/>
  <c r="LX46" i="39"/>
  <c r="IX46" i="39"/>
  <c r="DX46" i="39"/>
  <c r="K46" i="39"/>
  <c r="HX46" i="39"/>
  <c r="EK46" i="39"/>
  <c r="BK46" i="39"/>
  <c r="X46" i="39"/>
  <c r="JK46" i="39"/>
  <c r="FX46" i="39"/>
  <c r="CX46" i="39"/>
  <c r="KX46" i="39"/>
  <c r="HK46" i="39"/>
  <c r="AK46" i="39"/>
  <c r="JZ34" i="39"/>
  <c r="BZ34" i="39"/>
  <c r="CZ34" i="39"/>
  <c r="D34" i="39"/>
  <c r="FM34" i="39"/>
  <c r="DM34" i="39"/>
  <c r="M34" i="39"/>
  <c r="IZ34" i="39"/>
  <c r="IM34" i="39"/>
  <c r="AZ34" i="39"/>
  <c r="Z34" i="39"/>
  <c r="KM34" i="39"/>
  <c r="HZ34" i="39"/>
  <c r="EM34" i="39"/>
  <c r="LZ34" i="39"/>
  <c r="FZ34" i="39"/>
  <c r="CM34" i="39"/>
  <c r="JM34" i="39"/>
  <c r="HM34" i="39"/>
  <c r="DZ34" i="39"/>
  <c r="KZ34" i="39"/>
  <c r="EZ34" i="39"/>
  <c r="BM34" i="39"/>
  <c r="AM34" i="39"/>
  <c r="LM34" i="39"/>
  <c r="GZ34" i="39"/>
  <c r="GM34" i="39"/>
  <c r="JZ11" i="33"/>
  <c r="FM11" i="33"/>
  <c r="DM11" i="33"/>
  <c r="D11" i="33"/>
  <c r="IZ11" i="33"/>
  <c r="CZ11" i="33"/>
  <c r="Z11" i="33"/>
  <c r="KM11" i="33"/>
  <c r="HZ11" i="33"/>
  <c r="BM11" i="33"/>
  <c r="AZ11" i="33"/>
  <c r="KZ11" i="33"/>
  <c r="GZ11" i="33"/>
  <c r="BZ11" i="33"/>
  <c r="M11" i="33"/>
  <c r="LM11" i="33"/>
  <c r="GM11" i="33"/>
  <c r="CM11" i="33"/>
  <c r="LZ11" i="33"/>
  <c r="HM11" i="33"/>
  <c r="FZ11" i="33"/>
  <c r="JM11" i="33"/>
  <c r="EM11" i="33"/>
  <c r="DZ11" i="33"/>
  <c r="IM11" i="33"/>
  <c r="EZ11" i="33"/>
  <c r="AM11" i="33"/>
  <c r="LK41" i="33"/>
  <c r="JK41" i="33"/>
  <c r="DK41" i="33"/>
  <c r="X41" i="33"/>
  <c r="KK41" i="33"/>
  <c r="GX41" i="33"/>
  <c r="DX41" i="33"/>
  <c r="K41" i="33"/>
  <c r="IK41" i="33"/>
  <c r="FX41" i="33"/>
  <c r="FK41" i="33"/>
  <c r="JX41" i="33"/>
  <c r="EX41" i="33"/>
  <c r="BK41" i="33"/>
  <c r="IX41" i="33"/>
  <c r="LX41" i="33"/>
  <c r="AX41" i="33"/>
  <c r="KX41" i="33"/>
  <c r="CK41" i="33"/>
  <c r="HX41" i="33"/>
  <c r="AK41" i="33"/>
  <c r="HK41" i="33"/>
  <c r="B41" i="33"/>
  <c r="GK41" i="33"/>
  <c r="CX41" i="33"/>
  <c r="EK41" i="33"/>
  <c r="BX41" i="33"/>
  <c r="IZ39" i="33"/>
  <c r="FM39" i="33"/>
  <c r="BM39" i="33"/>
  <c r="JM39" i="33"/>
  <c r="HM39" i="33"/>
  <c r="BZ39" i="33"/>
  <c r="M39" i="33"/>
  <c r="JZ39" i="33"/>
  <c r="FZ39" i="33"/>
  <c r="Z39" i="33"/>
  <c r="LM39" i="33"/>
  <c r="GM39" i="33"/>
  <c r="DZ39" i="33"/>
  <c r="AM39" i="33"/>
  <c r="LZ39" i="33"/>
  <c r="GZ39" i="33"/>
  <c r="DM39" i="33"/>
  <c r="D39" i="33"/>
  <c r="KM39" i="33"/>
  <c r="HZ39" i="33"/>
  <c r="CZ39" i="33"/>
  <c r="KZ39" i="33"/>
  <c r="EM39" i="33"/>
  <c r="CM39" i="33"/>
  <c r="IM39" i="33"/>
  <c r="EZ39" i="33"/>
  <c r="AZ39" i="33"/>
  <c r="KM36" i="33"/>
  <c r="HZ36" i="33"/>
  <c r="DZ36" i="33"/>
  <c r="IM36" i="33"/>
  <c r="EM36" i="33"/>
  <c r="AZ36" i="33"/>
  <c r="JZ36" i="33"/>
  <c r="EZ36" i="33"/>
  <c r="CZ36" i="33"/>
  <c r="D36" i="33"/>
  <c r="JM36" i="33"/>
  <c r="KZ36" i="33"/>
  <c r="GM36" i="33"/>
  <c r="CM36" i="33"/>
  <c r="AM36" i="33"/>
  <c r="LM36" i="33"/>
  <c r="GZ36" i="33"/>
  <c r="DM36" i="33"/>
  <c r="M36" i="33"/>
  <c r="BM36" i="33"/>
  <c r="Z36" i="33"/>
  <c r="LZ36" i="33"/>
  <c r="IZ36" i="33"/>
  <c r="HM36" i="33"/>
  <c r="FM36" i="33"/>
  <c r="FZ36" i="33"/>
  <c r="BZ36" i="33"/>
  <c r="JK17" i="39"/>
  <c r="HK17" i="39"/>
  <c r="BK17" i="39"/>
  <c r="K17" i="39"/>
  <c r="KX17" i="39"/>
  <c r="EX17" i="39"/>
  <c r="CX17" i="39"/>
  <c r="B17" i="39"/>
  <c r="IK17" i="39"/>
  <c r="IX17" i="39"/>
  <c r="AK17" i="39"/>
  <c r="JX17" i="39"/>
  <c r="GK17" i="39"/>
  <c r="GX17" i="39"/>
  <c r="LK17" i="39"/>
  <c r="HX17" i="39"/>
  <c r="BX17" i="39"/>
  <c r="KK17" i="39"/>
  <c r="FK17" i="39"/>
  <c r="DK17" i="39"/>
  <c r="EK17" i="39"/>
  <c r="CK17" i="39"/>
  <c r="AX17" i="39"/>
  <c r="LX17" i="39"/>
  <c r="FX17" i="39"/>
  <c r="DX17" i="39"/>
  <c r="X17" i="39"/>
  <c r="HP71" i="39"/>
  <c r="HJ2" i="39" s="1"/>
  <c r="MC71" i="39"/>
  <c r="LW2" i="39" s="1"/>
  <c r="FC71" i="39"/>
  <c r="EW2" i="39" s="1"/>
  <c r="IC71" i="39"/>
  <c r="HW2" i="39" s="1"/>
  <c r="KP71" i="39"/>
  <c r="KJ2" i="39" s="1"/>
  <c r="P71" i="39"/>
  <c r="J2" i="39" s="1"/>
  <c r="I4" i="32" s="1"/>
  <c r="FP71" i="39"/>
  <c r="FJ2" i="39" s="1"/>
  <c r="BP71" i="39"/>
  <c r="BJ2" i="39" s="1"/>
  <c r="JC71" i="39"/>
  <c r="IW2" i="39" s="1"/>
  <c r="BC71" i="39"/>
  <c r="AW2" i="39" s="1"/>
  <c r="HC71" i="39"/>
  <c r="GW2" i="39" s="1"/>
  <c r="DC71" i="39"/>
  <c r="CW2" i="39" s="1"/>
  <c r="AP71" i="39"/>
  <c r="AJ2" i="39" s="1"/>
  <c r="CP71" i="39"/>
  <c r="CJ2" i="39" s="1"/>
  <c r="KC71" i="39"/>
  <c r="JW2" i="39" s="1"/>
  <c r="AC71" i="39"/>
  <c r="W2" i="39" s="1"/>
  <c r="I5" i="32" s="1"/>
  <c r="DP71" i="39"/>
  <c r="DJ2" i="39" s="1"/>
  <c r="LP71" i="39"/>
  <c r="LJ2" i="39" s="1"/>
  <c r="IP71" i="39"/>
  <c r="IJ2" i="39" s="1"/>
  <c r="EP71" i="39"/>
  <c r="EJ2" i="39" s="1"/>
  <c r="EC71" i="39"/>
  <c r="DW2" i="39" s="1"/>
  <c r="LC71" i="39"/>
  <c r="KW2" i="39" s="1"/>
  <c r="JP71" i="39"/>
  <c r="JJ2" i="39" s="1"/>
  <c r="GP71" i="39"/>
  <c r="GJ2" i="39" s="1"/>
  <c r="GC71" i="39"/>
  <c r="FW2" i="39" s="1"/>
  <c r="CC71" i="39"/>
  <c r="BW2" i="39" s="1"/>
  <c r="BK24" i="39" l="1"/>
  <c r="DX24" i="39"/>
  <c r="BX24" i="39"/>
  <c r="AK24" i="39"/>
  <c r="IX24" i="39"/>
  <c r="EX24" i="39"/>
  <c r="HK24" i="39"/>
  <c r="HX24" i="39"/>
  <c r="L7" i="44"/>
  <c r="AV7" i="44" s="1"/>
  <c r="L6" i="44"/>
  <c r="AV6" i="44" s="1"/>
  <c r="JX24" i="39"/>
  <c r="KX24" i="39"/>
  <c r="AX24" i="39"/>
  <c r="LK24" i="39"/>
  <c r="V26" i="44"/>
  <c r="B24" i="39"/>
  <c r="W24" i="39" s="1"/>
  <c r="K24" i="39"/>
  <c r="GX24" i="39"/>
  <c r="U26" i="44"/>
  <c r="CX24" i="39"/>
  <c r="EK24" i="39"/>
  <c r="FX24" i="39"/>
  <c r="GK24" i="39"/>
  <c r="KK24" i="39"/>
  <c r="DK24" i="39"/>
  <c r="AA32" i="44"/>
  <c r="IK24" i="39"/>
  <c r="JK24" i="39"/>
  <c r="FK24" i="39"/>
  <c r="CK24" i="39"/>
  <c r="X24" i="39"/>
  <c r="K6" i="44"/>
  <c r="E18" i="26" s="1"/>
  <c r="K7" i="44"/>
  <c r="T7" i="44" s="1"/>
  <c r="L8" i="44"/>
  <c r="AV8" i="44" s="1"/>
  <c r="J7" i="43"/>
  <c r="J6" i="44"/>
  <c r="J8" i="44"/>
  <c r="K8" i="44"/>
  <c r="AA26" i="45"/>
  <c r="J5" i="44"/>
  <c r="K5" i="44"/>
  <c r="U24" i="45"/>
  <c r="L5" i="44"/>
  <c r="AA24" i="45"/>
  <c r="AA30" i="45"/>
  <c r="K8" i="43"/>
  <c r="T8" i="43" s="1"/>
  <c r="U26" i="43"/>
  <c r="J5" i="43"/>
  <c r="V26" i="43"/>
  <c r="AA32" i="43"/>
  <c r="L8" i="43"/>
  <c r="AV8" i="43" s="1"/>
  <c r="K6" i="43"/>
  <c r="K5" i="43"/>
  <c r="L5" i="43"/>
  <c r="L6" i="43"/>
  <c r="AV6" i="43" s="1"/>
  <c r="J6" i="43"/>
  <c r="L7" i="43"/>
  <c r="AV7" i="43" s="1"/>
  <c r="K7" i="43"/>
  <c r="E14" i="26" s="1"/>
  <c r="FL22" i="39"/>
  <c r="EL22" i="39"/>
  <c r="FY22" i="39"/>
  <c r="BY22" i="39"/>
  <c r="CL22" i="39"/>
  <c r="CY22" i="39"/>
  <c r="IY22" i="39"/>
  <c r="KY22" i="39"/>
  <c r="Y22" i="39"/>
  <c r="LY22" i="39"/>
  <c r="GL22" i="39"/>
  <c r="IL22" i="39"/>
  <c r="DL22" i="39"/>
  <c r="DY22" i="39"/>
  <c r="KL22" i="39"/>
  <c r="GY22" i="39"/>
  <c r="JY22" i="39"/>
  <c r="EY22" i="39"/>
  <c r="AY22" i="39"/>
  <c r="HY22" i="39"/>
  <c r="HL22" i="39"/>
  <c r="AL22" i="39"/>
  <c r="LZ17" i="39"/>
  <c r="M17" i="39"/>
  <c r="AM17" i="39"/>
  <c r="BM17" i="39"/>
  <c r="DM17" i="39"/>
  <c r="EZ17" i="39"/>
  <c r="KM17" i="39"/>
  <c r="AZ17" i="39"/>
  <c r="FM17" i="39"/>
  <c r="IM17" i="39"/>
  <c r="CM17" i="39"/>
  <c r="GM17" i="39"/>
  <c r="IZ17" i="39"/>
  <c r="DZ17" i="39"/>
  <c r="EM17" i="39"/>
  <c r="FZ17" i="39"/>
  <c r="BZ17" i="39"/>
  <c r="CZ17" i="39"/>
  <c r="GZ17" i="39"/>
  <c r="HZ17" i="39"/>
  <c r="HM17" i="39"/>
  <c r="JM17" i="39"/>
  <c r="LM17" i="39"/>
  <c r="KZ17" i="39"/>
  <c r="JZ17" i="39"/>
  <c r="Z17" i="39"/>
  <c r="D17" i="39"/>
  <c r="JZ17" i="33"/>
  <c r="EZ17" i="33"/>
  <c r="DM17" i="33"/>
  <c r="BM17" i="33"/>
  <c r="JM17" i="33"/>
  <c r="EM17" i="33"/>
  <c r="DZ17" i="33"/>
  <c r="M17" i="33"/>
  <c r="IZ17" i="33"/>
  <c r="FZ17" i="33"/>
  <c r="Z17" i="33"/>
  <c r="KM17" i="33"/>
  <c r="HM17" i="33"/>
  <c r="CM17" i="33"/>
  <c r="AM17" i="33"/>
  <c r="FM17" i="33"/>
  <c r="KZ17" i="33"/>
  <c r="GM17" i="33"/>
  <c r="BZ17" i="33"/>
  <c r="D17" i="33"/>
  <c r="IM17" i="33"/>
  <c r="LM17" i="33"/>
  <c r="HZ17" i="33"/>
  <c r="AZ17" i="33"/>
  <c r="LZ17" i="33"/>
  <c r="GZ17" i="33"/>
  <c r="CZ17" i="33"/>
  <c r="JL22" i="39"/>
  <c r="BL22" i="39"/>
  <c r="L22" i="39"/>
  <c r="J7" i="45"/>
  <c r="U26" i="45"/>
  <c r="L5" i="45"/>
  <c r="AV5" i="45" s="1"/>
  <c r="K5" i="45"/>
  <c r="E22" i="26" s="1"/>
  <c r="K6" i="45"/>
  <c r="V26" i="45"/>
  <c r="J5" i="45"/>
  <c r="L6" i="45"/>
  <c r="AV6" i="45" s="1"/>
  <c r="K8" i="45"/>
  <c r="E25" i="26" s="1"/>
  <c r="K7" i="45"/>
  <c r="E24" i="26" s="1"/>
  <c r="J6" i="45"/>
  <c r="L7" i="45"/>
  <c r="AV7" i="45" s="1"/>
  <c r="J8" i="45"/>
  <c r="L8" i="45"/>
  <c r="AV8" i="45" s="1"/>
  <c r="LW13" i="33"/>
  <c r="DJ13" i="33"/>
  <c r="KJ13" i="33"/>
  <c r="FW13" i="33"/>
  <c r="EW13" i="33"/>
  <c r="AJ13" i="33"/>
  <c r="GJ13" i="33"/>
  <c r="FJ13" i="33"/>
  <c r="CW13" i="33"/>
  <c r="LJ13" i="33"/>
  <c r="IM31" i="39"/>
  <c r="CM31" i="39"/>
  <c r="KM31" i="39"/>
  <c r="CZ31" i="39"/>
  <c r="BM31" i="39"/>
  <c r="FZ31" i="39"/>
  <c r="DM31" i="39"/>
  <c r="EZ31" i="39"/>
  <c r="HM31" i="39"/>
  <c r="LZ31" i="39"/>
  <c r="JM31" i="39"/>
  <c r="FM31" i="39"/>
  <c r="DZ31" i="39"/>
  <c r="IZ31" i="39"/>
  <c r="JZ31" i="39"/>
  <c r="KZ31" i="39"/>
  <c r="Z31" i="39"/>
  <c r="M31" i="39"/>
  <c r="HZ31" i="39"/>
  <c r="BZ31" i="39"/>
  <c r="AM31" i="39"/>
  <c r="AZ31" i="39"/>
  <c r="GZ31" i="39"/>
  <c r="GM31" i="39"/>
  <c r="EM31" i="39"/>
  <c r="LM31" i="39"/>
  <c r="D31" i="39"/>
  <c r="EJ13" i="33"/>
  <c r="BW13" i="33"/>
  <c r="IZ31" i="33"/>
  <c r="HM31" i="33"/>
  <c r="AM31" i="33"/>
  <c r="JZ31" i="33"/>
  <c r="DM31" i="33"/>
  <c r="Z31" i="33"/>
  <c r="M31" i="33"/>
  <c r="JM31" i="33"/>
  <c r="EM31" i="33"/>
  <c r="EZ31" i="33"/>
  <c r="LZ31" i="33"/>
  <c r="HZ31" i="33"/>
  <c r="DZ31" i="33"/>
  <c r="BM31" i="33"/>
  <c r="KZ31" i="33"/>
  <c r="GZ31" i="33"/>
  <c r="CM31" i="33"/>
  <c r="D31" i="33"/>
  <c r="LM31" i="33"/>
  <c r="GM31" i="33"/>
  <c r="CZ31" i="33"/>
  <c r="IM31" i="33"/>
  <c r="FZ31" i="33"/>
  <c r="BZ31" i="33"/>
  <c r="KM31" i="33"/>
  <c r="FM31" i="33"/>
  <c r="AZ31" i="33"/>
  <c r="HW13" i="33"/>
  <c r="DW13" i="33"/>
  <c r="JM29" i="33"/>
  <c r="EZ29" i="33"/>
  <c r="Z29" i="33"/>
  <c r="KZ29" i="33"/>
  <c r="HM29" i="33"/>
  <c r="CM29" i="33"/>
  <c r="BM29" i="33"/>
  <c r="LM29" i="33"/>
  <c r="HZ29" i="33"/>
  <c r="FZ29" i="33"/>
  <c r="D29" i="33"/>
  <c r="KM29" i="33"/>
  <c r="GZ29" i="33"/>
  <c r="CZ29" i="33"/>
  <c r="M29" i="33"/>
  <c r="LZ29" i="33"/>
  <c r="GM29" i="33"/>
  <c r="DZ29" i="33"/>
  <c r="IM29" i="33"/>
  <c r="EM29" i="33"/>
  <c r="BZ29" i="33"/>
  <c r="JZ29" i="33"/>
  <c r="DM29" i="33"/>
  <c r="AZ29" i="33"/>
  <c r="IZ29" i="33"/>
  <c r="FM29" i="33"/>
  <c r="AM29" i="33"/>
  <c r="LZ29" i="39"/>
  <c r="JM29" i="39"/>
  <c r="CM29" i="39"/>
  <c r="HZ29" i="39"/>
  <c r="HM29" i="39"/>
  <c r="DZ29" i="39"/>
  <c r="IM29" i="39"/>
  <c r="AM29" i="39"/>
  <c r="BM29" i="39"/>
  <c r="D29" i="39"/>
  <c r="GM29" i="39"/>
  <c r="KZ29" i="39"/>
  <c r="M29" i="39"/>
  <c r="JZ29" i="39"/>
  <c r="FM29" i="39"/>
  <c r="BZ29" i="39"/>
  <c r="CZ29" i="39"/>
  <c r="LM29" i="39"/>
  <c r="GZ29" i="39"/>
  <c r="EZ29" i="39"/>
  <c r="Z29" i="39"/>
  <c r="IZ29" i="39"/>
  <c r="EM29" i="39"/>
  <c r="DM29" i="39"/>
  <c r="KM29" i="39"/>
  <c r="FZ29" i="39"/>
  <c r="AZ29" i="39"/>
  <c r="IJ13" i="33"/>
  <c r="W13" i="33"/>
  <c r="CJ13" i="33"/>
  <c r="BJ13" i="33"/>
  <c r="GW13" i="33"/>
  <c r="AW13" i="33"/>
  <c r="KW13" i="33"/>
  <c r="J13" i="33"/>
  <c r="JW13" i="33"/>
  <c r="HJ13" i="33"/>
  <c r="IW13" i="33"/>
  <c r="IL34" i="39"/>
  <c r="HL34" i="39"/>
  <c r="CY34" i="39"/>
  <c r="JY34" i="39"/>
  <c r="JL34" i="39"/>
  <c r="BY34" i="39"/>
  <c r="L34" i="39"/>
  <c r="LY34" i="39"/>
  <c r="EL34" i="39"/>
  <c r="DY34" i="39"/>
  <c r="HY34" i="39"/>
  <c r="AY34" i="39"/>
  <c r="GL34" i="39"/>
  <c r="CL34" i="39"/>
  <c r="FL34" i="39"/>
  <c r="BL34" i="39"/>
  <c r="GY34" i="39"/>
  <c r="EY34" i="39"/>
  <c r="KY34" i="39"/>
  <c r="Y34" i="39"/>
  <c r="LL34" i="39"/>
  <c r="FY34" i="39"/>
  <c r="IY34" i="39"/>
  <c r="AL34" i="39"/>
  <c r="KL34" i="39"/>
  <c r="DL34" i="39"/>
  <c r="HW31" i="39"/>
  <c r="GW31" i="39"/>
  <c r="W31" i="39"/>
  <c r="FW31" i="39"/>
  <c r="DW31" i="39"/>
  <c r="CJ31" i="39"/>
  <c r="JJ31" i="39"/>
  <c r="HJ31" i="39"/>
  <c r="BJ31" i="39"/>
  <c r="EJ31" i="39"/>
  <c r="KW31" i="39"/>
  <c r="EW31" i="39"/>
  <c r="CW31" i="39"/>
  <c r="J31" i="39"/>
  <c r="IJ31" i="39"/>
  <c r="KJ31" i="39"/>
  <c r="AJ31" i="39"/>
  <c r="JW31" i="39"/>
  <c r="GJ31" i="39"/>
  <c r="BW31" i="39"/>
  <c r="LJ31" i="39"/>
  <c r="FJ31" i="39"/>
  <c r="DJ31" i="39"/>
  <c r="LW31" i="39"/>
  <c r="IW31" i="39"/>
  <c r="AW31" i="39"/>
  <c r="IL7" i="33"/>
  <c r="EY7" i="33"/>
  <c r="CY7" i="33"/>
  <c r="IY7" i="33"/>
  <c r="DL7" i="33"/>
  <c r="AL7" i="33"/>
  <c r="KY7" i="33"/>
  <c r="HY7" i="33"/>
  <c r="FL7" i="33"/>
  <c r="Y7" i="33"/>
  <c r="LL7" i="33"/>
  <c r="GY7" i="33"/>
  <c r="CL7" i="33"/>
  <c r="L7" i="33"/>
  <c r="LY7" i="33"/>
  <c r="HL7" i="33"/>
  <c r="DY7" i="33"/>
  <c r="KL7" i="33"/>
  <c r="GL7" i="33"/>
  <c r="AY7" i="33"/>
  <c r="JY7" i="33"/>
  <c r="FY7" i="33"/>
  <c r="BY7" i="33"/>
  <c r="JL7" i="33"/>
  <c r="EL7" i="33"/>
  <c r="BL7" i="33"/>
  <c r="HL15" i="39"/>
  <c r="DY15" i="39"/>
  <c r="Y15" i="39"/>
  <c r="JL15" i="39"/>
  <c r="EY15" i="39"/>
  <c r="BL15" i="39"/>
  <c r="L15" i="39"/>
  <c r="KY15" i="39"/>
  <c r="KL15" i="39"/>
  <c r="CY15" i="39"/>
  <c r="CL15" i="39"/>
  <c r="IL15" i="39"/>
  <c r="GL15" i="39"/>
  <c r="AL15" i="39"/>
  <c r="LL15" i="39"/>
  <c r="IY15" i="39"/>
  <c r="EL15" i="39"/>
  <c r="FY15" i="39"/>
  <c r="GY15" i="39"/>
  <c r="AY15" i="39"/>
  <c r="JY15" i="39"/>
  <c r="LY15" i="39"/>
  <c r="HY15" i="39"/>
  <c r="FL15" i="39"/>
  <c r="BY15" i="39"/>
  <c r="DL15" i="39"/>
  <c r="JL43" i="33"/>
  <c r="FL43" i="33"/>
  <c r="AL43" i="33"/>
  <c r="IY43" i="33"/>
  <c r="CY43" i="33"/>
  <c r="Y43" i="33"/>
  <c r="LL43" i="33"/>
  <c r="GY43" i="33"/>
  <c r="DL43" i="33"/>
  <c r="BL43" i="33"/>
  <c r="KL43" i="33"/>
  <c r="HL43" i="33"/>
  <c r="EY43" i="33"/>
  <c r="L43" i="33"/>
  <c r="LY43" i="33"/>
  <c r="GL43" i="33"/>
  <c r="DY43" i="33"/>
  <c r="KY43" i="33"/>
  <c r="HY43" i="33"/>
  <c r="CL43" i="33"/>
  <c r="JY43" i="33"/>
  <c r="FY43" i="33"/>
  <c r="BY43" i="33"/>
  <c r="IL43" i="33"/>
  <c r="EL43" i="33"/>
  <c r="AY43" i="33"/>
  <c r="KJ32" i="33"/>
  <c r="FJ32" i="33"/>
  <c r="AJ32" i="33"/>
  <c r="IJ32" i="33"/>
  <c r="FW32" i="33"/>
  <c r="DW32" i="33"/>
  <c r="JW32" i="33"/>
  <c r="CJ32" i="33"/>
  <c r="BW32" i="33"/>
  <c r="HJ32" i="33"/>
  <c r="EW32" i="33"/>
  <c r="W32" i="33"/>
  <c r="LJ32" i="33"/>
  <c r="IW32" i="33"/>
  <c r="DJ32" i="33"/>
  <c r="BJ32" i="33"/>
  <c r="LW32" i="33"/>
  <c r="GJ32" i="33"/>
  <c r="CW32" i="33"/>
  <c r="J32" i="33"/>
  <c r="KW32" i="33"/>
  <c r="HW32" i="33"/>
  <c r="EJ32" i="33"/>
  <c r="JJ32" i="33"/>
  <c r="GW32" i="33"/>
  <c r="AW32" i="33"/>
  <c r="LL6" i="33"/>
  <c r="GY6" i="33"/>
  <c r="DY6" i="33"/>
  <c r="BY6" i="33"/>
  <c r="LY6" i="33"/>
  <c r="HL6" i="33"/>
  <c r="GL6" i="33"/>
  <c r="L6" i="33"/>
  <c r="KY6" i="33"/>
  <c r="HY6" i="33"/>
  <c r="DL6" i="33"/>
  <c r="KL6" i="33"/>
  <c r="EL6" i="33"/>
  <c r="BL6" i="33"/>
  <c r="IY6" i="33"/>
  <c r="EY6" i="33"/>
  <c r="AY6" i="33"/>
  <c r="JL6" i="33"/>
  <c r="FL6" i="33"/>
  <c r="Y6" i="33"/>
  <c r="JY6" i="33"/>
  <c r="FY6" i="33"/>
  <c r="CY6" i="33"/>
  <c r="IL6" i="33"/>
  <c r="CL6" i="33"/>
  <c r="AL6" i="33"/>
  <c r="I14" i="47"/>
  <c r="T5" i="47"/>
  <c r="E32" i="26"/>
  <c r="JY24" i="39"/>
  <c r="HY24" i="39"/>
  <c r="BY24" i="39"/>
  <c r="LL24" i="39"/>
  <c r="LY24" i="39"/>
  <c r="DL24" i="39"/>
  <c r="IY24" i="39"/>
  <c r="FL24" i="39"/>
  <c r="AY24" i="39"/>
  <c r="JL24" i="39"/>
  <c r="GY24" i="39"/>
  <c r="CL24" i="39"/>
  <c r="HL24" i="39"/>
  <c r="EL24" i="39"/>
  <c r="Y24" i="39"/>
  <c r="KL24" i="39"/>
  <c r="BL24" i="39"/>
  <c r="DY24" i="39"/>
  <c r="KY24" i="39"/>
  <c r="EY24" i="39"/>
  <c r="CY24" i="39"/>
  <c r="L24" i="39"/>
  <c r="IL24" i="39"/>
  <c r="GL24" i="39"/>
  <c r="AL24" i="39"/>
  <c r="FY24" i="39"/>
  <c r="T7" i="46"/>
  <c r="I16" i="46"/>
  <c r="E29" i="26"/>
  <c r="KJ34" i="33"/>
  <c r="HW34" i="33"/>
  <c r="EW34" i="33"/>
  <c r="BW34" i="33"/>
  <c r="LW34" i="33"/>
  <c r="GJ34" i="33"/>
  <c r="DW34" i="33"/>
  <c r="J34" i="33"/>
  <c r="KW34" i="33"/>
  <c r="GW34" i="33"/>
  <c r="DJ34" i="33"/>
  <c r="LJ34" i="33"/>
  <c r="HJ34" i="33"/>
  <c r="EJ34" i="33"/>
  <c r="IJ34" i="33"/>
  <c r="FW34" i="33"/>
  <c r="BJ34" i="33"/>
  <c r="JJ34" i="33"/>
  <c r="FJ34" i="33"/>
  <c r="AJ34" i="33"/>
  <c r="IW34" i="33"/>
  <c r="CJ34" i="33"/>
  <c r="AW34" i="33"/>
  <c r="JW34" i="33"/>
  <c r="CW34" i="33"/>
  <c r="W34" i="33"/>
  <c r="LL43" i="39"/>
  <c r="FL43" i="39"/>
  <c r="AY43" i="39"/>
  <c r="L43" i="39"/>
  <c r="KL43" i="39"/>
  <c r="IL43" i="39"/>
  <c r="DY43" i="39"/>
  <c r="KY43" i="39"/>
  <c r="BY43" i="39"/>
  <c r="CY43" i="39"/>
  <c r="HL43" i="39"/>
  <c r="Y43" i="39"/>
  <c r="IY43" i="39"/>
  <c r="EY43" i="39"/>
  <c r="LY43" i="39"/>
  <c r="DL43" i="39"/>
  <c r="HY43" i="39"/>
  <c r="CL43" i="39"/>
  <c r="JL43" i="39"/>
  <c r="GL43" i="39"/>
  <c r="JY43" i="39"/>
  <c r="BL43" i="39"/>
  <c r="GY43" i="39"/>
  <c r="EL43" i="39"/>
  <c r="FY43" i="39"/>
  <c r="AL43" i="39"/>
  <c r="KW6" i="33"/>
  <c r="HW6" i="33"/>
  <c r="DJ6" i="33"/>
  <c r="AJ6" i="33"/>
  <c r="LW6" i="33"/>
  <c r="GW6" i="33"/>
  <c r="CJ6" i="33"/>
  <c r="J6" i="33"/>
  <c r="KJ6" i="33"/>
  <c r="HJ6" i="33"/>
  <c r="DW6" i="33"/>
  <c r="LJ6" i="33"/>
  <c r="GJ6" i="33"/>
  <c r="BW6" i="33"/>
  <c r="IJ6" i="33"/>
  <c r="EJ6" i="33"/>
  <c r="BJ6" i="33"/>
  <c r="IW6" i="33"/>
  <c r="EW6" i="33"/>
  <c r="AW6" i="33"/>
  <c r="JJ6" i="33"/>
  <c r="FJ6" i="33"/>
  <c r="CW6" i="33"/>
  <c r="JW6" i="33"/>
  <c r="FW6" i="33"/>
  <c r="W6" i="33"/>
  <c r="KL10" i="33"/>
  <c r="GL10" i="33"/>
  <c r="CY10" i="33"/>
  <c r="BL10" i="33"/>
  <c r="LL10" i="33"/>
  <c r="HL10" i="33"/>
  <c r="DY10" i="33"/>
  <c r="JY10" i="33"/>
  <c r="HY10" i="33"/>
  <c r="CL10" i="33"/>
  <c r="IY10" i="33"/>
  <c r="EY10" i="33"/>
  <c r="BY10" i="33"/>
  <c r="JL10" i="33"/>
  <c r="Y10" i="33"/>
  <c r="GY10" i="33"/>
  <c r="L10" i="33"/>
  <c r="EL10" i="33"/>
  <c r="FY10" i="33"/>
  <c r="FL10" i="33"/>
  <c r="KY10" i="33"/>
  <c r="DL10" i="33"/>
  <c r="LY10" i="33"/>
  <c r="AY10" i="33"/>
  <c r="IL10" i="33"/>
  <c r="AL10" i="33"/>
  <c r="AV5" i="42"/>
  <c r="L9" i="42"/>
  <c r="LW10" i="33"/>
  <c r="GJ10" i="33"/>
  <c r="DW10" i="33"/>
  <c r="AJ10" i="33"/>
  <c r="KJ10" i="33"/>
  <c r="HJ10" i="33"/>
  <c r="CJ10" i="33"/>
  <c r="J10" i="33"/>
  <c r="KW10" i="33"/>
  <c r="GW10" i="33"/>
  <c r="CW10" i="33"/>
  <c r="LJ10" i="33"/>
  <c r="HW10" i="33"/>
  <c r="DJ10" i="33"/>
  <c r="JJ10" i="33"/>
  <c r="FJ10" i="33"/>
  <c r="BW10" i="33"/>
  <c r="JW10" i="33"/>
  <c r="FW10" i="33"/>
  <c r="W10" i="33"/>
  <c r="IJ10" i="33"/>
  <c r="EJ10" i="33"/>
  <c r="AW10" i="33"/>
  <c r="IW10" i="33"/>
  <c r="EW10" i="33"/>
  <c r="BJ10" i="33"/>
  <c r="KL18" i="39"/>
  <c r="FY18" i="39"/>
  <c r="CL18" i="39"/>
  <c r="JY18" i="39"/>
  <c r="BY18" i="39"/>
  <c r="CY18" i="39"/>
  <c r="GY18" i="39"/>
  <c r="DY18" i="39"/>
  <c r="LL18" i="39"/>
  <c r="IL18" i="39"/>
  <c r="BL18" i="39"/>
  <c r="IY18" i="39"/>
  <c r="HL18" i="39"/>
  <c r="Y18" i="39"/>
  <c r="LY18" i="39"/>
  <c r="EY18" i="39"/>
  <c r="AL18" i="39"/>
  <c r="JL18" i="39"/>
  <c r="EL18" i="39"/>
  <c r="L18" i="39"/>
  <c r="KY18" i="39"/>
  <c r="DL18" i="39"/>
  <c r="HY18" i="39"/>
  <c r="AY18" i="39"/>
  <c r="FL18" i="39"/>
  <c r="GL18" i="39"/>
  <c r="IY9" i="33"/>
  <c r="EY9" i="33"/>
  <c r="CL9" i="33"/>
  <c r="KL9" i="33"/>
  <c r="HL9" i="33"/>
  <c r="FL9" i="33"/>
  <c r="Y9" i="33"/>
  <c r="JY9" i="33"/>
  <c r="GL9" i="33"/>
  <c r="BY9" i="33"/>
  <c r="JL9" i="33"/>
  <c r="AY9" i="33"/>
  <c r="GY9" i="33"/>
  <c r="DY9" i="33"/>
  <c r="HY9" i="33"/>
  <c r="AL9" i="33"/>
  <c r="FY9" i="33"/>
  <c r="L9" i="33"/>
  <c r="KY9" i="33"/>
  <c r="EL9" i="33"/>
  <c r="LL9" i="33"/>
  <c r="CY9" i="33"/>
  <c r="LY9" i="33"/>
  <c r="BL9" i="33"/>
  <c r="IL9" i="33"/>
  <c r="DL9" i="33"/>
  <c r="GW17" i="39"/>
  <c r="KJ17" i="39"/>
  <c r="FW17" i="39"/>
  <c r="DW17" i="39"/>
  <c r="DJ17" i="39"/>
  <c r="JJ17" i="39"/>
  <c r="EW17" i="39"/>
  <c r="IJ17" i="39"/>
  <c r="HW17" i="39"/>
  <c r="CW17" i="39"/>
  <c r="AW17" i="39"/>
  <c r="W17" i="39"/>
  <c r="CJ17" i="39"/>
  <c r="J17" i="39"/>
  <c r="LW17" i="39"/>
  <c r="FJ17" i="39"/>
  <c r="KW17" i="39"/>
  <c r="EJ17" i="39"/>
  <c r="IW17" i="39"/>
  <c r="BJ17" i="39"/>
  <c r="JW17" i="39"/>
  <c r="LJ17" i="39"/>
  <c r="HJ17" i="39"/>
  <c r="AJ17" i="39"/>
  <c r="GJ17" i="39"/>
  <c r="BW17" i="39"/>
  <c r="KY39" i="33"/>
  <c r="GY39" i="33"/>
  <c r="CY39" i="33"/>
  <c r="Y39" i="33"/>
  <c r="LY39" i="33"/>
  <c r="GL39" i="33"/>
  <c r="FL39" i="33"/>
  <c r="JY39" i="33"/>
  <c r="DY39" i="33"/>
  <c r="BL39" i="33"/>
  <c r="LL39" i="33"/>
  <c r="FY39" i="33"/>
  <c r="KL39" i="33"/>
  <c r="DL39" i="33"/>
  <c r="IL39" i="33"/>
  <c r="CL39" i="33"/>
  <c r="JL39" i="33"/>
  <c r="EY39" i="33"/>
  <c r="IY39" i="33"/>
  <c r="BY39" i="33"/>
  <c r="HY39" i="33"/>
  <c r="AL39" i="33"/>
  <c r="HL39" i="33"/>
  <c r="AY39" i="33"/>
  <c r="EL39" i="33"/>
  <c r="L39" i="33"/>
  <c r="IY14" i="33"/>
  <c r="FY14" i="33"/>
  <c r="AL14" i="33"/>
  <c r="JY14" i="33"/>
  <c r="CL14" i="33"/>
  <c r="Y14" i="33"/>
  <c r="LL14" i="33"/>
  <c r="GL14" i="33"/>
  <c r="DY14" i="33"/>
  <c r="BL14" i="33"/>
  <c r="LY14" i="33"/>
  <c r="HL14" i="33"/>
  <c r="BY14" i="33"/>
  <c r="L14" i="33"/>
  <c r="KL14" i="33"/>
  <c r="HY14" i="33"/>
  <c r="DL14" i="33"/>
  <c r="KY14" i="33"/>
  <c r="EY14" i="33"/>
  <c r="AY14" i="33"/>
  <c r="IL14" i="33"/>
  <c r="GY14" i="33"/>
  <c r="CY14" i="33"/>
  <c r="JL14" i="33"/>
  <c r="FL14" i="33"/>
  <c r="EL14" i="33"/>
  <c r="GL9" i="39"/>
  <c r="HL9" i="39"/>
  <c r="BL9" i="39"/>
  <c r="HY9" i="39"/>
  <c r="AL9" i="39"/>
  <c r="CY9" i="39"/>
  <c r="JY9" i="39"/>
  <c r="FL9" i="39"/>
  <c r="BY9" i="39"/>
  <c r="Y9" i="39"/>
  <c r="LL9" i="39"/>
  <c r="KY9" i="39"/>
  <c r="DL9" i="39"/>
  <c r="L9" i="39"/>
  <c r="IY9" i="39"/>
  <c r="JL9" i="39"/>
  <c r="AY9" i="39"/>
  <c r="KL9" i="39"/>
  <c r="GY9" i="39"/>
  <c r="CL9" i="39"/>
  <c r="LY9" i="39"/>
  <c r="EL9" i="39"/>
  <c r="DY9" i="39"/>
  <c r="IL9" i="39"/>
  <c r="FY9" i="39"/>
  <c r="EY9" i="39"/>
  <c r="IJ24" i="33"/>
  <c r="FJ24" i="33"/>
  <c r="CW24" i="33"/>
  <c r="IW24" i="33"/>
  <c r="FW24" i="33"/>
  <c r="AW24" i="33"/>
  <c r="LJ24" i="33"/>
  <c r="GJ24" i="33"/>
  <c r="EJ24" i="33"/>
  <c r="HJ24" i="33"/>
  <c r="BW24" i="33"/>
  <c r="LW24" i="33"/>
  <c r="EW24" i="33"/>
  <c r="J24" i="33"/>
  <c r="KW24" i="33"/>
  <c r="CJ24" i="33"/>
  <c r="KJ24" i="33"/>
  <c r="DJ24" i="33"/>
  <c r="JW24" i="33"/>
  <c r="DW24" i="33"/>
  <c r="JJ24" i="33"/>
  <c r="AJ24" i="33"/>
  <c r="HW24" i="33"/>
  <c r="BJ24" i="33"/>
  <c r="GW24" i="33"/>
  <c r="W24" i="33"/>
  <c r="KJ41" i="39"/>
  <c r="EJ41" i="39"/>
  <c r="AW41" i="39"/>
  <c r="LW41" i="39"/>
  <c r="HW41" i="39"/>
  <c r="CJ41" i="39"/>
  <c r="KW41" i="39"/>
  <c r="FW41" i="39"/>
  <c r="DW41" i="39"/>
  <c r="EW41" i="39"/>
  <c r="HJ41" i="39"/>
  <c r="W41" i="39"/>
  <c r="IJ41" i="39"/>
  <c r="GJ41" i="39"/>
  <c r="CW41" i="39"/>
  <c r="BJ41" i="39"/>
  <c r="JW41" i="39"/>
  <c r="JJ41" i="39"/>
  <c r="AJ41" i="39"/>
  <c r="J41" i="39"/>
  <c r="LJ41" i="39"/>
  <c r="FJ41" i="39"/>
  <c r="BW41" i="39"/>
  <c r="IW41" i="39"/>
  <c r="GW41" i="39"/>
  <c r="DJ41" i="39"/>
  <c r="E9" i="26"/>
  <c r="T7" i="42"/>
  <c r="I16" i="42"/>
  <c r="IY21" i="39"/>
  <c r="GY21" i="39"/>
  <c r="CL21" i="39"/>
  <c r="Y21" i="39"/>
  <c r="LY21" i="39"/>
  <c r="FY21" i="39"/>
  <c r="BL21" i="39"/>
  <c r="FL21" i="39"/>
  <c r="DL21" i="39"/>
  <c r="AL21" i="39"/>
  <c r="LL21" i="39"/>
  <c r="JY21" i="39"/>
  <c r="IL21" i="39"/>
  <c r="HY21" i="39"/>
  <c r="EL21" i="39"/>
  <c r="CY21" i="39"/>
  <c r="HL21" i="39"/>
  <c r="BY21" i="39"/>
  <c r="EY21" i="39"/>
  <c r="L21" i="39"/>
  <c r="KL21" i="39"/>
  <c r="GL21" i="39"/>
  <c r="JL21" i="39"/>
  <c r="AY21" i="39"/>
  <c r="KY21" i="39"/>
  <c r="DY21" i="39"/>
  <c r="IL13" i="39"/>
  <c r="HY13" i="39"/>
  <c r="CY13" i="39"/>
  <c r="JY13" i="39"/>
  <c r="KL13" i="39"/>
  <c r="AL13" i="39"/>
  <c r="LL13" i="39"/>
  <c r="FL13" i="39"/>
  <c r="BY13" i="39"/>
  <c r="LY13" i="39"/>
  <c r="GY13" i="39"/>
  <c r="DL13" i="39"/>
  <c r="FY13" i="39"/>
  <c r="EL13" i="39"/>
  <c r="AY13" i="39"/>
  <c r="HL13" i="39"/>
  <c r="DY13" i="39"/>
  <c r="Y13" i="39"/>
  <c r="JL13" i="39"/>
  <c r="EY13" i="39"/>
  <c r="BL13" i="39"/>
  <c r="L13" i="39"/>
  <c r="KY13" i="39"/>
  <c r="GL13" i="39"/>
  <c r="IY13" i="39"/>
  <c r="CL13" i="39"/>
  <c r="L9" i="47"/>
  <c r="AV5" i="47"/>
  <c r="I16" i="47"/>
  <c r="T7" i="47"/>
  <c r="E34" i="26"/>
  <c r="LY46" i="39"/>
  <c r="GY46" i="39"/>
  <c r="DL46" i="39"/>
  <c r="HY46" i="39"/>
  <c r="DY46" i="39"/>
  <c r="AY46" i="39"/>
  <c r="FY46" i="39"/>
  <c r="EL46" i="39"/>
  <c r="Y46" i="39"/>
  <c r="JL46" i="39"/>
  <c r="HL46" i="39"/>
  <c r="BL46" i="39"/>
  <c r="CL46" i="39"/>
  <c r="IL46" i="39"/>
  <c r="GL46" i="39"/>
  <c r="CY46" i="39"/>
  <c r="LL46" i="39"/>
  <c r="FL46" i="39"/>
  <c r="BY46" i="39"/>
  <c r="AL46" i="39"/>
  <c r="L46" i="39"/>
  <c r="KY46" i="39"/>
  <c r="JY46" i="39"/>
  <c r="EY46" i="39"/>
  <c r="KL46" i="39"/>
  <c r="IY46" i="39"/>
  <c r="T5" i="42"/>
  <c r="E7" i="26"/>
  <c r="I14" i="42"/>
  <c r="HY32" i="39"/>
  <c r="HL32" i="39"/>
  <c r="BL32" i="39"/>
  <c r="KY32" i="39"/>
  <c r="GL32" i="39"/>
  <c r="EL32" i="39"/>
  <c r="KL32" i="39"/>
  <c r="FY32" i="39"/>
  <c r="FL32" i="39"/>
  <c r="DL32" i="39"/>
  <c r="EY32" i="39"/>
  <c r="Y32" i="39"/>
  <c r="AY32" i="39"/>
  <c r="L32" i="39"/>
  <c r="LY32" i="39"/>
  <c r="LL32" i="39"/>
  <c r="JL32" i="39"/>
  <c r="CL32" i="39"/>
  <c r="IL32" i="39"/>
  <c r="DY32" i="39"/>
  <c r="IY32" i="39"/>
  <c r="CY32" i="39"/>
  <c r="GY32" i="39"/>
  <c r="AL32" i="39"/>
  <c r="JY32" i="39"/>
  <c r="BY32" i="39"/>
  <c r="KY28" i="39"/>
  <c r="GL28" i="39"/>
  <c r="IL28" i="39"/>
  <c r="HY28" i="39"/>
  <c r="CY28" i="39"/>
  <c r="IY28" i="39"/>
  <c r="AY28" i="39"/>
  <c r="AL28" i="39"/>
  <c r="GY28" i="39"/>
  <c r="CL28" i="39"/>
  <c r="BY28" i="39"/>
  <c r="KL28" i="39"/>
  <c r="FY28" i="39"/>
  <c r="JY28" i="39"/>
  <c r="DL28" i="39"/>
  <c r="JL28" i="39"/>
  <c r="EY28" i="39"/>
  <c r="BL28" i="39"/>
  <c r="LL28" i="39"/>
  <c r="HL28" i="39"/>
  <c r="DY28" i="39"/>
  <c r="EL28" i="39"/>
  <c r="FL28" i="39"/>
  <c r="Y28" i="39"/>
  <c r="L28" i="39"/>
  <c r="LY28" i="39"/>
  <c r="LY45" i="33"/>
  <c r="GL45" i="33"/>
  <c r="CL45" i="33"/>
  <c r="KY45" i="33"/>
  <c r="JY45" i="33"/>
  <c r="FY45" i="33"/>
  <c r="CY45" i="33"/>
  <c r="JL45" i="33"/>
  <c r="FL45" i="33"/>
  <c r="AY45" i="33"/>
  <c r="LL45" i="33"/>
  <c r="GY45" i="33"/>
  <c r="EY45" i="33"/>
  <c r="AL45" i="33"/>
  <c r="IY45" i="33"/>
  <c r="Y45" i="33"/>
  <c r="HY45" i="33"/>
  <c r="L45" i="33"/>
  <c r="HL45" i="33"/>
  <c r="EL45" i="33"/>
  <c r="DL45" i="33"/>
  <c r="DY45" i="33"/>
  <c r="KL45" i="33"/>
  <c r="BL45" i="33"/>
  <c r="IL45" i="33"/>
  <c r="BY45" i="33"/>
  <c r="LY35" i="39"/>
  <c r="EL35" i="39"/>
  <c r="DY35" i="39"/>
  <c r="Y35" i="39"/>
  <c r="HY35" i="39"/>
  <c r="FY35" i="39"/>
  <c r="BL35" i="39"/>
  <c r="L35" i="39"/>
  <c r="JL35" i="39"/>
  <c r="HL35" i="39"/>
  <c r="GY35" i="39"/>
  <c r="KY35" i="39"/>
  <c r="IY35" i="39"/>
  <c r="CY35" i="39"/>
  <c r="IL35" i="39"/>
  <c r="EY35" i="39"/>
  <c r="AL35" i="39"/>
  <c r="JY35" i="39"/>
  <c r="GL35" i="39"/>
  <c r="BY35" i="39"/>
  <c r="LL35" i="39"/>
  <c r="FL35" i="39"/>
  <c r="DL35" i="39"/>
  <c r="KL35" i="39"/>
  <c r="CL35" i="39"/>
  <c r="AY35" i="39"/>
  <c r="KL36" i="33"/>
  <c r="HY36" i="33"/>
  <c r="AY36" i="33"/>
  <c r="JY36" i="33"/>
  <c r="EL36" i="33"/>
  <c r="CL36" i="33"/>
  <c r="IY36" i="33"/>
  <c r="FL36" i="33"/>
  <c r="BL36" i="33"/>
  <c r="JL36" i="33"/>
  <c r="EY36" i="33"/>
  <c r="Y36" i="33"/>
  <c r="LY36" i="33"/>
  <c r="GL36" i="33"/>
  <c r="DL36" i="33"/>
  <c r="BY36" i="33"/>
  <c r="LL36" i="33"/>
  <c r="GY36" i="33"/>
  <c r="FY36" i="33"/>
  <c r="CY36" i="33"/>
  <c r="DY36" i="33"/>
  <c r="AL36" i="33"/>
  <c r="L36" i="33"/>
  <c r="KY36" i="33"/>
  <c r="IL36" i="33"/>
  <c r="HL36" i="33"/>
  <c r="IL44" i="33"/>
  <c r="FY44" i="33"/>
  <c r="AL44" i="33"/>
  <c r="KY44" i="33"/>
  <c r="HL44" i="33"/>
  <c r="CY44" i="33"/>
  <c r="Y44" i="33"/>
  <c r="LL44" i="33"/>
  <c r="HY44" i="33"/>
  <c r="DL44" i="33"/>
  <c r="L44" i="33"/>
  <c r="KL44" i="33"/>
  <c r="GL44" i="33"/>
  <c r="DY44" i="33"/>
  <c r="JL44" i="33"/>
  <c r="EL44" i="33"/>
  <c r="AY44" i="33"/>
  <c r="IY44" i="33"/>
  <c r="FL44" i="33"/>
  <c r="BL44" i="33"/>
  <c r="LY44" i="33"/>
  <c r="JY44" i="33"/>
  <c r="GY44" i="33"/>
  <c r="EY44" i="33"/>
  <c r="BY44" i="33"/>
  <c r="CL44" i="33"/>
  <c r="JY8" i="39"/>
  <c r="IY8" i="39"/>
  <c r="AL8" i="39"/>
  <c r="LL8" i="39"/>
  <c r="HY8" i="39"/>
  <c r="BY8" i="39"/>
  <c r="KL8" i="39"/>
  <c r="FL8" i="39"/>
  <c r="DL8" i="39"/>
  <c r="EL8" i="39"/>
  <c r="CL8" i="39"/>
  <c r="Y8" i="39"/>
  <c r="LY8" i="39"/>
  <c r="FY8" i="39"/>
  <c r="DY8" i="39"/>
  <c r="L8" i="39"/>
  <c r="JL8" i="39"/>
  <c r="HL8" i="39"/>
  <c r="GY8" i="39"/>
  <c r="AY8" i="39"/>
  <c r="KY8" i="39"/>
  <c r="EY8" i="39"/>
  <c r="BL8" i="39"/>
  <c r="IL8" i="39"/>
  <c r="GL8" i="39"/>
  <c r="CY8" i="39"/>
  <c r="IY45" i="39"/>
  <c r="FL45" i="39"/>
  <c r="EL45" i="39"/>
  <c r="AL45" i="39"/>
  <c r="KL45" i="39"/>
  <c r="GY45" i="39"/>
  <c r="CL45" i="39"/>
  <c r="LY45" i="39"/>
  <c r="FY45" i="39"/>
  <c r="GL45" i="39"/>
  <c r="HY45" i="39"/>
  <c r="HL45" i="39"/>
  <c r="DY45" i="39"/>
  <c r="KY45" i="39"/>
  <c r="BY45" i="39"/>
  <c r="CY45" i="39"/>
  <c r="LL45" i="39"/>
  <c r="IL45" i="39"/>
  <c r="AY45" i="39"/>
  <c r="L45" i="39"/>
  <c r="BL45" i="39"/>
  <c r="Y45" i="39"/>
  <c r="JL45" i="39"/>
  <c r="JY45" i="39"/>
  <c r="EY45" i="39"/>
  <c r="DL45" i="39"/>
  <c r="I15" i="46"/>
  <c r="T6" i="46"/>
  <c r="E28" i="26"/>
  <c r="LL44" i="39"/>
  <c r="FL44" i="39"/>
  <c r="DL44" i="39"/>
  <c r="HY44" i="39"/>
  <c r="DY44" i="39"/>
  <c r="AY44" i="39"/>
  <c r="IL44" i="39"/>
  <c r="EY44" i="39"/>
  <c r="EL44" i="39"/>
  <c r="LY44" i="39"/>
  <c r="AL44" i="39"/>
  <c r="FY44" i="39"/>
  <c r="BY44" i="39"/>
  <c r="IY44" i="39"/>
  <c r="KL44" i="39"/>
  <c r="HL44" i="39"/>
  <c r="Y44" i="39"/>
  <c r="GL44" i="39"/>
  <c r="CL44" i="39"/>
  <c r="JL44" i="39"/>
  <c r="GY44" i="39"/>
  <c r="L44" i="39"/>
  <c r="KY44" i="39"/>
  <c r="BL44" i="39"/>
  <c r="JY44" i="39"/>
  <c r="CY44" i="39"/>
  <c r="IW29" i="33"/>
  <c r="EJ29" i="33"/>
  <c r="W29" i="33"/>
  <c r="JW29" i="33"/>
  <c r="DW29" i="33"/>
  <c r="CW29" i="33"/>
  <c r="LW29" i="33"/>
  <c r="GW29" i="33"/>
  <c r="FW29" i="33"/>
  <c r="AW29" i="33"/>
  <c r="KJ29" i="33"/>
  <c r="GJ29" i="33"/>
  <c r="CJ29" i="33"/>
  <c r="J29" i="33"/>
  <c r="KW29" i="33"/>
  <c r="HJ29" i="33"/>
  <c r="DJ29" i="33"/>
  <c r="LJ29" i="33"/>
  <c r="EW29" i="33"/>
  <c r="BJ29" i="33"/>
  <c r="JJ29" i="33"/>
  <c r="HW29" i="33"/>
  <c r="AJ29" i="33"/>
  <c r="IJ29" i="33"/>
  <c r="FJ29" i="33"/>
  <c r="BW29" i="33"/>
  <c r="KL21" i="33"/>
  <c r="GL21" i="33"/>
  <c r="CY21" i="33"/>
  <c r="AY21" i="33"/>
  <c r="LY21" i="33"/>
  <c r="GY21" i="33"/>
  <c r="BY21" i="33"/>
  <c r="L21" i="33"/>
  <c r="KY21" i="33"/>
  <c r="HY21" i="33"/>
  <c r="CL21" i="33"/>
  <c r="LL21" i="33"/>
  <c r="HL21" i="33"/>
  <c r="AL21" i="33"/>
  <c r="IL21" i="33"/>
  <c r="FL21" i="33"/>
  <c r="DY21" i="33"/>
  <c r="JY21" i="33"/>
  <c r="EY21" i="33"/>
  <c r="Y21" i="33"/>
  <c r="IY21" i="33"/>
  <c r="EL21" i="33"/>
  <c r="DL21" i="33"/>
  <c r="JL21" i="33"/>
  <c r="FY21" i="33"/>
  <c r="BL21" i="33"/>
  <c r="JY13" i="33"/>
  <c r="FL13" i="33"/>
  <c r="AL13" i="33"/>
  <c r="IL13" i="33"/>
  <c r="FY13" i="33"/>
  <c r="Y13" i="33"/>
  <c r="IY13" i="33"/>
  <c r="EL13" i="33"/>
  <c r="AY13" i="33"/>
  <c r="LL13" i="33"/>
  <c r="GY13" i="33"/>
  <c r="DL13" i="33"/>
  <c r="BY13" i="33"/>
  <c r="KL13" i="33"/>
  <c r="HY13" i="33"/>
  <c r="DY13" i="33"/>
  <c r="JL13" i="33"/>
  <c r="EY13" i="33"/>
  <c r="CY13" i="33"/>
  <c r="HL13" i="33"/>
  <c r="GL13" i="33"/>
  <c r="CL13" i="33"/>
  <c r="BL13" i="33"/>
  <c r="L13" i="33"/>
  <c r="LY13" i="33"/>
  <c r="KY13" i="33"/>
  <c r="LJ14" i="39"/>
  <c r="FJ14" i="39"/>
  <c r="BW14" i="39"/>
  <c r="IW14" i="39"/>
  <c r="GW14" i="39"/>
  <c r="DJ14" i="39"/>
  <c r="LW14" i="39"/>
  <c r="FW14" i="39"/>
  <c r="CJ14" i="39"/>
  <c r="KW14" i="39"/>
  <c r="JJ14" i="39"/>
  <c r="DW14" i="39"/>
  <c r="EW14" i="39"/>
  <c r="HJ14" i="39"/>
  <c r="W14" i="39"/>
  <c r="IJ14" i="39"/>
  <c r="GJ14" i="39"/>
  <c r="CW14" i="39"/>
  <c r="J14" i="39"/>
  <c r="JW14" i="39"/>
  <c r="HW14" i="39"/>
  <c r="AJ14" i="39"/>
  <c r="BJ14" i="39"/>
  <c r="KJ14" i="39"/>
  <c r="EJ14" i="39"/>
  <c r="AW14" i="39"/>
  <c r="JJ30" i="33"/>
  <c r="EJ30" i="33"/>
  <c r="AJ30" i="33"/>
  <c r="IJ30" i="33"/>
  <c r="FW30" i="33"/>
  <c r="BJ30" i="33"/>
  <c r="JW30" i="33"/>
  <c r="EW30" i="33"/>
  <c r="W30" i="33"/>
  <c r="IW30" i="33"/>
  <c r="CJ30" i="33"/>
  <c r="DW30" i="33"/>
  <c r="KJ30" i="33"/>
  <c r="GW30" i="33"/>
  <c r="FJ30" i="33"/>
  <c r="BW30" i="33"/>
  <c r="KW30" i="33"/>
  <c r="HJ30" i="33"/>
  <c r="DJ30" i="33"/>
  <c r="J30" i="33"/>
  <c r="LW30" i="33"/>
  <c r="HW30" i="33"/>
  <c r="CW30" i="33"/>
  <c r="LJ30" i="33"/>
  <c r="GJ30" i="33"/>
  <c r="AW30" i="33"/>
  <c r="E19" i="26"/>
  <c r="JW45" i="33"/>
  <c r="FW45" i="33"/>
  <c r="BJ45" i="33"/>
  <c r="LJ45" i="33"/>
  <c r="HW45" i="33"/>
  <c r="CJ45" i="33"/>
  <c r="W45" i="33"/>
  <c r="IJ45" i="33"/>
  <c r="EW45" i="33"/>
  <c r="BW45" i="33"/>
  <c r="GJ45" i="33"/>
  <c r="J45" i="33"/>
  <c r="KJ45" i="33"/>
  <c r="FJ45" i="33"/>
  <c r="LW45" i="33"/>
  <c r="EJ45" i="33"/>
  <c r="KW45" i="33"/>
  <c r="CW45" i="33"/>
  <c r="IW45" i="33"/>
  <c r="DJ45" i="33"/>
  <c r="JJ45" i="33"/>
  <c r="DW45" i="33"/>
  <c r="HJ45" i="33"/>
  <c r="AW45" i="33"/>
  <c r="GW45" i="33"/>
  <c r="AJ45" i="33"/>
  <c r="KW44" i="39"/>
  <c r="GJ44" i="39"/>
  <c r="AJ44" i="39"/>
  <c r="IJ44" i="39"/>
  <c r="AW44" i="39"/>
  <c r="BW44" i="39"/>
  <c r="IW44" i="39"/>
  <c r="CJ44" i="39"/>
  <c r="J44" i="39"/>
  <c r="LJ44" i="39"/>
  <c r="DW44" i="39"/>
  <c r="JW44" i="39"/>
  <c r="KJ44" i="39"/>
  <c r="GW44" i="39"/>
  <c r="FJ44" i="39"/>
  <c r="DJ44" i="39"/>
  <c r="HW44" i="39"/>
  <c r="HJ44" i="39"/>
  <c r="JJ44" i="39"/>
  <c r="EW44" i="39"/>
  <c r="EJ44" i="39"/>
  <c r="BJ44" i="39"/>
  <c r="CW44" i="39"/>
  <c r="W44" i="39"/>
  <c r="LW44" i="39"/>
  <c r="FW44" i="39"/>
  <c r="JY46" i="33"/>
  <c r="EY46" i="33"/>
  <c r="AL46" i="33"/>
  <c r="IY46" i="33"/>
  <c r="FL46" i="33"/>
  <c r="BY46" i="33"/>
  <c r="IL46" i="33"/>
  <c r="FY46" i="33"/>
  <c r="Y46" i="33"/>
  <c r="KY46" i="33"/>
  <c r="GL46" i="33"/>
  <c r="DL46" i="33"/>
  <c r="AY46" i="33"/>
  <c r="KL46" i="33"/>
  <c r="HL46" i="33"/>
  <c r="CL46" i="33"/>
  <c r="JL46" i="33"/>
  <c r="EL46" i="33"/>
  <c r="BL46" i="33"/>
  <c r="HY46" i="33"/>
  <c r="DY46" i="33"/>
  <c r="CY46" i="33"/>
  <c r="L46" i="33"/>
  <c r="LL46" i="33"/>
  <c r="LY46" i="33"/>
  <c r="GY46" i="33"/>
  <c r="LY20" i="33"/>
  <c r="GY20" i="33"/>
  <c r="CL20" i="33"/>
  <c r="KL20" i="33"/>
  <c r="FY20" i="33"/>
  <c r="AY20" i="33"/>
  <c r="IL20" i="33"/>
  <c r="HY20" i="33"/>
  <c r="Y20" i="33"/>
  <c r="IY20" i="33"/>
  <c r="EY20" i="33"/>
  <c r="DY20" i="33"/>
  <c r="JY20" i="33"/>
  <c r="FL20" i="33"/>
  <c r="BY20" i="33"/>
  <c r="JL20" i="33"/>
  <c r="EL20" i="33"/>
  <c r="BL20" i="33"/>
  <c r="KY20" i="33"/>
  <c r="HL20" i="33"/>
  <c r="CY20" i="33"/>
  <c r="DL20" i="33"/>
  <c r="LL20" i="33"/>
  <c r="GL20" i="33"/>
  <c r="AL20" i="33"/>
  <c r="L20" i="33"/>
  <c r="I17" i="47"/>
  <c r="T8" i="47"/>
  <c r="E35" i="26"/>
  <c r="T8" i="46"/>
  <c r="I17" i="46"/>
  <c r="E30" i="26"/>
  <c r="LJ34" i="39"/>
  <c r="GW34" i="39"/>
  <c r="BW34" i="39"/>
  <c r="IW34" i="39"/>
  <c r="LW34" i="39"/>
  <c r="DJ34" i="39"/>
  <c r="JJ34" i="39"/>
  <c r="HW34" i="39"/>
  <c r="AW34" i="39"/>
  <c r="KJ34" i="39"/>
  <c r="EJ34" i="39"/>
  <c r="CJ34" i="39"/>
  <c r="KW34" i="39"/>
  <c r="EW34" i="39"/>
  <c r="FW34" i="39"/>
  <c r="DW34" i="39"/>
  <c r="JW34" i="39"/>
  <c r="FJ34" i="39"/>
  <c r="AJ34" i="39"/>
  <c r="HJ34" i="39"/>
  <c r="GJ34" i="39"/>
  <c r="BJ34" i="39"/>
  <c r="CW34" i="39"/>
  <c r="W34" i="39"/>
  <c r="J34" i="39"/>
  <c r="IJ34" i="39"/>
  <c r="LL16" i="33"/>
  <c r="HL16" i="33"/>
  <c r="BY16" i="33"/>
  <c r="AL16" i="33"/>
  <c r="KY16" i="33"/>
  <c r="GL16" i="33"/>
  <c r="BL16" i="33"/>
  <c r="IL16" i="33"/>
  <c r="FL16" i="33"/>
  <c r="EL16" i="33"/>
  <c r="JY16" i="33"/>
  <c r="DY16" i="33"/>
  <c r="HY16" i="33"/>
  <c r="AY16" i="33"/>
  <c r="GY16" i="33"/>
  <c r="CY16" i="33"/>
  <c r="FY16" i="33"/>
  <c r="L16" i="33"/>
  <c r="LY16" i="33"/>
  <c r="EY16" i="33"/>
  <c r="KL16" i="33"/>
  <c r="CL16" i="33"/>
  <c r="JL16" i="33"/>
  <c r="DL16" i="33"/>
  <c r="IY16" i="33"/>
  <c r="Y16" i="33"/>
  <c r="JW23" i="39"/>
  <c r="FJ23" i="39"/>
  <c r="BW23" i="39"/>
  <c r="J23" i="39"/>
  <c r="LJ23" i="39"/>
  <c r="KW23" i="39"/>
  <c r="DJ23" i="39"/>
  <c r="W23" i="39"/>
  <c r="IW23" i="39"/>
  <c r="GW23" i="39"/>
  <c r="AW23" i="39"/>
  <c r="KJ23" i="39"/>
  <c r="EJ23" i="39"/>
  <c r="CJ23" i="39"/>
  <c r="LW23" i="39"/>
  <c r="JJ23" i="39"/>
  <c r="DW23" i="39"/>
  <c r="HW23" i="39"/>
  <c r="AJ23" i="39"/>
  <c r="CW23" i="39"/>
  <c r="IJ23" i="39"/>
  <c r="GJ23" i="39"/>
  <c r="FW23" i="39"/>
  <c r="HJ23" i="39"/>
  <c r="EW23" i="39"/>
  <c r="BJ23" i="39"/>
  <c r="LL42" i="39"/>
  <c r="GL42" i="39"/>
  <c r="DL42" i="39"/>
  <c r="LY42" i="39"/>
  <c r="FL42" i="39"/>
  <c r="AY42" i="39"/>
  <c r="HY42" i="39"/>
  <c r="GY42" i="39"/>
  <c r="EL42" i="39"/>
  <c r="FY42" i="39"/>
  <c r="DY42" i="39"/>
  <c r="Y42" i="39"/>
  <c r="JL42" i="39"/>
  <c r="KL42" i="39"/>
  <c r="BL42" i="39"/>
  <c r="CL42" i="39"/>
  <c r="KY42" i="39"/>
  <c r="HL42" i="39"/>
  <c r="CY42" i="39"/>
  <c r="L42" i="39"/>
  <c r="IL42" i="39"/>
  <c r="EY42" i="39"/>
  <c r="AL42" i="39"/>
  <c r="JY42" i="39"/>
  <c r="IY42" i="39"/>
  <c r="BY42" i="39"/>
  <c r="LJ35" i="39"/>
  <c r="EW35" i="39"/>
  <c r="AJ35" i="39"/>
  <c r="FJ35" i="39"/>
  <c r="GJ35" i="39"/>
  <c r="BW35" i="39"/>
  <c r="IW35" i="39"/>
  <c r="JW35" i="39"/>
  <c r="DJ35" i="39"/>
  <c r="J35" i="39"/>
  <c r="KJ35" i="39"/>
  <c r="GW35" i="39"/>
  <c r="AW35" i="39"/>
  <c r="W35" i="39"/>
  <c r="LW35" i="39"/>
  <c r="EJ35" i="39"/>
  <c r="CJ35" i="39"/>
  <c r="HW35" i="39"/>
  <c r="IJ35" i="39"/>
  <c r="DW35" i="39"/>
  <c r="JJ35" i="39"/>
  <c r="FW35" i="39"/>
  <c r="BJ35" i="39"/>
  <c r="KW35" i="39"/>
  <c r="HJ35" i="39"/>
  <c r="CW35" i="39"/>
  <c r="JW9" i="33"/>
  <c r="FW9" i="33"/>
  <c r="BJ9" i="33"/>
  <c r="IJ9" i="33"/>
  <c r="CJ9" i="33"/>
  <c r="DW9" i="33"/>
  <c r="LW9" i="33"/>
  <c r="HJ9" i="33"/>
  <c r="EJ9" i="33"/>
  <c r="AJ9" i="33"/>
  <c r="KW9" i="33"/>
  <c r="GW9" i="33"/>
  <c r="DJ9" i="33"/>
  <c r="IW9" i="33"/>
  <c r="EW9" i="33"/>
  <c r="CW9" i="33"/>
  <c r="W9" i="33"/>
  <c r="AW9" i="33"/>
  <c r="KJ9" i="33"/>
  <c r="BW9" i="33"/>
  <c r="LJ9" i="33"/>
  <c r="J9" i="33"/>
  <c r="JJ9" i="33"/>
  <c r="HW9" i="33"/>
  <c r="GJ9" i="33"/>
  <c r="FJ9" i="33"/>
  <c r="KY27" i="39"/>
  <c r="FY27" i="39"/>
  <c r="DY27" i="39"/>
  <c r="EY27" i="39"/>
  <c r="HL27" i="39"/>
  <c r="Y27" i="39"/>
  <c r="IL27" i="39"/>
  <c r="JL27" i="39"/>
  <c r="CY27" i="39"/>
  <c r="BL27" i="39"/>
  <c r="JY27" i="39"/>
  <c r="GL27" i="39"/>
  <c r="AL27" i="39"/>
  <c r="L27" i="39"/>
  <c r="LL27" i="39"/>
  <c r="HY27" i="39"/>
  <c r="BY27" i="39"/>
  <c r="IY27" i="39"/>
  <c r="FL27" i="39"/>
  <c r="DL27" i="39"/>
  <c r="KL27" i="39"/>
  <c r="GY27" i="39"/>
  <c r="AY27" i="39"/>
  <c r="LY27" i="39"/>
  <c r="EL27" i="39"/>
  <c r="CL27" i="39"/>
  <c r="IY15" i="33"/>
  <c r="FY15" i="33"/>
  <c r="CY15" i="33"/>
  <c r="KL15" i="33"/>
  <c r="HY15" i="33"/>
  <c r="DL15" i="33"/>
  <c r="AL15" i="33"/>
  <c r="JL15" i="33"/>
  <c r="EY15" i="33"/>
  <c r="DY15" i="33"/>
  <c r="IL15" i="33"/>
  <c r="AY15" i="33"/>
  <c r="GL15" i="33"/>
  <c r="BL15" i="33"/>
  <c r="HL15" i="33"/>
  <c r="Y15" i="33"/>
  <c r="GY15" i="33"/>
  <c r="L15" i="33"/>
  <c r="KY15" i="33"/>
  <c r="FL15" i="33"/>
  <c r="LL15" i="33"/>
  <c r="EL15" i="33"/>
  <c r="LY15" i="33"/>
  <c r="CL15" i="33"/>
  <c r="JY15" i="33"/>
  <c r="BY15" i="33"/>
  <c r="IW37" i="33"/>
  <c r="FW37" i="33"/>
  <c r="BW37" i="33"/>
  <c r="JW37" i="33"/>
  <c r="FJ37" i="33"/>
  <c r="BJ37" i="33"/>
  <c r="JJ37" i="33"/>
  <c r="EW37" i="33"/>
  <c r="AJ37" i="33"/>
  <c r="IJ37" i="33"/>
  <c r="EJ37" i="33"/>
  <c r="W37" i="33"/>
  <c r="KW37" i="33"/>
  <c r="HJ37" i="33"/>
  <c r="DW37" i="33"/>
  <c r="AW37" i="33"/>
  <c r="LJ37" i="33"/>
  <c r="GW37" i="33"/>
  <c r="DJ37" i="33"/>
  <c r="J37" i="33"/>
  <c r="KJ37" i="33"/>
  <c r="HW37" i="33"/>
  <c r="CW37" i="33"/>
  <c r="LW37" i="33"/>
  <c r="GJ37" i="33"/>
  <c r="CJ37" i="33"/>
  <c r="IL36" i="39"/>
  <c r="AL36" i="39"/>
  <c r="BL36" i="39"/>
  <c r="GL36" i="39"/>
  <c r="BY36" i="39"/>
  <c r="CY36" i="39"/>
  <c r="JY36" i="39"/>
  <c r="FL36" i="39"/>
  <c r="JL36" i="39"/>
  <c r="L36" i="39"/>
  <c r="LL36" i="39"/>
  <c r="KY36" i="39"/>
  <c r="DL36" i="39"/>
  <c r="Y36" i="39"/>
  <c r="IY36" i="39"/>
  <c r="GY36" i="39"/>
  <c r="AY36" i="39"/>
  <c r="KL36" i="39"/>
  <c r="EL36" i="39"/>
  <c r="CL36" i="39"/>
  <c r="LY36" i="39"/>
  <c r="FY36" i="39"/>
  <c r="DY36" i="39"/>
  <c r="HY36" i="39"/>
  <c r="HL36" i="39"/>
  <c r="EY36" i="39"/>
  <c r="LW7" i="33"/>
  <c r="GJ7" i="33"/>
  <c r="DJ7" i="33"/>
  <c r="AJ7" i="33"/>
  <c r="KJ7" i="33"/>
  <c r="HW7" i="33"/>
  <c r="CJ7" i="33"/>
  <c r="J7" i="33"/>
  <c r="KW7" i="33"/>
  <c r="GW7" i="33"/>
  <c r="EJ7" i="33"/>
  <c r="LJ7" i="33"/>
  <c r="HJ7" i="33"/>
  <c r="DW7" i="33"/>
  <c r="IW7" i="33"/>
  <c r="EW7" i="33"/>
  <c r="AW7" i="33"/>
  <c r="JJ7" i="33"/>
  <c r="FJ7" i="33"/>
  <c r="BW7" i="33"/>
  <c r="JW7" i="33"/>
  <c r="FW7" i="33"/>
  <c r="BJ7" i="33"/>
  <c r="IJ7" i="33"/>
  <c r="CW7" i="33"/>
  <c r="W7" i="33"/>
  <c r="EW45" i="39"/>
  <c r="CW45" i="39"/>
  <c r="W45" i="39"/>
  <c r="IJ45" i="39"/>
  <c r="GJ45" i="39"/>
  <c r="AJ45" i="39"/>
  <c r="BJ45" i="39"/>
  <c r="JW45" i="39"/>
  <c r="HW45" i="39"/>
  <c r="BW45" i="39"/>
  <c r="J45" i="39"/>
  <c r="LJ45" i="39"/>
  <c r="FJ45" i="39"/>
  <c r="DJ45" i="39"/>
  <c r="KJ45" i="39"/>
  <c r="EJ45" i="39"/>
  <c r="CJ45" i="39"/>
  <c r="KW45" i="39"/>
  <c r="JJ45" i="39"/>
  <c r="DW45" i="39"/>
  <c r="IW45" i="39"/>
  <c r="LW45" i="39"/>
  <c r="GW45" i="39"/>
  <c r="FW45" i="39"/>
  <c r="AW45" i="39"/>
  <c r="HJ45" i="39"/>
  <c r="JY20" i="39"/>
  <c r="FL20" i="39"/>
  <c r="AL20" i="39"/>
  <c r="LL20" i="39"/>
  <c r="KL20" i="39"/>
  <c r="BY20" i="39"/>
  <c r="IY20" i="39"/>
  <c r="GY20" i="39"/>
  <c r="DL20" i="39"/>
  <c r="JL20" i="39"/>
  <c r="LY20" i="39"/>
  <c r="AY20" i="39"/>
  <c r="HL20" i="39"/>
  <c r="EL20" i="39"/>
  <c r="CL20" i="39"/>
  <c r="EY20" i="39"/>
  <c r="BL20" i="39"/>
  <c r="Y20" i="39"/>
  <c r="KY20" i="39"/>
  <c r="GL20" i="39"/>
  <c r="FY20" i="39"/>
  <c r="L20" i="39"/>
  <c r="IL20" i="39"/>
  <c r="HY20" i="39"/>
  <c r="CY20" i="39"/>
  <c r="DY20" i="39"/>
  <c r="KL42" i="33"/>
  <c r="GY42" i="33"/>
  <c r="DY42" i="33"/>
  <c r="LY42" i="33"/>
  <c r="GL42" i="33"/>
  <c r="Y42" i="33"/>
  <c r="JL42" i="33"/>
  <c r="EL42" i="33"/>
  <c r="BL42" i="33"/>
  <c r="JY42" i="33"/>
  <c r="EY42" i="33"/>
  <c r="AY42" i="33"/>
  <c r="IY42" i="33"/>
  <c r="FL42" i="33"/>
  <c r="BY42" i="33"/>
  <c r="IL42" i="33"/>
  <c r="CL42" i="33"/>
  <c r="AL42" i="33"/>
  <c r="KY42" i="33"/>
  <c r="HY42" i="33"/>
  <c r="FY42" i="33"/>
  <c r="CY42" i="33"/>
  <c r="LL42" i="33"/>
  <c r="HL42" i="33"/>
  <c r="DL42" i="33"/>
  <c r="L42" i="33"/>
  <c r="LW8" i="39"/>
  <c r="FW8" i="39"/>
  <c r="DW8" i="39"/>
  <c r="JJ8" i="39"/>
  <c r="HJ8" i="39"/>
  <c r="HW8" i="39"/>
  <c r="KW8" i="39"/>
  <c r="EW8" i="39"/>
  <c r="BJ8" i="39"/>
  <c r="LJ8" i="39"/>
  <c r="IJ8" i="39"/>
  <c r="CW8" i="39"/>
  <c r="FJ8" i="39"/>
  <c r="GJ8" i="39"/>
  <c r="AJ8" i="39"/>
  <c r="KJ8" i="39"/>
  <c r="JW8" i="39"/>
  <c r="CJ8" i="39"/>
  <c r="BW8" i="39"/>
  <c r="W8" i="39"/>
  <c r="J8" i="39"/>
  <c r="IW8" i="39"/>
  <c r="GW8" i="39"/>
  <c r="EJ8" i="39"/>
  <c r="DJ8" i="39"/>
  <c r="AW8" i="39"/>
  <c r="JL18" i="33"/>
  <c r="EL18" i="33"/>
  <c r="AL18" i="33"/>
  <c r="LL18" i="33"/>
  <c r="HL18" i="33"/>
  <c r="DL18" i="33"/>
  <c r="AY18" i="33"/>
  <c r="KL18" i="33"/>
  <c r="FY18" i="33"/>
  <c r="L18" i="33"/>
  <c r="JY18" i="33"/>
  <c r="EY18" i="33"/>
  <c r="IL18" i="33"/>
  <c r="DY18" i="33"/>
  <c r="IY18" i="33"/>
  <c r="BY18" i="33"/>
  <c r="HY18" i="33"/>
  <c r="BL18" i="33"/>
  <c r="GL18" i="33"/>
  <c r="Y18" i="33"/>
  <c r="LY18" i="33"/>
  <c r="GY18" i="33"/>
  <c r="CL18" i="33"/>
  <c r="KY18" i="33"/>
  <c r="FL18" i="33"/>
  <c r="CY18" i="33"/>
  <c r="JY16" i="39"/>
  <c r="DL16" i="39"/>
  <c r="CY16" i="39"/>
  <c r="HY16" i="39"/>
  <c r="AY16" i="39"/>
  <c r="AL16" i="39"/>
  <c r="LL16" i="39"/>
  <c r="FL16" i="39"/>
  <c r="CL16" i="39"/>
  <c r="Y16" i="39"/>
  <c r="IY16" i="39"/>
  <c r="GY16" i="39"/>
  <c r="IL16" i="39"/>
  <c r="L16" i="39"/>
  <c r="KL16" i="39"/>
  <c r="FY16" i="39"/>
  <c r="EL16" i="39"/>
  <c r="LY16" i="39"/>
  <c r="HL16" i="39"/>
  <c r="DY16" i="39"/>
  <c r="JL16" i="39"/>
  <c r="EY16" i="39"/>
  <c r="GL16" i="39"/>
  <c r="KY16" i="39"/>
  <c r="BY16" i="39"/>
  <c r="BL16" i="39"/>
  <c r="LL41" i="33"/>
  <c r="HL41" i="33"/>
  <c r="DL41" i="33"/>
  <c r="AY41" i="33"/>
  <c r="LY41" i="33"/>
  <c r="GL41" i="33"/>
  <c r="DY41" i="33"/>
  <c r="JY41" i="33"/>
  <c r="IL41" i="33"/>
  <c r="CL41" i="33"/>
  <c r="BL41" i="33"/>
  <c r="EL41" i="33"/>
  <c r="L41" i="33"/>
  <c r="FL41" i="33"/>
  <c r="KL41" i="33"/>
  <c r="EY41" i="33"/>
  <c r="KY41" i="33"/>
  <c r="FY41" i="33"/>
  <c r="IY41" i="33"/>
  <c r="BY41" i="33"/>
  <c r="JL41" i="33"/>
  <c r="CY41" i="33"/>
  <c r="HY41" i="33"/>
  <c r="AL41" i="33"/>
  <c r="GY41" i="33"/>
  <c r="Y41" i="33"/>
  <c r="KW9" i="39"/>
  <c r="EW9" i="39"/>
  <c r="IJ9" i="39"/>
  <c r="GJ9" i="39"/>
  <c r="IW9" i="39"/>
  <c r="JJ9" i="39"/>
  <c r="FJ9" i="39"/>
  <c r="BW9" i="39"/>
  <c r="LW9" i="39"/>
  <c r="DJ9" i="39"/>
  <c r="GW9" i="39"/>
  <c r="AW9" i="39"/>
  <c r="JW9" i="39"/>
  <c r="EJ9" i="39"/>
  <c r="CJ9" i="39"/>
  <c r="LJ9" i="39"/>
  <c r="FW9" i="39"/>
  <c r="W9" i="39"/>
  <c r="HJ9" i="39"/>
  <c r="BJ9" i="39"/>
  <c r="J9" i="39"/>
  <c r="KJ9" i="39"/>
  <c r="CW9" i="39"/>
  <c r="DW9" i="39"/>
  <c r="HW9" i="39"/>
  <c r="AJ9" i="39"/>
  <c r="KY10" i="39"/>
  <c r="IY10" i="39"/>
  <c r="BL10" i="39"/>
  <c r="IL10" i="39"/>
  <c r="EY10" i="39"/>
  <c r="CY10" i="39"/>
  <c r="JY10" i="39"/>
  <c r="GL10" i="39"/>
  <c r="AL10" i="39"/>
  <c r="LL10" i="39"/>
  <c r="HY10" i="39"/>
  <c r="BY10" i="39"/>
  <c r="KL10" i="39"/>
  <c r="FL10" i="39"/>
  <c r="DL10" i="39"/>
  <c r="EL10" i="39"/>
  <c r="CL10" i="39"/>
  <c r="Y10" i="39"/>
  <c r="LY10" i="39"/>
  <c r="FY10" i="39"/>
  <c r="GY10" i="39"/>
  <c r="L10" i="39"/>
  <c r="AY10" i="39"/>
  <c r="JL10" i="39"/>
  <c r="HL10" i="39"/>
  <c r="DY10" i="39"/>
  <c r="KJ31" i="33"/>
  <c r="HJ31" i="33"/>
  <c r="BW31" i="33"/>
  <c r="JJ31" i="33"/>
  <c r="FJ31" i="33"/>
  <c r="CJ31" i="33"/>
  <c r="LJ31" i="33"/>
  <c r="HW31" i="33"/>
  <c r="DJ31" i="33"/>
  <c r="W31" i="33"/>
  <c r="JW31" i="33"/>
  <c r="CW31" i="33"/>
  <c r="IW31" i="33"/>
  <c r="BJ31" i="33"/>
  <c r="GW31" i="33"/>
  <c r="AW31" i="33"/>
  <c r="GJ31" i="33"/>
  <c r="AJ31" i="33"/>
  <c r="EJ31" i="33"/>
  <c r="J31" i="33"/>
  <c r="LW31" i="33"/>
  <c r="EW31" i="33"/>
  <c r="KW31" i="33"/>
  <c r="FW31" i="33"/>
  <c r="IJ31" i="33"/>
  <c r="DW31" i="33"/>
  <c r="IW11" i="33"/>
  <c r="FJ11" i="33"/>
  <c r="W11" i="33"/>
  <c r="JW11" i="33"/>
  <c r="EJ11" i="33"/>
  <c r="BJ11" i="33"/>
  <c r="KW11" i="33"/>
  <c r="HW11" i="33"/>
  <c r="CW11" i="33"/>
  <c r="IJ11" i="33"/>
  <c r="DJ11" i="33"/>
  <c r="GJ11" i="33"/>
  <c r="AW11" i="33"/>
  <c r="HJ11" i="33"/>
  <c r="BW11" i="33"/>
  <c r="GW11" i="33"/>
  <c r="AJ11" i="33"/>
  <c r="LW11" i="33"/>
  <c r="FW11" i="33"/>
  <c r="J11" i="33"/>
  <c r="KJ11" i="33"/>
  <c r="EW11" i="33"/>
  <c r="LJ11" i="33"/>
  <c r="DW11" i="33"/>
  <c r="JJ11" i="33"/>
  <c r="CJ11" i="33"/>
  <c r="IY14" i="39"/>
  <c r="FL14" i="39"/>
  <c r="CL14" i="39"/>
  <c r="Y14" i="39"/>
  <c r="KL14" i="39"/>
  <c r="GY14" i="39"/>
  <c r="DY14" i="39"/>
  <c r="LY14" i="39"/>
  <c r="FY14" i="39"/>
  <c r="BL14" i="39"/>
  <c r="JL14" i="39"/>
  <c r="HL14" i="39"/>
  <c r="GL14" i="39"/>
  <c r="JY14" i="39"/>
  <c r="BY14" i="39"/>
  <c r="AL14" i="39"/>
  <c r="LL14" i="39"/>
  <c r="IL14" i="39"/>
  <c r="AY14" i="39"/>
  <c r="L14" i="39"/>
  <c r="EL14" i="39"/>
  <c r="KY14" i="39"/>
  <c r="HY14" i="39"/>
  <c r="EY14" i="39"/>
  <c r="DL14" i="39"/>
  <c r="CY14" i="39"/>
  <c r="HW37" i="39"/>
  <c r="FW37" i="39"/>
  <c r="DW37" i="39"/>
  <c r="JJ37" i="39"/>
  <c r="HJ37" i="39"/>
  <c r="BJ37" i="39"/>
  <c r="KW37" i="39"/>
  <c r="EW37" i="39"/>
  <c r="CW37" i="39"/>
  <c r="LJ37" i="39"/>
  <c r="GJ37" i="39"/>
  <c r="AJ37" i="39"/>
  <c r="FJ37" i="39"/>
  <c r="DJ37" i="39"/>
  <c r="J37" i="39"/>
  <c r="IW37" i="39"/>
  <c r="IJ37" i="39"/>
  <c r="JW37" i="39"/>
  <c r="W37" i="39"/>
  <c r="KJ37" i="39"/>
  <c r="GW37" i="39"/>
  <c r="AW37" i="39"/>
  <c r="BW37" i="39"/>
  <c r="LW37" i="39"/>
  <c r="EJ37" i="39"/>
  <c r="CJ37" i="39"/>
  <c r="IW20" i="33"/>
  <c r="HJ20" i="33"/>
  <c r="BJ20" i="33"/>
  <c r="LJ20" i="33"/>
  <c r="GW20" i="33"/>
  <c r="CW20" i="33"/>
  <c r="GJ20" i="33"/>
  <c r="AJ20" i="33"/>
  <c r="HW20" i="33"/>
  <c r="DW20" i="33"/>
  <c r="KJ20" i="33"/>
  <c r="FJ20" i="33"/>
  <c r="BW20" i="33"/>
  <c r="KW20" i="33"/>
  <c r="EW20" i="33"/>
  <c r="W20" i="33"/>
  <c r="LW20" i="33"/>
  <c r="FW20" i="33"/>
  <c r="DJ20" i="33"/>
  <c r="JW20" i="33"/>
  <c r="EJ20" i="33"/>
  <c r="J20" i="33"/>
  <c r="IJ20" i="33"/>
  <c r="CJ20" i="33"/>
  <c r="JJ20" i="33"/>
  <c r="AW20" i="33"/>
  <c r="KY23" i="39"/>
  <c r="EY23" i="39"/>
  <c r="BL23" i="39"/>
  <c r="FL23" i="39"/>
  <c r="DL23" i="39"/>
  <c r="AL23" i="39"/>
  <c r="LY23" i="39"/>
  <c r="HL23" i="39"/>
  <c r="DY23" i="39"/>
  <c r="JY23" i="39"/>
  <c r="BY23" i="39"/>
  <c r="IY23" i="39"/>
  <c r="GL23" i="39"/>
  <c r="L23" i="39"/>
  <c r="KL23" i="39"/>
  <c r="AY23" i="39"/>
  <c r="JL23" i="39"/>
  <c r="IL23" i="39"/>
  <c r="LL23" i="39"/>
  <c r="CL23" i="39"/>
  <c r="GY23" i="39"/>
  <c r="HY23" i="39"/>
  <c r="EL23" i="39"/>
  <c r="CY23" i="39"/>
  <c r="FY23" i="39"/>
  <c r="Y23" i="39"/>
  <c r="LW20" i="39"/>
  <c r="IW20" i="39"/>
  <c r="DW20" i="39"/>
  <c r="J20" i="39"/>
  <c r="JJ20" i="39"/>
  <c r="FW20" i="39"/>
  <c r="BJ20" i="39"/>
  <c r="AW20" i="39"/>
  <c r="KW20" i="39"/>
  <c r="HJ20" i="39"/>
  <c r="GW20" i="39"/>
  <c r="IJ20" i="39"/>
  <c r="EW20" i="39"/>
  <c r="CW20" i="39"/>
  <c r="JW20" i="39"/>
  <c r="GJ20" i="39"/>
  <c r="AJ20" i="39"/>
  <c r="LJ20" i="39"/>
  <c r="HW20" i="39"/>
  <c r="BW20" i="39"/>
  <c r="KJ20" i="39"/>
  <c r="FJ20" i="39"/>
  <c r="DJ20" i="39"/>
  <c r="EJ20" i="39"/>
  <c r="CJ20" i="39"/>
  <c r="W20" i="39"/>
  <c r="LY6" i="39"/>
  <c r="HL6" i="39"/>
  <c r="GY6" i="39"/>
  <c r="AY6" i="39"/>
  <c r="JL6" i="39"/>
  <c r="GL6" i="39"/>
  <c r="CY6" i="39"/>
  <c r="KY6" i="39"/>
  <c r="HY6" i="39"/>
  <c r="IY6" i="39"/>
  <c r="IL6" i="39"/>
  <c r="FL6" i="39"/>
  <c r="EL6" i="39"/>
  <c r="JY6" i="39"/>
  <c r="EY6" i="39"/>
  <c r="BY6" i="39"/>
  <c r="LL6" i="39"/>
  <c r="CL6" i="39"/>
  <c r="DL6" i="39"/>
  <c r="KL6" i="39"/>
  <c r="DY6" i="39"/>
  <c r="AL6" i="39"/>
  <c r="FY6" i="39"/>
  <c r="BL6" i="39"/>
  <c r="Y6" i="39"/>
  <c r="L6" i="39"/>
  <c r="KW8" i="33"/>
  <c r="HW8" i="33"/>
  <c r="DW8" i="33"/>
  <c r="LJ8" i="33"/>
  <c r="EJ8" i="33"/>
  <c r="BW8" i="33"/>
  <c r="JJ8" i="33"/>
  <c r="EW8" i="33"/>
  <c r="DJ8" i="33"/>
  <c r="JW8" i="33"/>
  <c r="GW8" i="33"/>
  <c r="AW8" i="33"/>
  <c r="IJ8" i="33"/>
  <c r="FJ8" i="33"/>
  <c r="CW8" i="33"/>
  <c r="IW8" i="33"/>
  <c r="FW8" i="33"/>
  <c r="AJ8" i="33"/>
  <c r="LW8" i="33"/>
  <c r="HJ8" i="33"/>
  <c r="CJ8" i="33"/>
  <c r="W8" i="33"/>
  <c r="KJ8" i="33"/>
  <c r="GJ8" i="33"/>
  <c r="BJ8" i="33"/>
  <c r="J8" i="33"/>
  <c r="LJ23" i="33"/>
  <c r="HJ23" i="33"/>
  <c r="DW23" i="33"/>
  <c r="JJ23" i="33"/>
  <c r="FW23" i="33"/>
  <c r="BW23" i="33"/>
  <c r="IJ23" i="33"/>
  <c r="CJ23" i="33"/>
  <c r="AJ23" i="33"/>
  <c r="LW23" i="33"/>
  <c r="HW23" i="33"/>
  <c r="DJ23" i="33"/>
  <c r="CW23" i="33"/>
  <c r="KW23" i="33"/>
  <c r="FJ23" i="33"/>
  <c r="KJ23" i="33"/>
  <c r="AW23" i="33"/>
  <c r="IW23" i="33"/>
  <c r="BJ23" i="33"/>
  <c r="JW23" i="33"/>
  <c r="W23" i="33"/>
  <c r="GJ23" i="33"/>
  <c r="J23" i="33"/>
  <c r="GW23" i="33"/>
  <c r="EJ23" i="33"/>
  <c r="EW23" i="33"/>
  <c r="IJ36" i="33"/>
  <c r="EW36" i="33"/>
  <c r="AW36" i="33"/>
  <c r="JW36" i="33"/>
  <c r="CJ36" i="33"/>
  <c r="DJ36" i="33"/>
  <c r="KJ36" i="33"/>
  <c r="HW36" i="33"/>
  <c r="CW36" i="33"/>
  <c r="BW36" i="33"/>
  <c r="LW36" i="33"/>
  <c r="GW36" i="33"/>
  <c r="EJ36" i="33"/>
  <c r="J36" i="33"/>
  <c r="KW36" i="33"/>
  <c r="HJ36" i="33"/>
  <c r="DW36" i="33"/>
  <c r="LJ36" i="33"/>
  <c r="FW36" i="33"/>
  <c r="BJ36" i="33"/>
  <c r="IW36" i="33"/>
  <c r="GJ36" i="33"/>
  <c r="AJ36" i="33"/>
  <c r="JJ36" i="33"/>
  <c r="FJ36" i="33"/>
  <c r="W36" i="33"/>
  <c r="JW36" i="39"/>
  <c r="FJ36" i="39"/>
  <c r="AJ36" i="39"/>
  <c r="LJ36" i="39"/>
  <c r="LW36" i="39"/>
  <c r="BW36" i="39"/>
  <c r="IW36" i="39"/>
  <c r="GW36" i="39"/>
  <c r="DJ36" i="39"/>
  <c r="JJ36" i="39"/>
  <c r="KJ36" i="39"/>
  <c r="AW36" i="39"/>
  <c r="HJ36" i="39"/>
  <c r="EJ36" i="39"/>
  <c r="CJ36" i="39"/>
  <c r="EW36" i="39"/>
  <c r="FW36" i="39"/>
  <c r="W36" i="39"/>
  <c r="KW36" i="39"/>
  <c r="GJ36" i="39"/>
  <c r="BJ36" i="39"/>
  <c r="DW36" i="39"/>
  <c r="IJ36" i="39"/>
  <c r="HW36" i="39"/>
  <c r="CW36" i="39"/>
  <c r="J36" i="39"/>
  <c r="FJ10" i="39"/>
  <c r="GJ10" i="39"/>
  <c r="AJ10" i="39"/>
  <c r="JW10" i="39"/>
  <c r="DJ10" i="39"/>
  <c r="W10" i="39"/>
  <c r="IW10" i="39"/>
  <c r="GW10" i="39"/>
  <c r="AW10" i="39"/>
  <c r="J10" i="39"/>
  <c r="KJ10" i="39"/>
  <c r="EJ10" i="39"/>
  <c r="CJ10" i="39"/>
  <c r="BW10" i="39"/>
  <c r="LW10" i="39"/>
  <c r="FW10" i="39"/>
  <c r="HW10" i="39"/>
  <c r="JJ10" i="39"/>
  <c r="IJ10" i="39"/>
  <c r="DW10" i="39"/>
  <c r="KW10" i="39"/>
  <c r="HJ10" i="39"/>
  <c r="BJ10" i="39"/>
  <c r="LJ10" i="39"/>
  <c r="EW10" i="39"/>
  <c r="CW10" i="39"/>
  <c r="KW22" i="39"/>
  <c r="EW22" i="39"/>
  <c r="BJ22" i="39"/>
  <c r="JW22" i="39"/>
  <c r="HW22" i="39"/>
  <c r="AJ22" i="39"/>
  <c r="LW22" i="39"/>
  <c r="FW22" i="39"/>
  <c r="DW22" i="39"/>
  <c r="AW22" i="39"/>
  <c r="FJ22" i="39"/>
  <c r="J22" i="39"/>
  <c r="JJ22" i="39"/>
  <c r="IW22" i="39"/>
  <c r="IJ22" i="39"/>
  <c r="CJ22" i="39"/>
  <c r="LJ22" i="39"/>
  <c r="GW22" i="39"/>
  <c r="KJ22" i="39"/>
  <c r="CW22" i="39"/>
  <c r="EJ22" i="39"/>
  <c r="BW22" i="39"/>
  <c r="HJ22" i="39"/>
  <c r="DJ22" i="39"/>
  <c r="GJ22" i="39"/>
  <c r="W22" i="39"/>
  <c r="JJ46" i="33"/>
  <c r="EW46" i="33"/>
  <c r="AW46" i="33"/>
  <c r="JW46" i="33"/>
  <c r="FJ46" i="33"/>
  <c r="BJ46" i="33"/>
  <c r="IJ46" i="33"/>
  <c r="CJ46" i="33"/>
  <c r="AJ46" i="33"/>
  <c r="KJ46" i="33"/>
  <c r="GJ46" i="33"/>
  <c r="CW46" i="33"/>
  <c r="W46" i="33"/>
  <c r="KW46" i="33"/>
  <c r="HW46" i="33"/>
  <c r="DW46" i="33"/>
  <c r="IW46" i="33"/>
  <c r="EJ46" i="33"/>
  <c r="BW46" i="33"/>
  <c r="LW46" i="33"/>
  <c r="LJ46" i="33"/>
  <c r="GW46" i="33"/>
  <c r="HJ46" i="33"/>
  <c r="DJ46" i="33"/>
  <c r="FW46" i="33"/>
  <c r="J46" i="33"/>
  <c r="JY8" i="33"/>
  <c r="EL8" i="33"/>
  <c r="AL8" i="33"/>
  <c r="IL8" i="33"/>
  <c r="EY8" i="33"/>
  <c r="Y8" i="33"/>
  <c r="IY8" i="33"/>
  <c r="FL8" i="33"/>
  <c r="DY8" i="33"/>
  <c r="JL8" i="33"/>
  <c r="FY8" i="33"/>
  <c r="BY8" i="33"/>
  <c r="KL8" i="33"/>
  <c r="HY8" i="33"/>
  <c r="CY8" i="33"/>
  <c r="BL8" i="33"/>
  <c r="KY8" i="33"/>
  <c r="HL8" i="33"/>
  <c r="AY8" i="33"/>
  <c r="L8" i="33"/>
  <c r="LL8" i="33"/>
  <c r="GY8" i="33"/>
  <c r="DL8" i="33"/>
  <c r="LY8" i="33"/>
  <c r="GL8" i="33"/>
  <c r="CL8" i="33"/>
  <c r="JL11" i="33"/>
  <c r="EY11" i="33"/>
  <c r="BY11" i="33"/>
  <c r="LL11" i="33"/>
  <c r="HY11" i="33"/>
  <c r="DL11" i="33"/>
  <c r="KL11" i="33"/>
  <c r="GY11" i="33"/>
  <c r="BL11" i="33"/>
  <c r="KY11" i="33"/>
  <c r="FY11" i="33"/>
  <c r="AL11" i="33"/>
  <c r="LY11" i="33"/>
  <c r="EL11" i="33"/>
  <c r="Y11" i="33"/>
  <c r="JY11" i="33"/>
  <c r="FL11" i="33"/>
  <c r="L11" i="33"/>
  <c r="IY11" i="33"/>
  <c r="CL11" i="33"/>
  <c r="IL11" i="33"/>
  <c r="CY11" i="33"/>
  <c r="HL11" i="33"/>
  <c r="DY11" i="33"/>
  <c r="GL11" i="33"/>
  <c r="AY11" i="33"/>
  <c r="KJ39" i="33"/>
  <c r="HW39" i="33"/>
  <c r="DW39" i="33"/>
  <c r="W39" i="33"/>
  <c r="KW39" i="33"/>
  <c r="GJ39" i="33"/>
  <c r="DJ39" i="33"/>
  <c r="J39" i="33"/>
  <c r="LJ39" i="33"/>
  <c r="GW39" i="33"/>
  <c r="CW39" i="33"/>
  <c r="LW39" i="33"/>
  <c r="HJ39" i="33"/>
  <c r="CJ39" i="33"/>
  <c r="IW39" i="33"/>
  <c r="FW39" i="33"/>
  <c r="AW39" i="33"/>
  <c r="JJ39" i="33"/>
  <c r="EW39" i="33"/>
  <c r="BJ39" i="33"/>
  <c r="IJ39" i="33"/>
  <c r="EJ39" i="33"/>
  <c r="AJ39" i="33"/>
  <c r="JW39" i="33"/>
  <c r="FJ39" i="33"/>
  <c r="BW39" i="33"/>
  <c r="LW43" i="33"/>
  <c r="HJ43" i="33"/>
  <c r="BW43" i="33"/>
  <c r="KW43" i="33"/>
  <c r="GJ43" i="33"/>
  <c r="CJ43" i="33"/>
  <c r="IJ43" i="33"/>
  <c r="FJ43" i="33"/>
  <c r="DW43" i="33"/>
  <c r="IW43" i="33"/>
  <c r="FW43" i="33"/>
  <c r="AW43" i="33"/>
  <c r="JW43" i="33"/>
  <c r="EJ43" i="33"/>
  <c r="AJ43" i="33"/>
  <c r="GW43" i="33"/>
  <c r="CW43" i="33"/>
  <c r="W43" i="33"/>
  <c r="LJ43" i="33"/>
  <c r="JJ43" i="33"/>
  <c r="DJ43" i="33"/>
  <c r="BJ43" i="33"/>
  <c r="KJ43" i="33"/>
  <c r="HW43" i="33"/>
  <c r="EW43" i="33"/>
  <c r="J43" i="33"/>
  <c r="JJ39" i="39"/>
  <c r="JW39" i="39"/>
  <c r="CW39" i="39"/>
  <c r="KW39" i="39"/>
  <c r="EW39" i="39"/>
  <c r="IJ39" i="39"/>
  <c r="FJ39" i="39"/>
  <c r="DJ39" i="39"/>
  <c r="BW39" i="39"/>
  <c r="IW39" i="39"/>
  <c r="GW39" i="39"/>
  <c r="AW39" i="39"/>
  <c r="J39" i="39"/>
  <c r="KJ39" i="39"/>
  <c r="EJ39" i="39"/>
  <c r="CJ39" i="39"/>
  <c r="W39" i="39"/>
  <c r="LW39" i="39"/>
  <c r="FW39" i="39"/>
  <c r="DW39" i="39"/>
  <c r="HW39" i="39"/>
  <c r="HJ39" i="39"/>
  <c r="BJ39" i="39"/>
  <c r="AJ39" i="39"/>
  <c r="LJ39" i="39"/>
  <c r="GJ39" i="39"/>
  <c r="JY38" i="33"/>
  <c r="EL38" i="33"/>
  <c r="AY38" i="33"/>
  <c r="JL38" i="33"/>
  <c r="EY38" i="33"/>
  <c r="Y38" i="33"/>
  <c r="IL38" i="33"/>
  <c r="FY38" i="33"/>
  <c r="AL38" i="33"/>
  <c r="KY38" i="33"/>
  <c r="GY38" i="33"/>
  <c r="DL38" i="33"/>
  <c r="BL38" i="33"/>
  <c r="LY38" i="33"/>
  <c r="HL38" i="33"/>
  <c r="CL38" i="33"/>
  <c r="HY38" i="33"/>
  <c r="DY38" i="33"/>
  <c r="CY38" i="33"/>
  <c r="FL38" i="33"/>
  <c r="LL38" i="33"/>
  <c r="BY38" i="33"/>
  <c r="KL38" i="33"/>
  <c r="L38" i="33"/>
  <c r="IY38" i="33"/>
  <c r="GL38" i="33"/>
  <c r="JJ11" i="39"/>
  <c r="EJ11" i="39"/>
  <c r="CJ11" i="39"/>
  <c r="HJ11" i="39"/>
  <c r="BJ11" i="39"/>
  <c r="J11" i="39"/>
  <c r="EW11" i="39"/>
  <c r="CW11" i="39"/>
  <c r="FW11" i="39"/>
  <c r="KW11" i="39"/>
  <c r="GJ11" i="39"/>
  <c r="AJ11" i="39"/>
  <c r="W11" i="39"/>
  <c r="IJ11" i="39"/>
  <c r="HW11" i="39"/>
  <c r="BW11" i="39"/>
  <c r="DW11" i="39"/>
  <c r="JW11" i="39"/>
  <c r="LW11" i="39"/>
  <c r="DJ11" i="39"/>
  <c r="LJ11" i="39"/>
  <c r="FJ11" i="39"/>
  <c r="AW11" i="39"/>
  <c r="IW11" i="39"/>
  <c r="GW11" i="39"/>
  <c r="KJ11" i="39"/>
  <c r="KJ44" i="33"/>
  <c r="JW44" i="33"/>
  <c r="FW44" i="33"/>
  <c r="AJ44" i="33"/>
  <c r="LW44" i="33"/>
  <c r="GW44" i="33"/>
  <c r="DJ44" i="33"/>
  <c r="J44" i="33"/>
  <c r="KW44" i="33"/>
  <c r="HJ44" i="33"/>
  <c r="DW44" i="33"/>
  <c r="IW44" i="33"/>
  <c r="EJ44" i="33"/>
  <c r="W44" i="33"/>
  <c r="IJ44" i="33"/>
  <c r="FJ44" i="33"/>
  <c r="BJ44" i="33"/>
  <c r="BW44" i="33"/>
  <c r="LJ44" i="33"/>
  <c r="AW44" i="33"/>
  <c r="JJ44" i="33"/>
  <c r="GJ44" i="33"/>
  <c r="HW44" i="33"/>
  <c r="EW44" i="33"/>
  <c r="CW44" i="33"/>
  <c r="CJ44" i="33"/>
  <c r="IL38" i="39"/>
  <c r="HL38" i="39"/>
  <c r="BL38" i="39"/>
  <c r="GL38" i="39"/>
  <c r="AL38" i="39"/>
  <c r="CY38" i="39"/>
  <c r="JY38" i="39"/>
  <c r="KY38" i="39"/>
  <c r="BY38" i="39"/>
  <c r="L38" i="39"/>
  <c r="LL38" i="39"/>
  <c r="FL38" i="39"/>
  <c r="DL38" i="39"/>
  <c r="Y38" i="39"/>
  <c r="IY38" i="39"/>
  <c r="GY38" i="39"/>
  <c r="AY38" i="39"/>
  <c r="KL38" i="39"/>
  <c r="EL38" i="39"/>
  <c r="CL38" i="39"/>
  <c r="LY38" i="39"/>
  <c r="JL38" i="39"/>
  <c r="EY38" i="39"/>
  <c r="HY38" i="39"/>
  <c r="FY38" i="39"/>
  <c r="DY38" i="39"/>
  <c r="KJ15" i="39"/>
  <c r="FW15" i="39"/>
  <c r="DW15" i="39"/>
  <c r="W15" i="39"/>
  <c r="IJ15" i="39"/>
  <c r="GJ15" i="39"/>
  <c r="AJ15" i="39"/>
  <c r="IW15" i="39"/>
  <c r="CJ15" i="39"/>
  <c r="LJ15" i="39"/>
  <c r="FJ15" i="39"/>
  <c r="GW15" i="39"/>
  <c r="BJ15" i="39"/>
  <c r="HJ15" i="39"/>
  <c r="CW15" i="39"/>
  <c r="JW15" i="39"/>
  <c r="EJ15" i="39"/>
  <c r="LW15" i="39"/>
  <c r="EW15" i="39"/>
  <c r="BW15" i="39"/>
  <c r="JJ15" i="39"/>
  <c r="HW15" i="39"/>
  <c r="DJ15" i="39"/>
  <c r="KW15" i="39"/>
  <c r="AW15" i="39"/>
  <c r="J15" i="39"/>
  <c r="KW35" i="33"/>
  <c r="HW35" i="33"/>
  <c r="EW35" i="33"/>
  <c r="AJ35" i="33"/>
  <c r="LJ35" i="33"/>
  <c r="GW35" i="33"/>
  <c r="EJ35" i="33"/>
  <c r="J35" i="33"/>
  <c r="KJ35" i="33"/>
  <c r="GJ35" i="33"/>
  <c r="DJ35" i="33"/>
  <c r="LW35" i="33"/>
  <c r="FW35" i="33"/>
  <c r="AW35" i="33"/>
  <c r="IJ35" i="33"/>
  <c r="HJ35" i="33"/>
  <c r="BW35" i="33"/>
  <c r="JJ35" i="33"/>
  <c r="CW35" i="33"/>
  <c r="CJ35" i="33"/>
  <c r="IW35" i="33"/>
  <c r="FJ35" i="33"/>
  <c r="BJ35" i="33"/>
  <c r="JW35" i="33"/>
  <c r="DW35" i="33"/>
  <c r="W35" i="33"/>
  <c r="LY37" i="39"/>
  <c r="EL37" i="39"/>
  <c r="DY37" i="39"/>
  <c r="AY37" i="39"/>
  <c r="HY37" i="39"/>
  <c r="IY37" i="39"/>
  <c r="GY37" i="39"/>
  <c r="L37" i="39"/>
  <c r="JL37" i="39"/>
  <c r="FY37" i="39"/>
  <c r="BL37" i="39"/>
  <c r="KY37" i="39"/>
  <c r="HL37" i="39"/>
  <c r="CY37" i="39"/>
  <c r="IL37" i="39"/>
  <c r="EY37" i="39"/>
  <c r="AL37" i="39"/>
  <c r="JY37" i="39"/>
  <c r="GL37" i="39"/>
  <c r="BY37" i="39"/>
  <c r="LL37" i="39"/>
  <c r="FL37" i="39"/>
  <c r="DL37" i="39"/>
  <c r="KL37" i="39"/>
  <c r="CL37" i="39"/>
  <c r="Y37" i="39"/>
  <c r="JL35" i="33"/>
  <c r="FL35" i="33"/>
  <c r="AL35" i="33"/>
  <c r="LL35" i="33"/>
  <c r="GL35" i="33"/>
  <c r="CY35" i="33"/>
  <c r="AY35" i="33"/>
  <c r="IY35" i="33"/>
  <c r="EL35" i="33"/>
  <c r="DL35" i="33"/>
  <c r="KL35" i="33"/>
  <c r="DY35" i="33"/>
  <c r="LY35" i="33"/>
  <c r="EY35" i="33"/>
  <c r="KY35" i="33"/>
  <c r="FY35" i="33"/>
  <c r="JY35" i="33"/>
  <c r="CL35" i="33"/>
  <c r="IL35" i="33"/>
  <c r="BY35" i="33"/>
  <c r="HL35" i="33"/>
  <c r="BL35" i="33"/>
  <c r="GY35" i="33"/>
  <c r="Y35" i="33"/>
  <c r="HY35" i="33"/>
  <c r="L35" i="33"/>
  <c r="JY27" i="33"/>
  <c r="EL27" i="33"/>
  <c r="AL27" i="33"/>
  <c r="IY27" i="33"/>
  <c r="EY27" i="33"/>
  <c r="Y27" i="33"/>
  <c r="JL27" i="33"/>
  <c r="FY27" i="33"/>
  <c r="AY27" i="33"/>
  <c r="KY27" i="33"/>
  <c r="HL27" i="33"/>
  <c r="CL27" i="33"/>
  <c r="BL27" i="33"/>
  <c r="LY27" i="33"/>
  <c r="GL27" i="33"/>
  <c r="DL27" i="33"/>
  <c r="LL27" i="33"/>
  <c r="HY27" i="33"/>
  <c r="FL27" i="33"/>
  <c r="KL27" i="33"/>
  <c r="IL27" i="33"/>
  <c r="GY27" i="33"/>
  <c r="DY27" i="33"/>
  <c r="CY27" i="33"/>
  <c r="BY27" i="33"/>
  <c r="L27" i="33"/>
  <c r="JL41" i="39"/>
  <c r="EY41" i="39"/>
  <c r="GL41" i="39"/>
  <c r="KY41" i="39"/>
  <c r="BY41" i="39"/>
  <c r="CY41" i="39"/>
  <c r="JY41" i="39"/>
  <c r="EL41" i="39"/>
  <c r="AL41" i="39"/>
  <c r="LL41" i="39"/>
  <c r="FL41" i="39"/>
  <c r="DL41" i="39"/>
  <c r="L41" i="39"/>
  <c r="KL41" i="39"/>
  <c r="FY41" i="39"/>
  <c r="CL41" i="39"/>
  <c r="HY41" i="39"/>
  <c r="HL41" i="39"/>
  <c r="BL41" i="39"/>
  <c r="LY41" i="39"/>
  <c r="GY41" i="39"/>
  <c r="IL41" i="39"/>
  <c r="AY41" i="39"/>
  <c r="DY41" i="39"/>
  <c r="Y41" i="39"/>
  <c r="IY41" i="39"/>
  <c r="KW38" i="33"/>
  <c r="HW38" i="33"/>
  <c r="CW38" i="33"/>
  <c r="J38" i="33"/>
  <c r="LJ38" i="33"/>
  <c r="GW38" i="33"/>
  <c r="CJ38" i="33"/>
  <c r="LW38" i="33"/>
  <c r="HJ38" i="33"/>
  <c r="FJ38" i="33"/>
  <c r="IW38" i="33"/>
  <c r="FW38" i="33"/>
  <c r="BW38" i="33"/>
  <c r="IJ38" i="33"/>
  <c r="EJ38" i="33"/>
  <c r="AW38" i="33"/>
  <c r="KJ38" i="33"/>
  <c r="GJ38" i="33"/>
  <c r="DJ38" i="33"/>
  <c r="W38" i="33"/>
  <c r="DW38" i="33"/>
  <c r="BJ38" i="33"/>
  <c r="AJ38" i="33"/>
  <c r="JJ38" i="33"/>
  <c r="JW38" i="33"/>
  <c r="EW38" i="33"/>
  <c r="LW46" i="39"/>
  <c r="HJ46" i="39"/>
  <c r="DW46" i="39"/>
  <c r="DJ46" i="39"/>
  <c r="HW46" i="39"/>
  <c r="EW46" i="39"/>
  <c r="BJ46" i="39"/>
  <c r="JJ46" i="39"/>
  <c r="JW46" i="39"/>
  <c r="CW46" i="39"/>
  <c r="KW46" i="39"/>
  <c r="GJ46" i="39"/>
  <c r="AJ46" i="39"/>
  <c r="IJ46" i="39"/>
  <c r="AW46" i="39"/>
  <c r="LJ46" i="39"/>
  <c r="IW46" i="39"/>
  <c r="CJ46" i="39"/>
  <c r="BW46" i="39"/>
  <c r="GW46" i="39"/>
  <c r="FJ46" i="39"/>
  <c r="J46" i="39"/>
  <c r="KJ46" i="39"/>
  <c r="FW46" i="39"/>
  <c r="EJ46" i="39"/>
  <c r="W46" i="39"/>
  <c r="KW38" i="39"/>
  <c r="EW38" i="39"/>
  <c r="CW38" i="39"/>
  <c r="FW38" i="39"/>
  <c r="IJ38" i="39"/>
  <c r="GJ38" i="39"/>
  <c r="AJ38" i="39"/>
  <c r="J38" i="39"/>
  <c r="JW38" i="39"/>
  <c r="LW38" i="39"/>
  <c r="BW38" i="39"/>
  <c r="LJ38" i="39"/>
  <c r="KJ38" i="39"/>
  <c r="DJ38" i="39"/>
  <c r="IW38" i="39"/>
  <c r="FJ38" i="39"/>
  <c r="AW38" i="39"/>
  <c r="JJ38" i="39"/>
  <c r="GW38" i="39"/>
  <c r="CJ38" i="39"/>
  <c r="HJ38" i="39"/>
  <c r="EJ38" i="39"/>
  <c r="W38" i="39"/>
  <c r="HW38" i="39"/>
  <c r="BJ38" i="39"/>
  <c r="DW38" i="39"/>
  <c r="I14" i="46"/>
  <c r="T5" i="46"/>
  <c r="E27" i="26"/>
  <c r="KY39" i="39"/>
  <c r="EY39" i="39"/>
  <c r="IY39" i="39"/>
  <c r="IL39" i="39"/>
  <c r="GL39" i="39"/>
  <c r="AL39" i="39"/>
  <c r="JY39" i="39"/>
  <c r="FL39" i="39"/>
  <c r="BY39" i="39"/>
  <c r="LL39" i="39"/>
  <c r="CL39" i="39"/>
  <c r="DL39" i="39"/>
  <c r="LY39" i="39"/>
  <c r="EL39" i="39"/>
  <c r="DY39" i="39"/>
  <c r="AY39" i="39"/>
  <c r="JL39" i="39"/>
  <c r="HL39" i="39"/>
  <c r="CY39" i="39"/>
  <c r="BL39" i="39"/>
  <c r="Y39" i="39"/>
  <c r="L39" i="39"/>
  <c r="HY39" i="39"/>
  <c r="KL39" i="39"/>
  <c r="FY39" i="39"/>
  <c r="GY39" i="39"/>
  <c r="JL11" i="39"/>
  <c r="AL11" i="39"/>
  <c r="CY11" i="39"/>
  <c r="JY11" i="39"/>
  <c r="HY11" i="39"/>
  <c r="BY11" i="39"/>
  <c r="Y11" i="39"/>
  <c r="LL11" i="39"/>
  <c r="KY11" i="39"/>
  <c r="DL11" i="39"/>
  <c r="L11" i="39"/>
  <c r="IY11" i="39"/>
  <c r="FL11" i="39"/>
  <c r="AY11" i="39"/>
  <c r="KL11" i="39"/>
  <c r="GY11" i="39"/>
  <c r="LY11" i="39"/>
  <c r="EL11" i="39"/>
  <c r="EY11" i="39"/>
  <c r="IL11" i="39"/>
  <c r="FY11" i="39"/>
  <c r="DY11" i="39"/>
  <c r="GL11" i="39"/>
  <c r="HL11" i="39"/>
  <c r="BL11" i="39"/>
  <c r="CL11" i="39"/>
  <c r="JJ14" i="33"/>
  <c r="EJ14" i="33"/>
  <c r="DW14" i="33"/>
  <c r="IW14" i="33"/>
  <c r="GW14" i="33"/>
  <c r="CW14" i="33"/>
  <c r="KW14" i="33"/>
  <c r="HJ14" i="33"/>
  <c r="DJ14" i="33"/>
  <c r="AJ14" i="33"/>
  <c r="LJ14" i="33"/>
  <c r="GJ14" i="33"/>
  <c r="CJ14" i="33"/>
  <c r="J14" i="33"/>
  <c r="LW14" i="33"/>
  <c r="HW14" i="33"/>
  <c r="BW14" i="33"/>
  <c r="KJ14" i="33"/>
  <c r="FW14" i="33"/>
  <c r="BJ14" i="33"/>
  <c r="IJ14" i="33"/>
  <c r="FJ14" i="33"/>
  <c r="AW14" i="33"/>
  <c r="JW14" i="33"/>
  <c r="EW14" i="33"/>
  <c r="W14" i="33"/>
  <c r="LJ29" i="39"/>
  <c r="KJ29" i="39"/>
  <c r="BW29" i="39"/>
  <c r="LW29" i="39"/>
  <c r="FJ29" i="39"/>
  <c r="DJ29" i="39"/>
  <c r="HW29" i="39"/>
  <c r="GW29" i="39"/>
  <c r="AW29" i="39"/>
  <c r="IW29" i="39"/>
  <c r="DW29" i="39"/>
  <c r="W29" i="39"/>
  <c r="JJ29" i="39"/>
  <c r="FW29" i="39"/>
  <c r="BJ29" i="39"/>
  <c r="CJ29" i="39"/>
  <c r="KW29" i="39"/>
  <c r="HJ29" i="39"/>
  <c r="EJ29" i="39"/>
  <c r="J29" i="39"/>
  <c r="IJ29" i="39"/>
  <c r="EW29" i="39"/>
  <c r="CW29" i="39"/>
  <c r="JW29" i="39"/>
  <c r="GJ29" i="39"/>
  <c r="AJ29" i="39"/>
  <c r="LW15" i="33"/>
  <c r="HJ15" i="33"/>
  <c r="IJ15" i="33"/>
  <c r="FW15" i="33"/>
  <c r="KJ15" i="33"/>
  <c r="GJ15" i="33"/>
  <c r="BW15" i="33"/>
  <c r="JJ15" i="33"/>
  <c r="DJ15" i="33"/>
  <c r="JW15" i="33"/>
  <c r="CJ15" i="33"/>
  <c r="GW15" i="33"/>
  <c r="AJ15" i="33"/>
  <c r="HW15" i="33"/>
  <c r="W15" i="33"/>
  <c r="FJ15" i="33"/>
  <c r="DW15" i="33"/>
  <c r="KW15" i="33"/>
  <c r="EW15" i="33"/>
  <c r="BJ15" i="33"/>
  <c r="LJ15" i="33"/>
  <c r="EJ15" i="33"/>
  <c r="AW15" i="33"/>
  <c r="IW15" i="33"/>
  <c r="CW15" i="33"/>
  <c r="J15" i="33"/>
  <c r="I15" i="47"/>
  <c r="T6" i="47"/>
  <c r="E33" i="26"/>
  <c r="KW42" i="39"/>
  <c r="EW42" i="39"/>
  <c r="CW42" i="39"/>
  <c r="IJ42" i="39"/>
  <c r="GJ42" i="39"/>
  <c r="AJ42" i="39"/>
  <c r="IW42" i="39"/>
  <c r="EJ42" i="39"/>
  <c r="BW42" i="39"/>
  <c r="GW42" i="39"/>
  <c r="AW42" i="39"/>
  <c r="J42" i="39"/>
  <c r="KJ42" i="39"/>
  <c r="LJ42" i="39"/>
  <c r="CJ42" i="39"/>
  <c r="W42" i="39"/>
  <c r="LW42" i="39"/>
  <c r="JW42" i="39"/>
  <c r="DW42" i="39"/>
  <c r="DJ42" i="39"/>
  <c r="HW42" i="39"/>
  <c r="FW42" i="39"/>
  <c r="BJ42" i="39"/>
  <c r="JJ42" i="39"/>
  <c r="HJ42" i="39"/>
  <c r="FJ42" i="39"/>
  <c r="JY30" i="33"/>
  <c r="FY30" i="33"/>
  <c r="EY30" i="33"/>
  <c r="KL30" i="33"/>
  <c r="HY30" i="33"/>
  <c r="DY30" i="33"/>
  <c r="JL30" i="33"/>
  <c r="CL30" i="33"/>
  <c r="IL30" i="33"/>
  <c r="CY30" i="33"/>
  <c r="GY30" i="33"/>
  <c r="AY30" i="33"/>
  <c r="HL30" i="33"/>
  <c r="AL30" i="33"/>
  <c r="KY30" i="33"/>
  <c r="GL30" i="33"/>
  <c r="Y30" i="33"/>
  <c r="LY30" i="33"/>
  <c r="FL30" i="33"/>
  <c r="BL30" i="33"/>
  <c r="LL30" i="33"/>
  <c r="DL30" i="33"/>
  <c r="BY30" i="33"/>
  <c r="IY30" i="33"/>
  <c r="EL30" i="33"/>
  <c r="L30" i="33"/>
  <c r="JW32" i="39"/>
  <c r="BW32" i="39"/>
  <c r="CW32" i="39"/>
  <c r="HW32" i="39"/>
  <c r="DJ32" i="39"/>
  <c r="W32" i="39"/>
  <c r="LJ32" i="39"/>
  <c r="FJ32" i="39"/>
  <c r="AW32" i="39"/>
  <c r="J32" i="39"/>
  <c r="IW32" i="39"/>
  <c r="GW32" i="39"/>
  <c r="CJ32" i="39"/>
  <c r="AJ32" i="39"/>
  <c r="KJ32" i="39"/>
  <c r="FW32" i="39"/>
  <c r="GJ32" i="39"/>
  <c r="LW32" i="39"/>
  <c r="HJ32" i="39"/>
  <c r="DW32" i="39"/>
  <c r="JJ32" i="39"/>
  <c r="EW32" i="39"/>
  <c r="BJ32" i="39"/>
  <c r="KW32" i="39"/>
  <c r="IJ32" i="39"/>
  <c r="EJ32" i="39"/>
  <c r="EW18" i="39"/>
  <c r="CW18" i="39"/>
  <c r="W18" i="39"/>
  <c r="IJ18" i="39"/>
  <c r="GJ18" i="39"/>
  <c r="AJ18" i="39"/>
  <c r="BJ18" i="39"/>
  <c r="JW18" i="39"/>
  <c r="HW18" i="39"/>
  <c r="BW18" i="39"/>
  <c r="J18" i="39"/>
  <c r="LJ18" i="39"/>
  <c r="JJ18" i="39"/>
  <c r="DJ18" i="39"/>
  <c r="IW18" i="39"/>
  <c r="FJ18" i="39"/>
  <c r="AW18" i="39"/>
  <c r="KJ18" i="39"/>
  <c r="GW18" i="39"/>
  <c r="CJ18" i="39"/>
  <c r="LW18" i="39"/>
  <c r="EJ18" i="39"/>
  <c r="HJ18" i="39"/>
  <c r="KW18" i="39"/>
  <c r="FW18" i="39"/>
  <c r="DW18" i="39"/>
  <c r="IL32" i="33"/>
  <c r="DY32" i="33"/>
  <c r="Y32" i="33"/>
  <c r="LY32" i="33"/>
  <c r="HY32" i="33"/>
  <c r="FL32" i="33"/>
  <c r="AL32" i="33"/>
  <c r="KL32" i="33"/>
  <c r="GY32" i="33"/>
  <c r="EL32" i="33"/>
  <c r="L32" i="33"/>
  <c r="LL32" i="33"/>
  <c r="HL32" i="33"/>
  <c r="CL32" i="33"/>
  <c r="JY32" i="33"/>
  <c r="GL32" i="33"/>
  <c r="BY32" i="33"/>
  <c r="JL32" i="33"/>
  <c r="DL32" i="33"/>
  <c r="AY32" i="33"/>
  <c r="KY32" i="33"/>
  <c r="IY32" i="33"/>
  <c r="FY32" i="33"/>
  <c r="EY32" i="33"/>
  <c r="CY32" i="33"/>
  <c r="BL32" i="33"/>
  <c r="KL37" i="33"/>
  <c r="GL37" i="33"/>
  <c r="CL37" i="33"/>
  <c r="L37" i="33"/>
  <c r="LY37" i="33"/>
  <c r="HY37" i="33"/>
  <c r="FY37" i="33"/>
  <c r="KY37" i="33"/>
  <c r="HL37" i="33"/>
  <c r="FL37" i="33"/>
  <c r="IL37" i="33"/>
  <c r="EL37" i="33"/>
  <c r="BY37" i="33"/>
  <c r="IY37" i="33"/>
  <c r="DY37" i="33"/>
  <c r="BL37" i="33"/>
  <c r="LL37" i="33"/>
  <c r="GY37" i="33"/>
  <c r="CY37" i="33"/>
  <c r="AY37" i="33"/>
  <c r="AL37" i="33"/>
  <c r="Y37" i="33"/>
  <c r="JY37" i="33"/>
  <c r="JL37" i="33"/>
  <c r="EY37" i="33"/>
  <c r="DL37" i="33"/>
  <c r="E8" i="26"/>
  <c r="T6" i="42"/>
  <c r="I15" i="42"/>
  <c r="LW22" i="33"/>
  <c r="GW22" i="33"/>
  <c r="BW22" i="33"/>
  <c r="LJ22" i="33"/>
  <c r="HW22" i="33"/>
  <c r="DJ22" i="33"/>
  <c r="JW22" i="33"/>
  <c r="FW22" i="33"/>
  <c r="DW22" i="33"/>
  <c r="IW22" i="33"/>
  <c r="FJ22" i="33"/>
  <c r="AJ22" i="33"/>
  <c r="KW22" i="33"/>
  <c r="GJ22" i="33"/>
  <c r="CJ22" i="33"/>
  <c r="W22" i="33"/>
  <c r="IJ22" i="33"/>
  <c r="J22" i="33"/>
  <c r="JJ22" i="33"/>
  <c r="HJ22" i="33"/>
  <c r="EW22" i="33"/>
  <c r="EJ22" i="33"/>
  <c r="CW22" i="33"/>
  <c r="BJ22" i="33"/>
  <c r="KJ22" i="33"/>
  <c r="AW22" i="33"/>
  <c r="T8" i="42"/>
  <c r="E10" i="26"/>
  <c r="I17" i="42"/>
  <c r="LY34" i="33"/>
  <c r="GY34" i="33"/>
  <c r="DL34" i="33"/>
  <c r="BL34" i="33"/>
  <c r="KY34" i="33"/>
  <c r="HY34" i="33"/>
  <c r="EY34" i="33"/>
  <c r="L34" i="33"/>
  <c r="LL34" i="33"/>
  <c r="GL34" i="33"/>
  <c r="DY34" i="33"/>
  <c r="KL34" i="33"/>
  <c r="HL34" i="33"/>
  <c r="AL34" i="33"/>
  <c r="IY34" i="33"/>
  <c r="EL34" i="33"/>
  <c r="Y34" i="33"/>
  <c r="JY34" i="33"/>
  <c r="FY34" i="33"/>
  <c r="AY34" i="33"/>
  <c r="JL34" i="33"/>
  <c r="FL34" i="33"/>
  <c r="CL34" i="33"/>
  <c r="IL34" i="33"/>
  <c r="CY34" i="33"/>
  <c r="BY34" i="33"/>
  <c r="IJ6" i="39"/>
  <c r="DJ6" i="39"/>
  <c r="BW6" i="39"/>
  <c r="FJ6" i="39"/>
  <c r="AW6" i="39"/>
  <c r="AJ6" i="39"/>
  <c r="IW6" i="39"/>
  <c r="GW6" i="39"/>
  <c r="CJ6" i="39"/>
  <c r="W6" i="39"/>
  <c r="KJ6" i="39"/>
  <c r="FW6" i="39"/>
  <c r="DW6" i="39"/>
  <c r="LW6" i="39"/>
  <c r="HJ6" i="39"/>
  <c r="BJ6" i="39"/>
  <c r="LJ6" i="39"/>
  <c r="GJ6" i="39"/>
  <c r="EJ6" i="39"/>
  <c r="JJ6" i="39"/>
  <c r="KW6" i="39"/>
  <c r="JW6" i="39"/>
  <c r="EW6" i="39"/>
  <c r="HW6" i="39"/>
  <c r="CW6" i="39"/>
  <c r="J6" i="39"/>
  <c r="IW41" i="33"/>
  <c r="FW41" i="33"/>
  <c r="AW41" i="33"/>
  <c r="JW41" i="33"/>
  <c r="EJ41" i="33"/>
  <c r="AJ41" i="33"/>
  <c r="JJ41" i="33"/>
  <c r="DW41" i="33"/>
  <c r="BJ41" i="33"/>
  <c r="LJ41" i="33"/>
  <c r="GW41" i="33"/>
  <c r="EW41" i="33"/>
  <c r="W41" i="33"/>
  <c r="LW41" i="33"/>
  <c r="GJ41" i="33"/>
  <c r="CW41" i="33"/>
  <c r="IJ41" i="33"/>
  <c r="FJ41" i="33"/>
  <c r="BW41" i="33"/>
  <c r="KJ41" i="33"/>
  <c r="KW41" i="33"/>
  <c r="HJ41" i="33"/>
  <c r="HW41" i="33"/>
  <c r="CJ41" i="33"/>
  <c r="DJ41" i="33"/>
  <c r="J41" i="33"/>
  <c r="L9" i="46"/>
  <c r="AV5" i="46"/>
  <c r="KY23" i="33"/>
  <c r="HY23" i="33"/>
  <c r="BY23" i="33"/>
  <c r="LY23" i="33"/>
  <c r="GL23" i="33"/>
  <c r="CY23" i="33"/>
  <c r="JY23" i="33"/>
  <c r="EY23" i="33"/>
  <c r="BL23" i="33"/>
  <c r="IL23" i="33"/>
  <c r="DL23" i="33"/>
  <c r="AL23" i="33"/>
  <c r="IY23" i="33"/>
  <c r="FY23" i="33"/>
  <c r="Y23" i="33"/>
  <c r="JL23" i="33"/>
  <c r="EL23" i="33"/>
  <c r="DY23" i="33"/>
  <c r="KL23" i="33"/>
  <c r="GY23" i="33"/>
  <c r="FL23" i="33"/>
  <c r="AY23" i="33"/>
  <c r="LL23" i="33"/>
  <c r="HL23" i="33"/>
  <c r="CL23" i="33"/>
  <c r="L23" i="33"/>
  <c r="GL7" i="39"/>
  <c r="HL7" i="39"/>
  <c r="EY7" i="39"/>
  <c r="HY7" i="39"/>
  <c r="AL7" i="39"/>
  <c r="CY7" i="39"/>
  <c r="LL7" i="39"/>
  <c r="GY7" i="39"/>
  <c r="DL7" i="39"/>
  <c r="L7" i="39"/>
  <c r="IY7" i="39"/>
  <c r="KY7" i="39"/>
  <c r="AY7" i="39"/>
  <c r="KL7" i="39"/>
  <c r="EL7" i="39"/>
  <c r="CL7" i="39"/>
  <c r="LY7" i="39"/>
  <c r="JL7" i="39"/>
  <c r="DY7" i="39"/>
  <c r="IL7" i="39"/>
  <c r="FY7" i="39"/>
  <c r="BL7" i="39"/>
  <c r="JY7" i="39"/>
  <c r="FL7" i="39"/>
  <c r="BY7" i="39"/>
  <c r="Y7" i="39"/>
  <c r="IY24" i="33"/>
  <c r="FY24" i="33"/>
  <c r="AL24" i="33"/>
  <c r="JY24" i="33"/>
  <c r="EL24" i="33"/>
  <c r="DY24" i="33"/>
  <c r="IL24" i="33"/>
  <c r="EY24" i="33"/>
  <c r="Y24" i="33"/>
  <c r="JL24" i="33"/>
  <c r="CL24" i="33"/>
  <c r="BL24" i="33"/>
  <c r="KL24" i="33"/>
  <c r="GL24" i="33"/>
  <c r="DL24" i="33"/>
  <c r="AY24" i="33"/>
  <c r="LL24" i="33"/>
  <c r="HL24" i="33"/>
  <c r="BY24" i="33"/>
  <c r="L24" i="33"/>
  <c r="LY24" i="33"/>
  <c r="HY24" i="33"/>
  <c r="FL24" i="33"/>
  <c r="KY24" i="33"/>
  <c r="GY24" i="33"/>
  <c r="CY24" i="33"/>
  <c r="KW42" i="33"/>
  <c r="HW42" i="33"/>
  <c r="EW42" i="33"/>
  <c r="LJ42" i="33"/>
  <c r="GW42" i="33"/>
  <c r="DW42" i="33"/>
  <c r="IW42" i="33"/>
  <c r="EJ42" i="33"/>
  <c r="BJ42" i="33"/>
  <c r="IJ42" i="33"/>
  <c r="FJ42" i="33"/>
  <c r="W42" i="33"/>
  <c r="JJ42" i="33"/>
  <c r="FW42" i="33"/>
  <c r="AW42" i="33"/>
  <c r="JW42" i="33"/>
  <c r="CJ42" i="33"/>
  <c r="AJ42" i="33"/>
  <c r="KJ42" i="33"/>
  <c r="HJ42" i="33"/>
  <c r="CW42" i="33"/>
  <c r="BW42" i="33"/>
  <c r="LW42" i="33"/>
  <c r="GJ42" i="33"/>
  <c r="DJ42" i="33"/>
  <c r="J42" i="33"/>
  <c r="JJ27" i="33"/>
  <c r="FW27" i="33"/>
  <c r="BW27" i="33"/>
  <c r="JW27" i="33"/>
  <c r="EJ27" i="33"/>
  <c r="AJ27" i="33"/>
  <c r="KW27" i="33"/>
  <c r="HW27" i="33"/>
  <c r="BJ27" i="33"/>
  <c r="KJ27" i="33"/>
  <c r="FJ27" i="33"/>
  <c r="J27" i="33"/>
  <c r="LJ27" i="33"/>
  <c r="CJ27" i="33"/>
  <c r="LW27" i="33"/>
  <c r="EW27" i="33"/>
  <c r="IJ27" i="33"/>
  <c r="DW27" i="33"/>
  <c r="IW27" i="33"/>
  <c r="DJ27" i="33"/>
  <c r="GJ27" i="33"/>
  <c r="CW27" i="33"/>
  <c r="GW27" i="33"/>
  <c r="W27" i="33"/>
  <c r="HJ27" i="33"/>
  <c r="AW27" i="33"/>
  <c r="KW43" i="39"/>
  <c r="FW43" i="39"/>
  <c r="W43" i="39"/>
  <c r="IJ43" i="39"/>
  <c r="JJ43" i="39"/>
  <c r="AJ43" i="39"/>
  <c r="HJ43" i="39"/>
  <c r="KJ43" i="39"/>
  <c r="GW43" i="39"/>
  <c r="CJ43" i="39"/>
  <c r="HW43" i="39"/>
  <c r="J43" i="39"/>
  <c r="JW43" i="39"/>
  <c r="EJ43" i="39"/>
  <c r="LJ43" i="39"/>
  <c r="CW43" i="39"/>
  <c r="IW43" i="39"/>
  <c r="BW43" i="39"/>
  <c r="LW43" i="39"/>
  <c r="DJ43" i="39"/>
  <c r="EW43" i="39"/>
  <c r="AW43" i="39"/>
  <c r="GJ43" i="39"/>
  <c r="DW43" i="39"/>
  <c r="FJ43" i="39"/>
  <c r="BJ43" i="39"/>
  <c r="KW7" i="39"/>
  <c r="GJ7" i="39"/>
  <c r="FW7" i="39"/>
  <c r="J7" i="39"/>
  <c r="IJ7" i="39"/>
  <c r="KJ7" i="39"/>
  <c r="CW7" i="39"/>
  <c r="DW7" i="39"/>
  <c r="JW7" i="39"/>
  <c r="HW7" i="39"/>
  <c r="AJ7" i="39"/>
  <c r="LJ7" i="39"/>
  <c r="FJ7" i="39"/>
  <c r="BW7" i="39"/>
  <c r="IW7" i="39"/>
  <c r="GW7" i="39"/>
  <c r="DJ7" i="39"/>
  <c r="JJ7" i="39"/>
  <c r="LW7" i="39"/>
  <c r="AW7" i="39"/>
  <c r="HJ7" i="39"/>
  <c r="EJ7" i="39"/>
  <c r="CJ7" i="39"/>
  <c r="EW7" i="39"/>
  <c r="BJ7" i="39"/>
  <c r="W7" i="39"/>
  <c r="JW18" i="33"/>
  <c r="EJ18" i="33"/>
  <c r="W18" i="33"/>
  <c r="IJ18" i="33"/>
  <c r="FW18" i="33"/>
  <c r="CW18" i="33"/>
  <c r="KJ18" i="33"/>
  <c r="GJ18" i="33"/>
  <c r="DJ18" i="33"/>
  <c r="CJ18" i="33"/>
  <c r="KW18" i="33"/>
  <c r="HW18" i="33"/>
  <c r="BW18" i="33"/>
  <c r="J18" i="33"/>
  <c r="LJ18" i="33"/>
  <c r="GW18" i="33"/>
  <c r="DW18" i="33"/>
  <c r="LW18" i="33"/>
  <c r="HJ18" i="33"/>
  <c r="AW18" i="33"/>
  <c r="IW18" i="33"/>
  <c r="EW18" i="33"/>
  <c r="BJ18" i="33"/>
  <c r="JJ18" i="33"/>
  <c r="FJ18" i="33"/>
  <c r="AJ18" i="33"/>
  <c r="KW27" i="39"/>
  <c r="EW27" i="39"/>
  <c r="CW27" i="39"/>
  <c r="J27" i="39"/>
  <c r="IJ27" i="39"/>
  <c r="GJ27" i="39"/>
  <c r="AJ27" i="39"/>
  <c r="JW27" i="39"/>
  <c r="HW27" i="39"/>
  <c r="BW27" i="39"/>
  <c r="LJ27" i="39"/>
  <c r="FJ27" i="39"/>
  <c r="EJ27" i="39"/>
  <c r="FW27" i="39"/>
  <c r="DW27" i="39"/>
  <c r="AW27" i="39"/>
  <c r="JJ27" i="39"/>
  <c r="IW27" i="39"/>
  <c r="KJ27" i="39"/>
  <c r="CJ27" i="39"/>
  <c r="W27" i="39"/>
  <c r="LW27" i="39"/>
  <c r="HJ27" i="39"/>
  <c r="GW27" i="39"/>
  <c r="BJ27" i="39"/>
  <c r="DJ27" i="39"/>
  <c r="LJ30" i="39"/>
  <c r="FJ30" i="39"/>
  <c r="DJ30" i="39"/>
  <c r="J30" i="39"/>
  <c r="IW30" i="39"/>
  <c r="GW30" i="39"/>
  <c r="AW30" i="39"/>
  <c r="W30" i="39"/>
  <c r="LW30" i="39"/>
  <c r="FW30" i="39"/>
  <c r="DW30" i="39"/>
  <c r="JJ30" i="39"/>
  <c r="HJ30" i="39"/>
  <c r="GJ30" i="39"/>
  <c r="KW30" i="39"/>
  <c r="EW30" i="39"/>
  <c r="BJ30" i="39"/>
  <c r="JW30" i="39"/>
  <c r="BW30" i="39"/>
  <c r="CW30" i="39"/>
  <c r="IJ30" i="39"/>
  <c r="EJ30" i="39"/>
  <c r="AJ30" i="39"/>
  <c r="HW30" i="39"/>
  <c r="CJ30" i="39"/>
  <c r="KJ30" i="39"/>
  <c r="LW25" i="33"/>
  <c r="HW25" i="33"/>
  <c r="FW25" i="33"/>
  <c r="KW25" i="33"/>
  <c r="EJ25" i="33"/>
  <c r="DW25" i="33"/>
  <c r="IW25" i="33"/>
  <c r="CJ25" i="33"/>
  <c r="BW25" i="33"/>
  <c r="JJ25" i="33"/>
  <c r="FJ25" i="33"/>
  <c r="AW25" i="33"/>
  <c r="J25" i="33"/>
  <c r="JW25" i="33"/>
  <c r="EW25" i="33"/>
  <c r="W25" i="33"/>
  <c r="LJ25" i="33"/>
  <c r="GW25" i="33"/>
  <c r="CW25" i="33"/>
  <c r="HJ25" i="33"/>
  <c r="DJ25" i="33"/>
  <c r="GJ25" i="33"/>
  <c r="AJ25" i="33"/>
  <c r="BJ25" i="33"/>
  <c r="KJ25" i="33"/>
  <c r="IJ25" i="33"/>
  <c r="KL30" i="39"/>
  <c r="GY30" i="39"/>
  <c r="CL30" i="39"/>
  <c r="Y30" i="39"/>
  <c r="LY30" i="39"/>
  <c r="FY30" i="39"/>
  <c r="DY30" i="39"/>
  <c r="L30" i="39"/>
  <c r="HY30" i="39"/>
  <c r="HL30" i="39"/>
  <c r="FL30" i="39"/>
  <c r="JL30" i="39"/>
  <c r="EY30" i="39"/>
  <c r="BL30" i="39"/>
  <c r="KY30" i="39"/>
  <c r="JY30" i="39"/>
  <c r="CY30" i="39"/>
  <c r="IL30" i="39"/>
  <c r="GL30" i="39"/>
  <c r="AL30" i="39"/>
  <c r="IY30" i="39"/>
  <c r="EL30" i="39"/>
  <c r="BY30" i="39"/>
  <c r="LL30" i="39"/>
  <c r="AY30" i="39"/>
  <c r="DL30" i="39"/>
  <c r="LY28" i="33"/>
  <c r="HY28" i="33"/>
  <c r="CY28" i="33"/>
  <c r="KL28" i="33"/>
  <c r="FL28" i="33"/>
  <c r="DY28" i="33"/>
  <c r="JY28" i="33"/>
  <c r="EL28" i="33"/>
  <c r="BL28" i="33"/>
  <c r="IY28" i="33"/>
  <c r="GY28" i="33"/>
  <c r="BY28" i="33"/>
  <c r="JL28" i="33"/>
  <c r="DL28" i="33"/>
  <c r="AL28" i="33"/>
  <c r="IL28" i="33"/>
  <c r="EY28" i="33"/>
  <c r="Y28" i="33"/>
  <c r="KY28" i="33"/>
  <c r="HL28" i="33"/>
  <c r="FY28" i="33"/>
  <c r="AY28" i="33"/>
  <c r="LL28" i="33"/>
  <c r="GL28" i="33"/>
  <c r="CL28" i="33"/>
  <c r="L28" i="33"/>
  <c r="JW25" i="39"/>
  <c r="KW25" i="39"/>
  <c r="BW25" i="39"/>
  <c r="J25" i="39"/>
  <c r="LJ25" i="39"/>
  <c r="FJ25" i="39"/>
  <c r="DJ25" i="39"/>
  <c r="W25" i="39"/>
  <c r="IW25" i="39"/>
  <c r="JJ25" i="39"/>
  <c r="AW25" i="39"/>
  <c r="KJ25" i="39"/>
  <c r="GW25" i="39"/>
  <c r="CJ25" i="39"/>
  <c r="LW25" i="39"/>
  <c r="EJ25" i="39"/>
  <c r="EW25" i="39"/>
  <c r="IJ25" i="39"/>
  <c r="FW25" i="39"/>
  <c r="DW25" i="39"/>
  <c r="GJ25" i="39"/>
  <c r="HJ25" i="39"/>
  <c r="BJ25" i="39"/>
  <c r="HW25" i="39"/>
  <c r="AJ25" i="39"/>
  <c r="CW25" i="39"/>
  <c r="E12" i="26"/>
  <c r="IW17" i="33"/>
  <c r="GJ17" i="33"/>
  <c r="AJ17" i="33"/>
  <c r="JW17" i="33"/>
  <c r="FJ17" i="33"/>
  <c r="CW17" i="33"/>
  <c r="LW17" i="33"/>
  <c r="HW17" i="33"/>
  <c r="BW17" i="33"/>
  <c r="IJ17" i="33"/>
  <c r="W17" i="33"/>
  <c r="GW17" i="33"/>
  <c r="DJ17" i="33"/>
  <c r="HJ17" i="33"/>
  <c r="CJ17" i="33"/>
  <c r="EW17" i="33"/>
  <c r="AW17" i="33"/>
  <c r="KJ17" i="33"/>
  <c r="FW17" i="33"/>
  <c r="J17" i="33"/>
  <c r="KW17" i="33"/>
  <c r="EJ17" i="33"/>
  <c r="LJ17" i="33"/>
  <c r="BJ17" i="33"/>
  <c r="JJ17" i="33"/>
  <c r="DW17" i="33"/>
  <c r="J5" i="32"/>
  <c r="J4" i="32"/>
  <c r="CW24" i="39" l="1"/>
  <c r="HJ24" i="39"/>
  <c r="EJ24" i="39"/>
  <c r="JW24" i="39"/>
  <c r="DW24" i="39"/>
  <c r="CJ24" i="39"/>
  <c r="T5" i="44"/>
  <c r="GJ24" i="39"/>
  <c r="JJ24" i="39"/>
  <c r="DJ24" i="39"/>
  <c r="BW24" i="39"/>
  <c r="IJ24" i="39"/>
  <c r="AW24" i="39"/>
  <c r="FJ24" i="39"/>
  <c r="HW24" i="39"/>
  <c r="BJ24" i="39"/>
  <c r="GW24" i="39"/>
  <c r="KJ24" i="39"/>
  <c r="LJ24" i="39"/>
  <c r="EW24" i="39"/>
  <c r="FW24" i="39"/>
  <c r="AJ24" i="39"/>
  <c r="KW24" i="39"/>
  <c r="LW24" i="39"/>
  <c r="IW24" i="39"/>
  <c r="J24" i="39"/>
  <c r="E17" i="26"/>
  <c r="T6" i="44"/>
  <c r="I17" i="44"/>
  <c r="I14" i="44"/>
  <c r="E20" i="26"/>
  <c r="I16" i="44"/>
  <c r="I15" i="44"/>
  <c r="T8" i="44"/>
  <c r="T5" i="43"/>
  <c r="L9" i="44"/>
  <c r="AV5" i="44"/>
  <c r="T6" i="45"/>
  <c r="E15" i="26"/>
  <c r="L9" i="43"/>
  <c r="AV5" i="43"/>
  <c r="E23" i="26"/>
  <c r="T7" i="43"/>
  <c r="I17" i="43"/>
  <c r="I14" i="43"/>
  <c r="E13" i="26"/>
  <c r="T6" i="43"/>
  <c r="I16" i="43"/>
  <c r="I15" i="43"/>
  <c r="T7" i="45"/>
  <c r="IL17" i="39"/>
  <c r="JL17" i="39"/>
  <c r="BL17" i="39"/>
  <c r="Y17" i="39"/>
  <c r="BY17" i="39"/>
  <c r="HL17" i="39"/>
  <c r="DY17" i="39"/>
  <c r="HY17" i="39"/>
  <c r="CL17" i="39"/>
  <c r="AY17" i="39"/>
  <c r="LL17" i="39"/>
  <c r="KL17" i="39"/>
  <c r="GY17" i="39"/>
  <c r="AL17" i="39"/>
  <c r="L17" i="39"/>
  <c r="FY17" i="39"/>
  <c r="GL17" i="39"/>
  <c r="EL17" i="39"/>
  <c r="DL17" i="39"/>
  <c r="JY17" i="39"/>
  <c r="EY17" i="39"/>
  <c r="FL17" i="39"/>
  <c r="CY17" i="39"/>
  <c r="KY17" i="39"/>
  <c r="LY17" i="39"/>
  <c r="IY17" i="39"/>
  <c r="LY17" i="33"/>
  <c r="HL17" i="33"/>
  <c r="Y17" i="33"/>
  <c r="GY17" i="33"/>
  <c r="JL17" i="33"/>
  <c r="EL17" i="33"/>
  <c r="DL17" i="33"/>
  <c r="IY17" i="33"/>
  <c r="FY17" i="33"/>
  <c r="CY17" i="33"/>
  <c r="IL17" i="33"/>
  <c r="DY17" i="33"/>
  <c r="AY17" i="33"/>
  <c r="JY17" i="33"/>
  <c r="FL17" i="33"/>
  <c r="BY17" i="33"/>
  <c r="AL17" i="33"/>
  <c r="KL17" i="33"/>
  <c r="HY17" i="33"/>
  <c r="CL17" i="33"/>
  <c r="BL17" i="33"/>
  <c r="LL17" i="33"/>
  <c r="KY17" i="33"/>
  <c r="GL17" i="33"/>
  <c r="EY17" i="33"/>
  <c r="L17" i="33"/>
  <c r="T5" i="45"/>
  <c r="I17" i="45"/>
  <c r="I16" i="45"/>
  <c r="I15" i="45"/>
  <c r="I14" i="45"/>
  <c r="T8" i="45"/>
  <c r="L9" i="45"/>
  <c r="R5" i="45" s="1"/>
  <c r="LY31" i="39"/>
  <c r="JL31" i="39"/>
  <c r="GY31" i="39"/>
  <c r="Y31" i="39"/>
  <c r="BL31" i="39"/>
  <c r="IY31" i="39"/>
  <c r="EY31" i="39"/>
  <c r="BY31" i="39"/>
  <c r="DL31" i="39"/>
  <c r="DY31" i="39"/>
  <c r="AL31" i="39"/>
  <c r="GL31" i="39"/>
  <c r="FL31" i="39"/>
  <c r="FY31" i="39"/>
  <c r="KL31" i="39"/>
  <c r="LL31" i="39"/>
  <c r="KY31" i="39"/>
  <c r="L31" i="39"/>
  <c r="HY31" i="39"/>
  <c r="HL31" i="39"/>
  <c r="CL31" i="39"/>
  <c r="JY31" i="39"/>
  <c r="IL31" i="39"/>
  <c r="EL31" i="39"/>
  <c r="AY31" i="39"/>
  <c r="CY31" i="39"/>
  <c r="LL29" i="39"/>
  <c r="HY29" i="39"/>
  <c r="JL29" i="39"/>
  <c r="IY29" i="39"/>
  <c r="GY29" i="39"/>
  <c r="AY29" i="39"/>
  <c r="CY29" i="39"/>
  <c r="LY29" i="39"/>
  <c r="FY29" i="39"/>
  <c r="DY29" i="39"/>
  <c r="HL29" i="39"/>
  <c r="EY29" i="39"/>
  <c r="AL29" i="39"/>
  <c r="Y29" i="39"/>
  <c r="CL29" i="39"/>
  <c r="IL29" i="39"/>
  <c r="GL29" i="39"/>
  <c r="BY29" i="39"/>
  <c r="BL29" i="39"/>
  <c r="EL29" i="39"/>
  <c r="JY29" i="39"/>
  <c r="FL29" i="39"/>
  <c r="DL29" i="39"/>
  <c r="L29" i="39"/>
  <c r="KL29" i="39"/>
  <c r="KY29" i="39"/>
  <c r="IL31" i="33"/>
  <c r="FL31" i="33"/>
  <c r="AL31" i="33"/>
  <c r="DY31" i="33"/>
  <c r="AY31" i="33"/>
  <c r="JL31" i="33"/>
  <c r="EL31" i="33"/>
  <c r="Y31" i="33"/>
  <c r="BL31" i="33"/>
  <c r="LL31" i="33"/>
  <c r="HY31" i="33"/>
  <c r="DL31" i="33"/>
  <c r="L31" i="33"/>
  <c r="KY31" i="33"/>
  <c r="GL31" i="33"/>
  <c r="CY31" i="33"/>
  <c r="HL31" i="33"/>
  <c r="JY31" i="33"/>
  <c r="FY31" i="33"/>
  <c r="CL31" i="33"/>
  <c r="KL31" i="33"/>
  <c r="LY31" i="33"/>
  <c r="IY31" i="33"/>
  <c r="EY31" i="33"/>
  <c r="BY31" i="33"/>
  <c r="GY31" i="33"/>
  <c r="IL29" i="33"/>
  <c r="DY29" i="33"/>
  <c r="AL29" i="33"/>
  <c r="KY29" i="33"/>
  <c r="L29" i="33"/>
  <c r="LY29" i="33"/>
  <c r="HL29" i="33"/>
  <c r="EY29" i="33"/>
  <c r="Y29" i="33"/>
  <c r="BY29" i="33"/>
  <c r="KL29" i="33"/>
  <c r="GY29" i="33"/>
  <c r="CL29" i="33"/>
  <c r="LL29" i="33"/>
  <c r="FY29" i="33"/>
  <c r="JY29" i="33"/>
  <c r="HY29" i="33"/>
  <c r="CY29" i="33"/>
  <c r="GL29" i="33"/>
  <c r="DL29" i="33"/>
  <c r="IY29" i="33"/>
  <c r="FL29" i="33"/>
  <c r="AY29" i="33"/>
  <c r="JL29" i="33"/>
  <c r="EL29" i="33"/>
  <c r="BL29" i="33"/>
  <c r="AD27" i="47"/>
  <c r="AE27" i="47" s="1"/>
  <c r="AD26" i="47"/>
  <c r="AE26" i="47" s="1"/>
  <c r="AD27" i="46"/>
  <c r="AE27" i="46" s="1"/>
  <c r="AD26" i="46"/>
  <c r="AE26" i="46" s="1"/>
  <c r="AD27" i="42"/>
  <c r="AE27" i="42" s="1"/>
  <c r="AD26" i="42"/>
  <c r="AE26" i="42" s="1"/>
  <c r="K14" i="47" a="1"/>
  <c r="K14" i="47" s="1"/>
  <c r="K15" i="46" a="1"/>
  <c r="K15" i="46" s="1"/>
  <c r="K17" i="47" a="1"/>
  <c r="K17" i="47" s="1"/>
  <c r="K16" i="47" a="1"/>
  <c r="K16" i="47" s="1"/>
  <c r="R6" i="46"/>
  <c r="R8" i="46"/>
  <c r="R7" i="46"/>
  <c r="R5" i="46"/>
  <c r="K15" i="47" a="1"/>
  <c r="K15" i="47" s="1"/>
  <c r="O16" i="47" a="1"/>
  <c r="O16" i="47" s="1"/>
  <c r="O14" i="47" a="1"/>
  <c r="O14" i="47" s="1"/>
  <c r="O15" i="47" a="1"/>
  <c r="O15" i="47" s="1"/>
  <c r="O17" i="47" a="1"/>
  <c r="O17" i="47" s="1"/>
  <c r="S17" i="47" a="1"/>
  <c r="S17" i="47" s="1"/>
  <c r="S14" i="47" a="1"/>
  <c r="S14" i="47" s="1"/>
  <c r="S15" i="47" a="1"/>
  <c r="S15" i="47" s="1"/>
  <c r="S16" i="47" a="1"/>
  <c r="S16" i="47" s="1"/>
  <c r="AX14" i="47" a="1"/>
  <c r="AX14" i="47" s="1"/>
  <c r="AX22" i="47" a="1"/>
  <c r="AX22" i="47" s="1"/>
  <c r="O16" i="44" a="1"/>
  <c r="O16" i="44" s="1"/>
  <c r="R7" i="47"/>
  <c r="R5" i="47"/>
  <c r="R8" i="47"/>
  <c r="R6" i="47"/>
  <c r="R8" i="43"/>
  <c r="R7" i="43"/>
  <c r="R5" i="43"/>
  <c r="R6" i="43"/>
  <c r="S16" i="46" a="1"/>
  <c r="S16" i="46" s="1"/>
  <c r="O16" i="46" a="1"/>
  <c r="O16" i="46" s="1"/>
  <c r="S17" i="46" a="1"/>
  <c r="S17" i="46" s="1"/>
  <c r="O14" i="46" a="1"/>
  <c r="O14" i="46" s="1"/>
  <c r="S15" i="46" a="1"/>
  <c r="S15" i="46" s="1"/>
  <c r="S14" i="46" a="1"/>
  <c r="S14" i="46" s="1"/>
  <c r="O17" i="46" a="1"/>
  <c r="O17" i="46" s="1"/>
  <c r="O15" i="46" a="1"/>
  <c r="O15" i="46" s="1"/>
  <c r="AX22" i="46" a="1"/>
  <c r="AX22" i="46" s="1"/>
  <c r="AX14" i="46" a="1"/>
  <c r="AX14" i="46" s="1"/>
  <c r="K14" i="46" a="1"/>
  <c r="K14" i="46" s="1"/>
  <c r="R7" i="42"/>
  <c r="R5" i="42"/>
  <c r="R6" i="42"/>
  <c r="R8" i="42"/>
  <c r="K16" i="46" a="1"/>
  <c r="K16" i="46" s="1"/>
  <c r="K17" i="46" a="1"/>
  <c r="K17" i="46" s="1"/>
  <c r="AX14" i="42" a="1"/>
  <c r="AX14" i="42" s="1"/>
  <c r="S17" i="42" a="1"/>
  <c r="S17" i="42" s="1"/>
  <c r="O17" i="42" a="1"/>
  <c r="O17" i="42" s="1"/>
  <c r="K17" i="42" a="1"/>
  <c r="K17" i="42" s="1"/>
  <c r="AX22" i="42" a="1"/>
  <c r="AX22" i="42" s="1"/>
  <c r="S14" i="42" a="1"/>
  <c r="S14" i="42" s="1"/>
  <c r="O16" i="42" a="1"/>
  <c r="O16" i="42" s="1"/>
  <c r="S15" i="42" a="1"/>
  <c r="S15" i="42" s="1"/>
  <c r="S16" i="42" a="1"/>
  <c r="S16" i="42" s="1"/>
  <c r="K15" i="42" a="1"/>
  <c r="K15" i="42" s="1"/>
  <c r="O15" i="42" a="1"/>
  <c r="O15" i="42" s="1"/>
  <c r="K16" i="42" a="1"/>
  <c r="K16" i="42" s="1"/>
  <c r="O14" i="42" a="1"/>
  <c r="O14" i="42" s="1"/>
  <c r="K14" i="42" a="1"/>
  <c r="K14" i="42" s="1"/>
  <c r="G4" i="32"/>
  <c r="G5" i="32"/>
  <c r="S14" i="44" l="1" a="1"/>
  <c r="S14" i="44" s="1"/>
  <c r="AD26" i="44"/>
  <c r="AE26" i="44" s="1"/>
  <c r="AX22" i="44" a="1"/>
  <c r="AX22" i="44" s="1"/>
  <c r="S16" i="44" a="1"/>
  <c r="S16" i="44" s="1"/>
  <c r="S15" i="44" a="1"/>
  <c r="S15" i="44" s="1"/>
  <c r="K14" i="44" a="1"/>
  <c r="K14" i="44" s="1"/>
  <c r="O15" i="44" a="1"/>
  <c r="O15" i="44" s="1"/>
  <c r="K17" i="44" a="1"/>
  <c r="K17" i="44" s="1"/>
  <c r="L14" i="44" s="1"/>
  <c r="M14" i="44" s="1"/>
  <c r="S17" i="44" a="1"/>
  <c r="S17" i="44" s="1"/>
  <c r="K15" i="44" a="1"/>
  <c r="K15" i="44" s="1"/>
  <c r="O17" i="44" a="1"/>
  <c r="O17" i="44" s="1"/>
  <c r="O14" i="44" a="1"/>
  <c r="O14" i="44" s="1"/>
  <c r="AX14" i="44" a="1"/>
  <c r="AX14" i="44" s="1"/>
  <c r="K16" i="44" a="1"/>
  <c r="K16" i="44" s="1"/>
  <c r="R6" i="44"/>
  <c r="R7" i="44"/>
  <c r="R8" i="44"/>
  <c r="R5" i="44"/>
  <c r="AD27" i="44"/>
  <c r="AE27" i="44" s="1"/>
  <c r="AD26" i="43"/>
  <c r="AE26" i="43" s="1"/>
  <c r="AD27" i="43"/>
  <c r="AE27" i="43" s="1"/>
  <c r="R7" i="45"/>
  <c r="S14" i="43" a="1"/>
  <c r="S14" i="43" s="1"/>
  <c r="K16" i="43" a="1"/>
  <c r="K16" i="43" s="1"/>
  <c r="K15" i="43" a="1"/>
  <c r="K15" i="43" s="1"/>
  <c r="O14" i="43" a="1"/>
  <c r="O14" i="43" s="1"/>
  <c r="O15" i="43" a="1"/>
  <c r="O15" i="43" s="1"/>
  <c r="S15" i="43" a="1"/>
  <c r="S15" i="43" s="1"/>
  <c r="K14" i="43" a="1"/>
  <c r="K14" i="43" s="1"/>
  <c r="S16" i="43" a="1"/>
  <c r="S16" i="43" s="1"/>
  <c r="S17" i="43" a="1"/>
  <c r="S17" i="43" s="1"/>
  <c r="O17" i="43" a="1"/>
  <c r="O17" i="43" s="1"/>
  <c r="K17" i="43" a="1"/>
  <c r="K17" i="43" s="1"/>
  <c r="AX22" i="43" a="1"/>
  <c r="AX22" i="43" s="1"/>
  <c r="O16" i="43" a="1"/>
  <c r="O16" i="43" s="1"/>
  <c r="AX14" i="43" a="1"/>
  <c r="AX14" i="43" s="1"/>
  <c r="K17" i="45" a="1"/>
  <c r="K17" i="45" s="1"/>
  <c r="R6" i="45"/>
  <c r="G13" i="16"/>
  <c r="R8" i="45"/>
  <c r="O15" i="45" a="1"/>
  <c r="O15" i="45" s="1"/>
  <c r="S17" i="45" a="1"/>
  <c r="S17" i="45" s="1"/>
  <c r="AX14" i="45" a="1"/>
  <c r="AX14" i="45" s="1"/>
  <c r="O16" i="45" a="1"/>
  <c r="O16" i="45" s="1"/>
  <c r="AX22" i="45" a="1"/>
  <c r="AX22" i="45" s="1"/>
  <c r="K16" i="45" a="1"/>
  <c r="K16" i="45" s="1"/>
  <c r="S14" i="45" a="1"/>
  <c r="S14" i="45" s="1"/>
  <c r="O17" i="45" a="1"/>
  <c r="O17" i="45" s="1"/>
  <c r="O14" i="45" a="1"/>
  <c r="O14" i="45" s="1"/>
  <c r="K14" i="45" a="1"/>
  <c r="K14" i="45" s="1"/>
  <c r="S15" i="45" a="1"/>
  <c r="S15" i="45" s="1"/>
  <c r="S16" i="45" a="1"/>
  <c r="S16" i="45" s="1"/>
  <c r="K15" i="45" a="1"/>
  <c r="K15" i="45" s="1"/>
  <c r="AD26" i="45"/>
  <c r="AE26" i="45" s="1"/>
  <c r="AD27" i="45"/>
  <c r="AE27" i="45" s="1"/>
  <c r="L15" i="42"/>
  <c r="M15" i="42" s="1"/>
  <c r="L17" i="46"/>
  <c r="M17" i="46" s="1"/>
  <c r="L16" i="42"/>
  <c r="M16" i="42" s="1"/>
  <c r="L17" i="42"/>
  <c r="M17" i="42" s="1"/>
  <c r="P17" i="42" s="1"/>
  <c r="Q17" i="42" s="1"/>
  <c r="U6" i="47"/>
  <c r="U7" i="47"/>
  <c r="U8" i="47"/>
  <c r="U5" i="47"/>
  <c r="U6" i="42"/>
  <c r="U5" i="42"/>
  <c r="U8" i="42"/>
  <c r="U7" i="42"/>
  <c r="AY24" i="47"/>
  <c r="AY25" i="47"/>
  <c r="U8" i="46"/>
  <c r="U6" i="46"/>
  <c r="U5" i="46"/>
  <c r="U7" i="46"/>
  <c r="AY25" i="42"/>
  <c r="AY24" i="42"/>
  <c r="AY23" i="42"/>
  <c r="L16" i="46"/>
  <c r="M16" i="46" s="1"/>
  <c r="L14" i="46"/>
  <c r="M14" i="46" s="1"/>
  <c r="AY24" i="44"/>
  <c r="L17" i="47"/>
  <c r="M17" i="47" s="1"/>
  <c r="L15" i="47"/>
  <c r="M15" i="47" s="1"/>
  <c r="L15" i="46"/>
  <c r="M15" i="46" s="1"/>
  <c r="L14" i="42"/>
  <c r="M14" i="42" s="1"/>
  <c r="U7" i="44"/>
  <c r="U5" i="44"/>
  <c r="U8" i="44"/>
  <c r="U6" i="44"/>
  <c r="AY23" i="46"/>
  <c r="AY24" i="46"/>
  <c r="L14" i="47"/>
  <c r="M14" i="47" s="1"/>
  <c r="L16" i="47"/>
  <c r="M16" i="47" s="1"/>
  <c r="D4" i="32"/>
  <c r="D93" i="32"/>
  <c r="D83" i="32"/>
  <c r="C21" i="32"/>
  <c r="D101" i="32"/>
  <c r="C85" i="32"/>
  <c r="C54" i="32"/>
  <c r="D55" i="32"/>
  <c r="C92" i="32"/>
  <c r="C77" i="32"/>
  <c r="D31" i="32"/>
  <c r="C62" i="32"/>
  <c r="D21" i="32"/>
  <c r="C30" i="32"/>
  <c r="C6" i="32"/>
  <c r="C82" i="32"/>
  <c r="D42" i="32"/>
  <c r="C59" i="32"/>
  <c r="D81" i="32"/>
  <c r="C56" i="32"/>
  <c r="D39" i="32"/>
  <c r="C91" i="32"/>
  <c r="C73" i="32"/>
  <c r="C102" i="32"/>
  <c r="D27" i="32"/>
  <c r="C61" i="32"/>
  <c r="C41" i="32"/>
  <c r="C19" i="32"/>
  <c r="C71" i="32"/>
  <c r="C49" i="32"/>
  <c r="C35" i="32"/>
  <c r="D20" i="32"/>
  <c r="D73" i="32"/>
  <c r="C14" i="32"/>
  <c r="C65" i="32"/>
  <c r="C5" i="32"/>
  <c r="C40" i="32"/>
  <c r="C67" i="32"/>
  <c r="D18" i="32"/>
  <c r="D94" i="32"/>
  <c r="C45" i="32"/>
  <c r="D22" i="32"/>
  <c r="C34" i="32"/>
  <c r="C103" i="32"/>
  <c r="C81" i="32"/>
  <c r="D68" i="32"/>
  <c r="D30" i="32"/>
  <c r="C63" i="32"/>
  <c r="D8" i="32"/>
  <c r="D10" i="32"/>
  <c r="D82" i="32"/>
  <c r="D57" i="32"/>
  <c r="D43" i="32"/>
  <c r="C47" i="32"/>
  <c r="C32" i="32"/>
  <c r="C13" i="32"/>
  <c r="D87" i="32"/>
  <c r="C50" i="32"/>
  <c r="D16" i="32"/>
  <c r="D62" i="32"/>
  <c r="D84" i="32"/>
  <c r="C98" i="32"/>
  <c r="C86" i="32"/>
  <c r="D60" i="32"/>
  <c r="D11" i="32"/>
  <c r="D38" i="32"/>
  <c r="D97" i="32"/>
  <c r="C94" i="32"/>
  <c r="D33" i="32"/>
  <c r="D44" i="32"/>
  <c r="D103" i="32"/>
  <c r="D76" i="32"/>
  <c r="C80" i="32"/>
  <c r="D88" i="32"/>
  <c r="D78" i="32"/>
  <c r="C89" i="32"/>
  <c r="C44" i="32"/>
  <c r="D98" i="32"/>
  <c r="C58" i="32"/>
  <c r="D90" i="32"/>
  <c r="C26" i="32"/>
  <c r="C74" i="32"/>
  <c r="D52" i="32"/>
  <c r="C52" i="32"/>
  <c r="D74" i="32"/>
  <c r="C36" i="32"/>
  <c r="D71" i="32"/>
  <c r="D6" i="32"/>
  <c r="D75" i="32"/>
  <c r="D14" i="32"/>
  <c r="C53" i="32"/>
  <c r="C70" i="32"/>
  <c r="D29" i="32"/>
  <c r="C69" i="32"/>
  <c r="C46" i="32"/>
  <c r="C15" i="32"/>
  <c r="C9" i="32"/>
  <c r="D9" i="32"/>
  <c r="D26" i="32"/>
  <c r="D89" i="32"/>
  <c r="C55" i="32"/>
  <c r="C60" i="32"/>
  <c r="D5" i="32"/>
  <c r="D37" i="32"/>
  <c r="C97" i="32"/>
  <c r="D41" i="32"/>
  <c r="D92" i="32"/>
  <c r="D86" i="32"/>
  <c r="D15" i="32"/>
  <c r="C95" i="32"/>
  <c r="D23" i="32"/>
  <c r="C11" i="32"/>
  <c r="C101" i="32"/>
  <c r="C17" i="32"/>
  <c r="D77" i="32"/>
  <c r="D32" i="32"/>
  <c r="D79" i="32"/>
  <c r="D19" i="32"/>
  <c r="D99" i="32"/>
  <c r="D24" i="32"/>
  <c r="C22" i="32"/>
  <c r="C76" i="32"/>
  <c r="D70" i="32"/>
  <c r="D54" i="32"/>
  <c r="D13" i="32"/>
  <c r="C23" i="32"/>
  <c r="D65" i="32"/>
  <c r="C99" i="32"/>
  <c r="C16" i="32"/>
  <c r="D46" i="32"/>
  <c r="D25" i="32"/>
  <c r="C43" i="32"/>
  <c r="D80" i="32"/>
  <c r="C25" i="32"/>
  <c r="C57" i="32"/>
  <c r="C93" i="32"/>
  <c r="D85" i="32"/>
  <c r="C39" i="32"/>
  <c r="C68" i="32"/>
  <c r="C20" i="32"/>
  <c r="C75" i="32"/>
  <c r="C10" i="32"/>
  <c r="D53" i="32"/>
  <c r="C7" i="32"/>
  <c r="D91" i="32"/>
  <c r="D69" i="32"/>
  <c r="C64" i="32"/>
  <c r="C8" i="32"/>
  <c r="D102" i="32"/>
  <c r="D56" i="32"/>
  <c r="D40" i="32"/>
  <c r="C29" i="32"/>
  <c r="D48" i="32"/>
  <c r="C90" i="32"/>
  <c r="D61" i="32"/>
  <c r="C100" i="32"/>
  <c r="C38" i="32"/>
  <c r="D34" i="32"/>
  <c r="D36" i="32"/>
  <c r="C42" i="32"/>
  <c r="D17" i="32"/>
  <c r="D47" i="32"/>
  <c r="D35" i="32"/>
  <c r="C51" i="32"/>
  <c r="C78" i="32"/>
  <c r="C79" i="32"/>
  <c r="D28" i="32"/>
  <c r="D7" i="32"/>
  <c r="D63" i="32"/>
  <c r="D50" i="32"/>
  <c r="D45" i="32"/>
  <c r="D59" i="32"/>
  <c r="C87" i="32"/>
  <c r="C66" i="32"/>
  <c r="C88" i="32"/>
  <c r="D67" i="32"/>
  <c r="C12" i="32"/>
  <c r="D51" i="32"/>
  <c r="D58" i="32"/>
  <c r="C48" i="32"/>
  <c r="C31" i="32"/>
  <c r="C83" i="32"/>
  <c r="C18" i="32"/>
  <c r="D96" i="32"/>
  <c r="C24" i="32"/>
  <c r="D66" i="32"/>
  <c r="C27" i="32"/>
  <c r="C72" i="32"/>
  <c r="C96" i="32"/>
  <c r="C33" i="32"/>
  <c r="D12" i="32"/>
  <c r="C84" i="32"/>
  <c r="D64" i="32"/>
  <c r="D100" i="32"/>
  <c r="C37" i="32"/>
  <c r="C28" i="32"/>
  <c r="C4" i="32"/>
  <c r="D49" i="32"/>
  <c r="D95" i="32"/>
  <c r="D72" i="32"/>
  <c r="L17" i="44" l="1"/>
  <c r="M17" i="44" s="1"/>
  <c r="P17" i="44" s="1"/>
  <c r="Q17" i="44" s="1"/>
  <c r="T17" i="44" s="1"/>
  <c r="U17" i="44" s="1"/>
  <c r="L16" i="44"/>
  <c r="M16" i="44" s="1"/>
  <c r="L15" i="44"/>
  <c r="M15" i="44" s="1"/>
  <c r="P15" i="44" s="1"/>
  <c r="Q15" i="44" s="1"/>
  <c r="T15" i="44" s="1"/>
  <c r="U15" i="44" s="1"/>
  <c r="P16" i="44"/>
  <c r="Q16" i="44" s="1"/>
  <c r="T16" i="44" s="1"/>
  <c r="U16" i="44" s="1"/>
  <c r="P14" i="44"/>
  <c r="Q14" i="44" s="1"/>
  <c r="T14" i="44" s="1"/>
  <c r="U14" i="44" s="1"/>
  <c r="U6" i="43"/>
  <c r="U5" i="43"/>
  <c r="U8" i="43"/>
  <c r="U7" i="43"/>
  <c r="AY24" i="43"/>
  <c r="AY23" i="43"/>
  <c r="L17" i="43"/>
  <c r="M17" i="43" s="1"/>
  <c r="P17" i="43" s="1"/>
  <c r="Q17" i="43" s="1"/>
  <c r="L15" i="43"/>
  <c r="M15" i="43" s="1"/>
  <c r="P15" i="43" s="1"/>
  <c r="Q15" i="43" s="1"/>
  <c r="T15" i="43" s="1"/>
  <c r="U15" i="43" s="1"/>
  <c r="L16" i="43"/>
  <c r="M16" i="43" s="1"/>
  <c r="P16" i="43" s="1"/>
  <c r="Q16" i="43" s="1"/>
  <c r="T16" i="43" s="1"/>
  <c r="U16" i="43" s="1"/>
  <c r="L14" i="43"/>
  <c r="M14" i="43" s="1"/>
  <c r="P14" i="43" s="1"/>
  <c r="Q14" i="43" s="1"/>
  <c r="AY23" i="45"/>
  <c r="AY24" i="45"/>
  <c r="L16" i="45"/>
  <c r="M16" i="45" s="1"/>
  <c r="L15" i="45"/>
  <c r="M15" i="45" s="1"/>
  <c r="L17" i="45"/>
  <c r="M17" i="45" s="1"/>
  <c r="L14" i="45"/>
  <c r="M14" i="45" s="1"/>
  <c r="U8" i="45"/>
  <c r="P14" i="42"/>
  <c r="Q14" i="42" s="1"/>
  <c r="P16" i="46"/>
  <c r="Q16" i="46" s="1"/>
  <c r="U5" i="45"/>
  <c r="U7" i="45"/>
  <c r="U6" i="45"/>
  <c r="P16" i="42"/>
  <c r="Q16" i="42" s="1"/>
  <c r="P15" i="42"/>
  <c r="Q15" i="42" s="1"/>
  <c r="T17" i="42"/>
  <c r="U17" i="42" s="1"/>
  <c r="P14" i="47"/>
  <c r="Q14" i="47" s="1"/>
  <c r="P15" i="46"/>
  <c r="Q15" i="46" s="1"/>
  <c r="P17" i="47"/>
  <c r="Q17" i="47" s="1"/>
  <c r="P15" i="47"/>
  <c r="Q15" i="47" s="1"/>
  <c r="P14" i="46"/>
  <c r="Q14" i="46" s="1"/>
  <c r="P16" i="47"/>
  <c r="Q16" i="47" s="1"/>
  <c r="T16" i="47" s="1"/>
  <c r="U16" i="47" s="1"/>
  <c r="P17" i="46"/>
  <c r="Q17" i="46" s="1"/>
  <c r="T17" i="43" l="1"/>
  <c r="U17" i="43" s="1"/>
  <c r="T14" i="43"/>
  <c r="U14" i="43" s="1"/>
  <c r="P15" i="45"/>
  <c r="Q15" i="45" s="1"/>
  <c r="P14" i="45"/>
  <c r="Q14" i="45" s="1"/>
  <c r="P16" i="45"/>
  <c r="Q16" i="45" s="1"/>
  <c r="P17" i="45"/>
  <c r="Q17" i="45" s="1"/>
  <c r="T14" i="42"/>
  <c r="U14" i="42" s="1"/>
  <c r="T15" i="46"/>
  <c r="U15" i="46" s="1"/>
  <c r="T16" i="46"/>
  <c r="U16" i="46" s="1"/>
  <c r="T16" i="42"/>
  <c r="U16" i="42" s="1"/>
  <c r="T15" i="42"/>
  <c r="U15" i="42" s="1"/>
  <c r="T14" i="46"/>
  <c r="U14" i="46" s="1"/>
  <c r="T17" i="46"/>
  <c r="U17" i="46" s="1"/>
  <c r="T17" i="47"/>
  <c r="U17" i="47" s="1"/>
  <c r="BK14" i="44" a="1"/>
  <c r="BK15" i="44" s="1"/>
  <c r="AE17" i="44" a="1"/>
  <c r="AE17" i="44" s="1"/>
  <c r="AA17" i="44" a="1"/>
  <c r="AA17" i="44" s="1"/>
  <c r="W17" i="44" a="1"/>
  <c r="W17" i="44" s="1"/>
  <c r="AE15" i="44" a="1"/>
  <c r="AE15" i="44" s="1"/>
  <c r="W14" i="44" a="1"/>
  <c r="W14" i="44" s="1"/>
  <c r="AE14" i="44" a="1"/>
  <c r="AE14" i="44" s="1"/>
  <c r="AA16" i="44" a="1"/>
  <c r="AA16" i="44" s="1"/>
  <c r="AA15" i="44" a="1"/>
  <c r="AA15" i="44" s="1"/>
  <c r="W16" i="44" a="1"/>
  <c r="W16" i="44" s="1"/>
  <c r="AE16" i="44" a="1"/>
  <c r="AE16" i="44" s="1"/>
  <c r="AA14" i="44" a="1"/>
  <c r="AA14" i="44" s="1"/>
  <c r="W15" i="44" a="1"/>
  <c r="W15" i="44" s="1"/>
  <c r="BK14" i="43" a="1"/>
  <c r="AE15" i="43" a="1"/>
  <c r="AE15" i="43" s="1"/>
  <c r="W16" i="43" a="1"/>
  <c r="W16" i="43" s="1"/>
  <c r="AA15" i="43" a="1"/>
  <c r="AA15" i="43" s="1"/>
  <c r="W15" i="43" a="1"/>
  <c r="W15" i="43" s="1"/>
  <c r="AA16" i="43" a="1"/>
  <c r="AA16" i="43" s="1"/>
  <c r="AA17" i="43" a="1"/>
  <c r="AA17" i="43" s="1"/>
  <c r="AE17" i="43" a="1"/>
  <c r="AE17" i="43" s="1"/>
  <c r="T14" i="47"/>
  <c r="U14" i="47" s="1"/>
  <c r="AA14" i="43" a="1"/>
  <c r="AA14" i="43" s="1"/>
  <c r="T15" i="47"/>
  <c r="U15" i="47" s="1"/>
  <c r="AE16" i="43" a="1"/>
  <c r="AE16" i="43" s="1"/>
  <c r="AE14" i="43" a="1"/>
  <c r="AE14" i="43" s="1"/>
  <c r="W14" i="43" l="1" a="1"/>
  <c r="W14" i="43" s="1"/>
  <c r="W17" i="43" a="1"/>
  <c r="W17" i="43" s="1"/>
  <c r="AA17" i="46" a="1"/>
  <c r="AA17" i="46" s="1"/>
  <c r="T14" i="45"/>
  <c r="U14" i="45" s="1"/>
  <c r="T15" i="45"/>
  <c r="U15" i="45" s="1"/>
  <c r="T17" i="45"/>
  <c r="U17" i="45" s="1"/>
  <c r="T16" i="45"/>
  <c r="U16" i="45" s="1"/>
  <c r="AE17" i="42" a="1"/>
  <c r="AE17" i="42" s="1"/>
  <c r="AA14" i="42" a="1"/>
  <c r="AA14" i="42" s="1"/>
  <c r="W17" i="42" a="1"/>
  <c r="W17" i="42" s="1"/>
  <c r="BK14" i="42" a="1"/>
  <c r="BK15" i="42" s="1"/>
  <c r="AE16" i="46" a="1"/>
  <c r="AE16" i="46" s="1"/>
  <c r="AE15" i="42" a="1"/>
  <c r="AE15" i="42" s="1"/>
  <c r="AA16" i="42" a="1"/>
  <c r="AA16" i="42" s="1"/>
  <c r="AE14" i="42" a="1"/>
  <c r="AE14" i="42" s="1"/>
  <c r="W16" i="42" a="1"/>
  <c r="W16" i="42" s="1"/>
  <c r="AE16" i="42" a="1"/>
  <c r="AE16" i="42" s="1"/>
  <c r="AA15" i="42" a="1"/>
  <c r="AA15" i="42" s="1"/>
  <c r="AA17" i="42" a="1"/>
  <c r="AA17" i="42" s="1"/>
  <c r="W15" i="46" a="1"/>
  <c r="W15" i="46" s="1"/>
  <c r="W16" i="46" a="1"/>
  <c r="W16" i="46" s="1"/>
  <c r="AE15" i="46" a="1"/>
  <c r="AE15" i="46" s="1"/>
  <c r="AE14" i="46" a="1"/>
  <c r="AE14" i="46" s="1"/>
  <c r="W14" i="46" a="1"/>
  <c r="W14" i="46" s="1"/>
  <c r="AA15" i="46" a="1"/>
  <c r="AA15" i="46" s="1"/>
  <c r="AA14" i="46" a="1"/>
  <c r="AA14" i="46" s="1"/>
  <c r="W17" i="46" a="1"/>
  <c r="W17" i="46" s="1"/>
  <c r="AE17" i="46" a="1"/>
  <c r="AE17" i="46" s="1"/>
  <c r="AA16" i="46" a="1"/>
  <c r="AA16" i="46" s="1"/>
  <c r="W15" i="42" a="1"/>
  <c r="W15" i="42" s="1"/>
  <c r="W14" i="42" a="1"/>
  <c r="W14" i="42" s="1"/>
  <c r="BK14" i="44"/>
  <c r="BK17" i="44"/>
  <c r="BK16" i="44"/>
  <c r="X15" i="43"/>
  <c r="Y15" i="43" s="1"/>
  <c r="AB15" i="43" s="1"/>
  <c r="AC15" i="43" s="1"/>
  <c r="AF15" i="43" s="1"/>
  <c r="AG15" i="43" s="1"/>
  <c r="BK14" i="46" a="1"/>
  <c r="BK17" i="46" s="1"/>
  <c r="X16" i="44"/>
  <c r="Y16" i="44" s="1"/>
  <c r="X14" i="44"/>
  <c r="Y14" i="44" s="1"/>
  <c r="X15" i="44"/>
  <c r="Y15" i="44" s="1"/>
  <c r="AB15" i="44" s="1"/>
  <c r="AC15" i="44" s="1"/>
  <c r="X17" i="44"/>
  <c r="Y17" i="44" s="1"/>
  <c r="AE15" i="47" a="1"/>
  <c r="AE15" i="47" s="1"/>
  <c r="W16" i="47" a="1"/>
  <c r="W16" i="47" s="1"/>
  <c r="AA17" i="47" a="1"/>
  <c r="AA17" i="47" s="1"/>
  <c r="W15" i="47" a="1"/>
  <c r="W15" i="47" s="1"/>
  <c r="AE16" i="47" a="1"/>
  <c r="AE16" i="47" s="1"/>
  <c r="W17" i="47" a="1"/>
  <c r="W17" i="47" s="1"/>
  <c r="AA16" i="47" a="1"/>
  <c r="AA16" i="47" s="1"/>
  <c r="AA14" i="47" a="1"/>
  <c r="AA14" i="47" s="1"/>
  <c r="AA15" i="47" a="1"/>
  <c r="AA15" i="47" s="1"/>
  <c r="AE17" i="47" a="1"/>
  <c r="AE17" i="47" s="1"/>
  <c r="AE14" i="47" a="1"/>
  <c r="AE14" i="47" s="1"/>
  <c r="W14" i="47" a="1"/>
  <c r="W14" i="47" s="1"/>
  <c r="BK14" i="47" a="1"/>
  <c r="X16" i="43"/>
  <c r="Y16" i="43" s="1"/>
  <c r="BK15" i="43"/>
  <c r="BK16" i="43"/>
  <c r="BK14" i="43"/>
  <c r="BK17" i="43"/>
  <c r="X17" i="43"/>
  <c r="Y17" i="43" s="1"/>
  <c r="AB17" i="43" s="1"/>
  <c r="AC17" i="43" s="1"/>
  <c r="BK17" i="42"/>
  <c r="BK16" i="42"/>
  <c r="X14" i="43"/>
  <c r="Y14" i="43" s="1"/>
  <c r="AB14" i="43" s="1"/>
  <c r="AC14" i="43" s="1"/>
  <c r="W16" i="45" l="1" a="1"/>
  <c r="W16" i="45" s="1"/>
  <c r="BK14" i="42"/>
  <c r="AE16" i="45" a="1"/>
  <c r="AE16" i="45" s="1"/>
  <c r="AA16" i="45" a="1"/>
  <c r="AA16" i="45" s="1"/>
  <c r="W17" i="45" a="1"/>
  <c r="W17" i="45" s="1"/>
  <c r="AA17" i="45" a="1"/>
  <c r="AA17" i="45" s="1"/>
  <c r="AE17" i="45" a="1"/>
  <c r="AE17" i="45" s="1"/>
  <c r="BK14" i="45" a="1"/>
  <c r="W15" i="45" a="1"/>
  <c r="W15" i="45" s="1"/>
  <c r="AE14" i="45" a="1"/>
  <c r="AE14" i="45" s="1"/>
  <c r="AE15" i="45" a="1"/>
  <c r="AE15" i="45" s="1"/>
  <c r="AA15" i="45" a="1"/>
  <c r="AA15" i="45" s="1"/>
  <c r="AA14" i="45" a="1"/>
  <c r="AA14" i="45" s="1"/>
  <c r="W14" i="45" a="1"/>
  <c r="W14" i="45" s="1"/>
  <c r="X14" i="46"/>
  <c r="Y14" i="46" s="1"/>
  <c r="AB14" i="46" s="1"/>
  <c r="AC14" i="46" s="1"/>
  <c r="AF14" i="46" s="1"/>
  <c r="AG14" i="46" s="1"/>
  <c r="X15" i="46"/>
  <c r="Y15" i="46" s="1"/>
  <c r="AB15" i="46" s="1"/>
  <c r="AC15" i="46" s="1"/>
  <c r="X16" i="46"/>
  <c r="Y16" i="46" s="1"/>
  <c r="AB16" i="46" s="1"/>
  <c r="AC16" i="46" s="1"/>
  <c r="X17" i="46"/>
  <c r="Y17" i="46" s="1"/>
  <c r="AB17" i="46" s="1"/>
  <c r="AC17" i="46" s="1"/>
  <c r="X14" i="42"/>
  <c r="Y14" i="42" s="1"/>
  <c r="AB14" i="42" s="1"/>
  <c r="AC14" i="42" s="1"/>
  <c r="AF14" i="42" s="1"/>
  <c r="AG14" i="42" s="1"/>
  <c r="X17" i="42"/>
  <c r="Y17" i="42" s="1"/>
  <c r="AB17" i="42" s="1"/>
  <c r="AC17" i="42" s="1"/>
  <c r="AF17" i="42" s="1"/>
  <c r="AG17" i="42" s="1"/>
  <c r="X16" i="42"/>
  <c r="Y16" i="42" s="1"/>
  <c r="AB16" i="42" s="1"/>
  <c r="AC16" i="42" s="1"/>
  <c r="X15" i="42"/>
  <c r="Y15" i="42" s="1"/>
  <c r="AB15" i="42" s="1"/>
  <c r="AC15" i="42" s="1"/>
  <c r="AF15" i="42" s="1"/>
  <c r="AG15" i="42" s="1"/>
  <c r="BL15" i="44" a="1"/>
  <c r="BL15" i="44" s="1"/>
  <c r="BJ14" i="44" s="1"/>
  <c r="BL14" i="44" s="1"/>
  <c r="BN7" i="44" s="1"/>
  <c r="BX14" i="44" a="1"/>
  <c r="BX14" i="44" s="1"/>
  <c r="BZ8" i="44" s="1"/>
  <c r="BK15" i="46"/>
  <c r="BK16" i="46"/>
  <c r="BK14" i="46"/>
  <c r="AB16" i="44"/>
  <c r="AC16" i="44" s="1"/>
  <c r="AB17" i="44"/>
  <c r="AC17" i="44" s="1"/>
  <c r="X16" i="47"/>
  <c r="Y16" i="47" s="1"/>
  <c r="AB16" i="47" s="1"/>
  <c r="AC16" i="47" s="1"/>
  <c r="AF16" i="47" s="1"/>
  <c r="AG16" i="47" s="1"/>
  <c r="AI16" i="47" s="1"/>
  <c r="AJ16" i="47" s="1"/>
  <c r="AB14" i="44"/>
  <c r="AC14" i="44" s="1"/>
  <c r="BL15" i="42" a="1"/>
  <c r="BL15" i="42" s="1"/>
  <c r="BJ14" i="42" s="1"/>
  <c r="BL14" i="42" s="1"/>
  <c r="BX14" i="42" a="1"/>
  <c r="BX14" i="42" s="1"/>
  <c r="X17" i="47"/>
  <c r="Y17" i="47" s="1"/>
  <c r="AB17" i="47" s="1"/>
  <c r="AC17" i="47" s="1"/>
  <c r="AF17" i="47" s="1"/>
  <c r="AG17" i="47" s="1"/>
  <c r="BX14" i="43" a="1"/>
  <c r="BX14" i="43" s="1"/>
  <c r="BL15" i="43" a="1"/>
  <c r="BL15" i="43" s="1"/>
  <c r="BJ14" i="43" s="1"/>
  <c r="BL14" i="43" s="1"/>
  <c r="AB16" i="43"/>
  <c r="AC16" i="43" s="1"/>
  <c r="AF16" i="43" s="1"/>
  <c r="AG16" i="43" s="1"/>
  <c r="BK14" i="47"/>
  <c r="BK15" i="47"/>
  <c r="BK17" i="47"/>
  <c r="BK16" i="47"/>
  <c r="X14" i="47"/>
  <c r="Y14" i="47" s="1"/>
  <c r="X15" i="47"/>
  <c r="Y15" i="47" s="1"/>
  <c r="AB15" i="47" s="1"/>
  <c r="AC15" i="47" s="1"/>
  <c r="AF16" i="42" l="1"/>
  <c r="AG16" i="42" s="1"/>
  <c r="AI16" i="42" s="1"/>
  <c r="AJ16" i="42" s="1"/>
  <c r="AF14" i="43"/>
  <c r="AG14" i="43" s="1"/>
  <c r="AI14" i="43" s="1"/>
  <c r="AJ14" i="43" s="1"/>
  <c r="AF17" i="43"/>
  <c r="AG17" i="43" s="1"/>
  <c r="X15" i="45"/>
  <c r="Y15" i="45" s="1"/>
  <c r="AB15" i="45" s="1"/>
  <c r="AC15" i="45" s="1"/>
  <c r="AF15" i="45" s="1"/>
  <c r="AG15" i="45" s="1"/>
  <c r="X14" i="45"/>
  <c r="Y14" i="45" s="1"/>
  <c r="AB14" i="45" s="1"/>
  <c r="AC14" i="45" s="1"/>
  <c r="X16" i="45"/>
  <c r="Y16" i="45" s="1"/>
  <c r="AB16" i="45" s="1"/>
  <c r="AC16" i="45" s="1"/>
  <c r="AF16" i="45" s="1"/>
  <c r="AG16" i="45" s="1"/>
  <c r="BK14" i="45"/>
  <c r="BK15" i="45"/>
  <c r="BK17" i="45"/>
  <c r="BK16" i="45"/>
  <c r="X17" i="45"/>
  <c r="Y17" i="45" s="1"/>
  <c r="AB17" i="45" s="1"/>
  <c r="AC17" i="45" s="1"/>
  <c r="AF16" i="46"/>
  <c r="AG16" i="46" s="1"/>
  <c r="AI16" i="46" s="1"/>
  <c r="AJ16" i="46" s="1"/>
  <c r="AF15" i="46"/>
  <c r="AG15" i="46" s="1"/>
  <c r="AF17" i="46"/>
  <c r="AG17" i="46" s="1"/>
  <c r="AF15" i="44"/>
  <c r="AG15" i="44" s="1"/>
  <c r="AI15" i="42"/>
  <c r="AJ15" i="42" s="1"/>
  <c r="BN5" i="44"/>
  <c r="BN8" i="44"/>
  <c r="BN6" i="44"/>
  <c r="AI17" i="42"/>
  <c r="AJ17" i="42" s="1"/>
  <c r="AL17" i="42" s="1"/>
  <c r="AM17" i="42" s="1"/>
  <c r="AL24" i="42" s="1"/>
  <c r="AM24" i="42" s="1"/>
  <c r="AO17" i="42" s="1"/>
  <c r="AP17" i="42" s="1"/>
  <c r="BZ6" i="44"/>
  <c r="BZ5" i="44"/>
  <c r="BZ7" i="44"/>
  <c r="BX14" i="46" a="1"/>
  <c r="BX14" i="46" s="1"/>
  <c r="BL15" i="46" a="1"/>
  <c r="BL15" i="46" s="1"/>
  <c r="BJ14" i="46" s="1"/>
  <c r="BL14" i="46" s="1"/>
  <c r="AF17" i="44"/>
  <c r="AG17" i="44" s="1"/>
  <c r="AI16" i="43"/>
  <c r="AJ16" i="43" s="1"/>
  <c r="AI17" i="43"/>
  <c r="AJ17" i="43" s="1"/>
  <c r="AF14" i="44"/>
  <c r="AG14" i="44" s="1"/>
  <c r="AF16" i="44"/>
  <c r="AG16" i="44" s="1"/>
  <c r="BZ6" i="43"/>
  <c r="BZ7" i="43"/>
  <c r="BZ5" i="43"/>
  <c r="BZ8" i="43"/>
  <c r="AI15" i="43"/>
  <c r="AJ15" i="43" s="1"/>
  <c r="BZ8" i="42"/>
  <c r="BZ5" i="42"/>
  <c r="BZ6" i="42"/>
  <c r="BZ7" i="42"/>
  <c r="BN6" i="42"/>
  <c r="BN5" i="42"/>
  <c r="BN8" i="42"/>
  <c r="BN7" i="42"/>
  <c r="BL15" i="47" a="1"/>
  <c r="BL15" i="47" s="1"/>
  <c r="BJ14" i="47" s="1"/>
  <c r="BL14" i="47" s="1"/>
  <c r="BX14" i="47" a="1"/>
  <c r="BX14" i="47" s="1"/>
  <c r="BN6" i="43"/>
  <c r="BN8" i="43"/>
  <c r="BN7" i="43"/>
  <c r="BN5" i="43"/>
  <c r="AF15" i="47"/>
  <c r="AG15" i="47" s="1"/>
  <c r="AI15" i="47" s="1"/>
  <c r="AJ15" i="47" s="1"/>
  <c r="AB14" i="47"/>
  <c r="AC14" i="47" s="1"/>
  <c r="AF14" i="47" s="1"/>
  <c r="AG14" i="47" s="1"/>
  <c r="AL16" i="47"/>
  <c r="AM16" i="47" s="1"/>
  <c r="AF14" i="45" l="1"/>
  <c r="AG14" i="45" s="1"/>
  <c r="AI16" i="45" s="1"/>
  <c r="AJ16" i="45" s="1"/>
  <c r="AL16" i="45" s="1"/>
  <c r="AM16" i="45" s="1"/>
  <c r="AL23" i="45" s="1"/>
  <c r="AM23" i="45" s="1"/>
  <c r="AF17" i="45"/>
  <c r="AG17" i="45" s="1"/>
  <c r="AI17" i="45" s="1"/>
  <c r="AJ17" i="45" s="1"/>
  <c r="AI14" i="42"/>
  <c r="AJ14" i="42" s="1"/>
  <c r="AL14" i="42" s="1"/>
  <c r="AM14" i="42" s="1"/>
  <c r="AL21" i="42" s="1"/>
  <c r="AM21" i="42" s="1"/>
  <c r="AO14" i="42" s="1"/>
  <c r="AP14" i="42" s="1"/>
  <c r="AI14" i="47"/>
  <c r="AJ14" i="47" s="1"/>
  <c r="AL16" i="43"/>
  <c r="AM16" i="43" s="1"/>
  <c r="AL23" i="43" s="1"/>
  <c r="AM23" i="43" s="1"/>
  <c r="AL14" i="43"/>
  <c r="AM14" i="43" s="1"/>
  <c r="AL21" i="43" s="1"/>
  <c r="AM21" i="43" s="1"/>
  <c r="AO14" i="43" s="1"/>
  <c r="AP14" i="43" s="1"/>
  <c r="BL15" i="45" a="1"/>
  <c r="BL15" i="45" s="1"/>
  <c r="BJ14" i="45" s="1"/>
  <c r="BL14" i="45" s="1"/>
  <c r="BX14" i="45" a="1"/>
  <c r="BX14" i="45" s="1"/>
  <c r="AI17" i="46"/>
  <c r="AJ17" i="46" s="1"/>
  <c r="AI15" i="46"/>
  <c r="AJ15" i="46" s="1"/>
  <c r="AL15" i="46" s="1"/>
  <c r="AM15" i="46" s="1"/>
  <c r="AL22" i="46" s="1"/>
  <c r="AM22" i="46" s="1"/>
  <c r="AI14" i="46"/>
  <c r="AJ14" i="46" s="1"/>
  <c r="AL15" i="43"/>
  <c r="AM15" i="43" s="1"/>
  <c r="AL22" i="43" s="1"/>
  <c r="AM22" i="43" s="1"/>
  <c r="AU5" i="43" s="1" a="1"/>
  <c r="AL17" i="43"/>
  <c r="AM17" i="43" s="1"/>
  <c r="AL24" i="43" s="1"/>
  <c r="AM24" i="43" s="1"/>
  <c r="AI15" i="44"/>
  <c r="AJ15" i="44" s="1"/>
  <c r="AL15" i="42"/>
  <c r="AM15" i="42" s="1"/>
  <c r="AL22" i="42" s="1"/>
  <c r="AM22" i="42" s="1"/>
  <c r="AO15" i="42" s="1"/>
  <c r="AP15" i="42" s="1"/>
  <c r="AL16" i="42"/>
  <c r="AM16" i="42" s="1"/>
  <c r="AL23" i="42" s="1"/>
  <c r="AM23" i="42" s="1"/>
  <c r="BN7" i="46"/>
  <c r="BN8" i="46"/>
  <c r="BN5" i="46"/>
  <c r="BN6" i="46"/>
  <c r="BZ8" i="46"/>
  <c r="BZ7" i="46"/>
  <c r="BZ5" i="46"/>
  <c r="BZ6" i="46"/>
  <c r="AI14" i="44"/>
  <c r="AJ14" i="44" s="1"/>
  <c r="AI17" i="44"/>
  <c r="AJ17" i="44" s="1"/>
  <c r="AI16" i="44"/>
  <c r="AJ16" i="44" s="1"/>
  <c r="BZ8" i="47"/>
  <c r="BZ5" i="47"/>
  <c r="BZ7" i="47"/>
  <c r="BZ6" i="47"/>
  <c r="BN8" i="47"/>
  <c r="BN7" i="47"/>
  <c r="BN5" i="47"/>
  <c r="BN6" i="47"/>
  <c r="AI17" i="47"/>
  <c r="AJ17" i="47" s="1"/>
  <c r="AL17" i="47" s="1"/>
  <c r="AM17" i="47" s="1"/>
  <c r="AL24" i="47" s="1"/>
  <c r="AM24" i="47" s="1"/>
  <c r="AL23" i="47"/>
  <c r="AM23" i="47" s="1"/>
  <c r="AY22" i="42"/>
  <c r="AI14" i="45" l="1"/>
  <c r="AJ14" i="45" s="1"/>
  <c r="AL14" i="45" s="1"/>
  <c r="AM14" i="45" s="1"/>
  <c r="AL21" i="45" s="1"/>
  <c r="AM21" i="45" s="1"/>
  <c r="AO14" i="45" s="1"/>
  <c r="AP14" i="45" s="1"/>
  <c r="AI15" i="45"/>
  <c r="AJ15" i="45" s="1"/>
  <c r="AL15" i="45" s="1"/>
  <c r="AM15" i="45" s="1"/>
  <c r="AL22" i="45" s="1"/>
  <c r="AM22" i="45" s="1"/>
  <c r="AL17" i="44"/>
  <c r="AM17" i="44" s="1"/>
  <c r="AL24" i="44" s="1"/>
  <c r="AM24" i="44" s="1"/>
  <c r="AO17" i="44" s="1"/>
  <c r="AP17" i="44" s="1"/>
  <c r="AL17" i="45"/>
  <c r="AM17" i="45" s="1"/>
  <c r="AL24" i="45" s="1"/>
  <c r="AM24" i="45" s="1"/>
  <c r="AL16" i="46"/>
  <c r="AM16" i="46" s="1"/>
  <c r="AL23" i="46" s="1"/>
  <c r="AM23" i="46" s="1"/>
  <c r="AO16" i="46" s="1"/>
  <c r="AP16" i="46" s="1"/>
  <c r="BZ5" i="45"/>
  <c r="BZ8" i="45"/>
  <c r="BZ6" i="45"/>
  <c r="BZ7" i="45"/>
  <c r="BN5" i="45"/>
  <c r="BN8" i="45"/>
  <c r="BN7" i="45"/>
  <c r="BN6" i="45"/>
  <c r="AL17" i="46"/>
  <c r="AM17" i="46" s="1"/>
  <c r="AL24" i="46" s="1"/>
  <c r="AM24" i="46" s="1"/>
  <c r="AO17" i="46" s="1"/>
  <c r="AP17" i="46" s="1"/>
  <c r="AL14" i="46"/>
  <c r="AM14" i="46" s="1"/>
  <c r="AL21" i="46" s="1"/>
  <c r="AM21" i="46" s="1"/>
  <c r="AL14" i="47"/>
  <c r="AM14" i="47" s="1"/>
  <c r="AL21" i="47" s="1"/>
  <c r="AM21" i="47" s="1"/>
  <c r="AO14" i="47" s="1"/>
  <c r="AP14" i="47" s="1"/>
  <c r="AL15" i="47"/>
  <c r="AM15" i="47" s="1"/>
  <c r="AL22" i="47" s="1"/>
  <c r="AM22" i="47" s="1"/>
  <c r="AO15" i="47" s="1"/>
  <c r="AP15" i="47" s="1"/>
  <c r="AL15" i="44"/>
  <c r="AM15" i="44" s="1"/>
  <c r="AL22" i="44" s="1"/>
  <c r="AM22" i="44" s="1"/>
  <c r="AO15" i="44" s="1"/>
  <c r="AP15" i="44" s="1"/>
  <c r="AL14" i="44"/>
  <c r="AM14" i="44" s="1"/>
  <c r="AL21" i="44" s="1"/>
  <c r="AM21" i="44" s="1"/>
  <c r="AO14" i="44" s="1"/>
  <c r="AP14" i="44" s="1"/>
  <c r="AU5" i="42"/>
  <c r="AV14" i="42" s="1"/>
  <c r="AU6" i="42"/>
  <c r="AV15" i="42" s="1"/>
  <c r="AU7" i="42"/>
  <c r="AV16" i="42" s="1"/>
  <c r="AU14" i="42" a="1"/>
  <c r="AU14" i="42" s="1"/>
  <c r="AO16" i="42"/>
  <c r="AP16" i="42" s="1"/>
  <c r="AR16" i="42" s="1"/>
  <c r="AS16" i="42" s="1"/>
  <c r="G16" i="42" s="1"/>
  <c r="F16" i="42" s="1"/>
  <c r="AU8" i="42"/>
  <c r="AV17" i="42" s="1"/>
  <c r="AL16" i="44"/>
  <c r="AM16" i="44" s="1"/>
  <c r="AL23" i="44" s="1"/>
  <c r="AM23" i="44" s="1"/>
  <c r="AO16" i="44" s="1"/>
  <c r="AP16" i="44" s="1"/>
  <c r="AO16" i="47"/>
  <c r="AP16" i="47" s="1"/>
  <c r="AO17" i="47"/>
  <c r="AP17" i="47" s="1"/>
  <c r="AU5" i="47" a="1"/>
  <c r="AU5" i="46" a="1"/>
  <c r="AO15" i="46"/>
  <c r="AP15" i="46" s="1"/>
  <c r="AO16" i="45"/>
  <c r="AP16" i="45" s="1"/>
  <c r="AU5" i="45" a="1"/>
  <c r="AO17" i="45"/>
  <c r="AP17" i="45" s="1"/>
  <c r="AU5" i="44" a="1"/>
  <c r="AR14" i="43"/>
  <c r="AS14" i="43" s="1"/>
  <c r="G14" i="43" s="1"/>
  <c r="F14" i="43" s="1"/>
  <c r="AU5" i="43"/>
  <c r="AV14" i="43" s="1"/>
  <c r="AU7" i="43"/>
  <c r="AV16" i="43" s="1"/>
  <c r="AU6" i="43"/>
  <c r="AV15" i="43" s="1"/>
  <c r="AU8" i="43"/>
  <c r="AV17" i="43" s="1"/>
  <c r="AO17" i="43"/>
  <c r="AP17" i="43" s="1"/>
  <c r="AU14" i="43" a="1"/>
  <c r="AU14" i="43" s="1"/>
  <c r="C5" i="16" s="1"/>
  <c r="AO15" i="43"/>
  <c r="AP15" i="43" s="1"/>
  <c r="AO16" i="43"/>
  <c r="AP16" i="43" s="1"/>
  <c r="BB7" i="42"/>
  <c r="BB6" i="42"/>
  <c r="BB5" i="42"/>
  <c r="BB8" i="42"/>
  <c r="AU14" i="45" l="1" a="1"/>
  <c r="AU14" i="45" s="1"/>
  <c r="C7" i="16" s="1"/>
  <c r="E7" i="16" s="1"/>
  <c r="F7" i="16" s="1"/>
  <c r="AO15" i="45"/>
  <c r="AP15" i="45" s="1"/>
  <c r="AR15" i="45" s="1"/>
  <c r="AS15" i="45" s="1"/>
  <c r="G15" i="45" s="1"/>
  <c r="F15" i="45" s="1"/>
  <c r="AU14" i="46" a="1"/>
  <c r="AU14" i="46" s="1"/>
  <c r="C8" i="16" s="1"/>
  <c r="E8" i="16" s="1"/>
  <c r="F8" i="16" s="1"/>
  <c r="AO14" i="46"/>
  <c r="AP14" i="46" s="1"/>
  <c r="AR15" i="46" s="1"/>
  <c r="AS15" i="46" s="1"/>
  <c r="G15" i="46" s="1"/>
  <c r="F15" i="46" s="1"/>
  <c r="AU14" i="47" a="1"/>
  <c r="AU14" i="47" s="1"/>
  <c r="Q8" i="36" s="1"/>
  <c r="AR15" i="42"/>
  <c r="AS15" i="42" s="1"/>
  <c r="G15" i="42" s="1"/>
  <c r="F15" i="42" s="1"/>
  <c r="C4" i="16"/>
  <c r="E4" i="16" s="1"/>
  <c r="F4" i="16" s="1"/>
  <c r="G4" i="16" s="1"/>
  <c r="B8" i="36"/>
  <c r="AR17" i="42"/>
  <c r="AS17" i="42" s="1"/>
  <c r="G17" i="42" s="1"/>
  <c r="F17" i="42" s="1"/>
  <c r="AR14" i="42"/>
  <c r="AS14" i="42" s="1"/>
  <c r="G14" i="42" s="1"/>
  <c r="F14" i="42" s="1"/>
  <c r="AU14" i="44" a="1"/>
  <c r="AU14" i="44" s="1"/>
  <c r="H8" i="36" s="1"/>
  <c r="AR14" i="47"/>
  <c r="AS14" i="47" s="1"/>
  <c r="G14" i="47" s="1"/>
  <c r="F14" i="47" s="1"/>
  <c r="AR17" i="47"/>
  <c r="AS17" i="47" s="1"/>
  <c r="G17" i="47" s="1"/>
  <c r="F17" i="47" s="1"/>
  <c r="AU6" i="47"/>
  <c r="AV15" i="47" s="1"/>
  <c r="AU5" i="47"/>
  <c r="AV14" i="47" s="1"/>
  <c r="AU8" i="47"/>
  <c r="AV17" i="47" s="1"/>
  <c r="AU7" i="47"/>
  <c r="AV16" i="47" s="1"/>
  <c r="AR15" i="47"/>
  <c r="AS15" i="47" s="1"/>
  <c r="G15" i="47" s="1"/>
  <c r="F15" i="47" s="1"/>
  <c r="AR16" i="47"/>
  <c r="AS16" i="47" s="1"/>
  <c r="G16" i="47" s="1"/>
  <c r="F16" i="47" s="1"/>
  <c r="AU6" i="46"/>
  <c r="AV15" i="46" s="1"/>
  <c r="AU5" i="46"/>
  <c r="AV14" i="46" s="1"/>
  <c r="AU8" i="46"/>
  <c r="AV17" i="46" s="1"/>
  <c r="AU7" i="46"/>
  <c r="AV16" i="46" s="1"/>
  <c r="AR14" i="45"/>
  <c r="AS14" i="45" s="1"/>
  <c r="G14" i="45" s="1"/>
  <c r="F14" i="45" s="1"/>
  <c r="AU6" i="45"/>
  <c r="AV15" i="45" s="1"/>
  <c r="AU5" i="45"/>
  <c r="AV14" i="45" s="1"/>
  <c r="AU8" i="45"/>
  <c r="AV17" i="45" s="1"/>
  <c r="AU7" i="45"/>
  <c r="AV16" i="45" s="1"/>
  <c r="AR14" i="44"/>
  <c r="AS14" i="44" s="1"/>
  <c r="G14" i="44" s="1"/>
  <c r="F14" i="44" s="1"/>
  <c r="AR17" i="44"/>
  <c r="AS17" i="44" s="1"/>
  <c r="G17" i="44" s="1"/>
  <c r="F17" i="44" s="1"/>
  <c r="AU6" i="44"/>
  <c r="AV15" i="44" s="1"/>
  <c r="AU5" i="44"/>
  <c r="AV14" i="44" s="1"/>
  <c r="AU8" i="44"/>
  <c r="AV17" i="44" s="1"/>
  <c r="AU7" i="44"/>
  <c r="AV16" i="44" s="1"/>
  <c r="AR16" i="44"/>
  <c r="AS16" i="44" s="1"/>
  <c r="G16" i="44" s="1"/>
  <c r="F16" i="44" s="1"/>
  <c r="AR15" i="44"/>
  <c r="AS15" i="44" s="1"/>
  <c r="G15" i="44" s="1"/>
  <c r="F15" i="44" s="1"/>
  <c r="AR16" i="43"/>
  <c r="AS16" i="43" s="1"/>
  <c r="G16" i="43" s="1"/>
  <c r="F16" i="43" s="1"/>
  <c r="AR15" i="43"/>
  <c r="AS15" i="43" s="1"/>
  <c r="G15" i="43" s="1"/>
  <c r="F15" i="43" s="1"/>
  <c r="AR17" i="43"/>
  <c r="AS17" i="43" s="1"/>
  <c r="G17" i="43" s="1"/>
  <c r="F17" i="43" s="1"/>
  <c r="E8" i="36"/>
  <c r="E5" i="16"/>
  <c r="F5" i="16" s="1"/>
  <c r="AZ22" i="42" a="1"/>
  <c r="BA22" i="42" a="1"/>
  <c r="BB22" i="42" a="1"/>
  <c r="BC22" i="42" a="1"/>
  <c r="K8" i="36" l="1"/>
  <c r="AR17" i="45"/>
  <c r="AS17" i="45" s="1"/>
  <c r="G17" i="45" s="1"/>
  <c r="F17" i="45" s="1"/>
  <c r="AR16" i="45"/>
  <c r="AS16" i="45" s="1"/>
  <c r="G16" i="45" s="1"/>
  <c r="F16" i="45" s="1"/>
  <c r="N8" i="36"/>
  <c r="AR17" i="46"/>
  <c r="AS17" i="46" s="1"/>
  <c r="G17" i="46" s="1"/>
  <c r="F17" i="46" s="1"/>
  <c r="AR16" i="46"/>
  <c r="AS16" i="46" s="1"/>
  <c r="G16" i="46" s="1"/>
  <c r="F16" i="46" s="1"/>
  <c r="AR14" i="46"/>
  <c r="AS14" i="46" s="1"/>
  <c r="G14" i="46" s="1"/>
  <c r="F14" i="46" s="1"/>
  <c r="C9" i="16"/>
  <c r="E9" i="16" s="1"/>
  <c r="H9" i="16" s="1"/>
  <c r="E14" i="42"/>
  <c r="AY14" i="42" s="1"/>
  <c r="E17" i="42"/>
  <c r="AY17" i="42" s="1"/>
  <c r="E15" i="42"/>
  <c r="AY15" i="42" s="1"/>
  <c r="E16" i="42"/>
  <c r="AY16" i="42" s="1"/>
  <c r="C6" i="16"/>
  <c r="E6" i="16" s="1"/>
  <c r="F6" i="16" s="1"/>
  <c r="G8" i="16" s="1"/>
  <c r="E16" i="44"/>
  <c r="AY16" i="44" s="1"/>
  <c r="E15" i="44"/>
  <c r="E14" i="44"/>
  <c r="E17" i="44"/>
  <c r="E16" i="43"/>
  <c r="AY16" i="43" s="1"/>
  <c r="E15" i="43"/>
  <c r="AY15" i="43" s="1"/>
  <c r="E14" i="43"/>
  <c r="AY22" i="43" s="1"/>
  <c r="E17" i="43"/>
  <c r="G5" i="16"/>
  <c r="E16" i="47"/>
  <c r="AY16" i="47" s="1"/>
  <c r="E15" i="47"/>
  <c r="E14" i="47"/>
  <c r="E17" i="47"/>
  <c r="AY17" i="47" s="1"/>
  <c r="AZ22" i="42"/>
  <c r="AZ25" i="42"/>
  <c r="AZ24" i="42"/>
  <c r="AZ23" i="42"/>
  <c r="BC22" i="42"/>
  <c r="BC25" i="42"/>
  <c r="BC23" i="42"/>
  <c r="BC24" i="42"/>
  <c r="BB25" i="42"/>
  <c r="BB22" i="42"/>
  <c r="BB24" i="42"/>
  <c r="BB23" i="42"/>
  <c r="BA25" i="42"/>
  <c r="BA23" i="42"/>
  <c r="BA24" i="42"/>
  <c r="BA22" i="42"/>
  <c r="AY25" i="43" l="1"/>
  <c r="BB7" i="43" s="1"/>
  <c r="AY17" i="43"/>
  <c r="AY14" i="44"/>
  <c r="AY22" i="44"/>
  <c r="AY14" i="47"/>
  <c r="BA6" i="47" s="1"/>
  <c r="AY22" i="47"/>
  <c r="AY15" i="47"/>
  <c r="AY23" i="47"/>
  <c r="AY17" i="44"/>
  <c r="BA8" i="44" s="1"/>
  <c r="AY25" i="44"/>
  <c r="AY15" i="44"/>
  <c r="AY23" i="44"/>
  <c r="D22" i="43"/>
  <c r="D14" i="49" s="1"/>
  <c r="AV14" i="49" s="1"/>
  <c r="AY14" i="43"/>
  <c r="E17" i="45"/>
  <c r="E14" i="45"/>
  <c r="E15" i="45"/>
  <c r="AY15" i="45" s="1"/>
  <c r="E16" i="45"/>
  <c r="AY16" i="45" s="1"/>
  <c r="E15" i="46"/>
  <c r="AY15" i="46" s="1"/>
  <c r="E16" i="46"/>
  <c r="AY16" i="46" s="1"/>
  <c r="E17" i="46"/>
  <c r="AY25" i="46" s="1"/>
  <c r="E14" i="46"/>
  <c r="F9" i="16"/>
  <c r="G9" i="16" s="1"/>
  <c r="H4" i="16" s="1"/>
  <c r="G7" i="16"/>
  <c r="CA6" i="42"/>
  <c r="D22" i="42"/>
  <c r="D4" i="16"/>
  <c r="BA5" i="42"/>
  <c r="BO8" i="42"/>
  <c r="D25" i="42"/>
  <c r="D9" i="49" s="1"/>
  <c r="AV9" i="49" s="1"/>
  <c r="BO5" i="42"/>
  <c r="BO6" i="42"/>
  <c r="BO7" i="42"/>
  <c r="D23" i="42"/>
  <c r="CA7" i="42"/>
  <c r="BA6" i="42"/>
  <c r="BA8" i="42"/>
  <c r="CA8" i="42"/>
  <c r="BA7" i="42"/>
  <c r="CA5" i="42"/>
  <c r="D24" i="42"/>
  <c r="D8" i="49" s="1"/>
  <c r="AV8" i="49" s="1"/>
  <c r="G6" i="16"/>
  <c r="D24" i="43"/>
  <c r="D23" i="44"/>
  <c r="D23" i="49" s="1"/>
  <c r="AV23" i="49" s="1"/>
  <c r="D22" i="44"/>
  <c r="CA5" i="44"/>
  <c r="CA6" i="44"/>
  <c r="BO6" i="44"/>
  <c r="BA6" i="44"/>
  <c r="D24" i="44"/>
  <c r="D24" i="49" s="1"/>
  <c r="AV24" i="49" s="1"/>
  <c r="BO7" i="44"/>
  <c r="BA5" i="44"/>
  <c r="BA7" i="44"/>
  <c r="BO5" i="44"/>
  <c r="D25" i="44"/>
  <c r="D25" i="49" s="1"/>
  <c r="AV25" i="49" s="1"/>
  <c r="D23" i="43"/>
  <c r="D15" i="49" s="1"/>
  <c r="AV15" i="49" s="1"/>
  <c r="D25" i="43"/>
  <c r="D17" i="49" s="1"/>
  <c r="AV17" i="49" s="1"/>
  <c r="D22" i="47"/>
  <c r="D46" i="49" s="1"/>
  <c r="D23" i="47"/>
  <c r="D47" i="49" s="1"/>
  <c r="AV47" i="49" s="1"/>
  <c r="D25" i="47"/>
  <c r="D49" i="49" s="1"/>
  <c r="AV49" i="49" s="1"/>
  <c r="D24" i="47"/>
  <c r="D48" i="49" s="1"/>
  <c r="AV48" i="49" s="1"/>
  <c r="CA8" i="47"/>
  <c r="BO8" i="47"/>
  <c r="BO7" i="47"/>
  <c r="BO6" i="47"/>
  <c r="BO5" i="47"/>
  <c r="CA5" i="47"/>
  <c r="BE21" i="42" a="1"/>
  <c r="CA6" i="47" l="1"/>
  <c r="BA7" i="47"/>
  <c r="CA8" i="44"/>
  <c r="CA7" i="47"/>
  <c r="BO8" i="44"/>
  <c r="E22" i="43"/>
  <c r="E14" i="49" s="1"/>
  <c r="BA8" i="47"/>
  <c r="BB8" i="43"/>
  <c r="BB5" i="43"/>
  <c r="BA5" i="47"/>
  <c r="BB6" i="43"/>
  <c r="AY14" i="45"/>
  <c r="BO7" i="45" s="1"/>
  <c r="AY22" i="45"/>
  <c r="AY17" i="45"/>
  <c r="AY25" i="45"/>
  <c r="H7" i="16"/>
  <c r="CA7" i="44"/>
  <c r="D24" i="46"/>
  <c r="D40" i="49" s="1"/>
  <c r="AV40" i="49" s="1"/>
  <c r="BB7" i="47"/>
  <c r="BB6" i="47"/>
  <c r="BB8" i="47"/>
  <c r="BB5" i="47"/>
  <c r="H8" i="16"/>
  <c r="H5" i="16"/>
  <c r="AY17" i="46"/>
  <c r="BB6" i="44"/>
  <c r="BB5" i="44"/>
  <c r="BB8" i="44"/>
  <c r="BB7" i="44"/>
  <c r="AY14" i="46"/>
  <c r="BA5" i="46" s="1"/>
  <c r="F22" i="43"/>
  <c r="G14" i="49" s="1"/>
  <c r="G22" i="43"/>
  <c r="I14" i="49" s="1"/>
  <c r="N22" i="43"/>
  <c r="E3" i="36"/>
  <c r="BA5" i="43"/>
  <c r="BA7" i="43"/>
  <c r="BO5" i="43"/>
  <c r="CA6" i="43"/>
  <c r="BO7" i="43"/>
  <c r="BA8" i="43"/>
  <c r="BO6" i="43"/>
  <c r="BO8" i="43"/>
  <c r="CA8" i="43"/>
  <c r="CA5" i="43"/>
  <c r="CA7" i="43"/>
  <c r="BA6" i="43"/>
  <c r="B4" i="36"/>
  <c r="D7" i="49"/>
  <c r="AV7" i="49" s="1"/>
  <c r="B3" i="36"/>
  <c r="D6" i="49"/>
  <c r="AY46" i="49" a="1"/>
  <c r="AX46" i="49" a="1"/>
  <c r="AV46" i="49"/>
  <c r="N22" i="44"/>
  <c r="D22" i="49"/>
  <c r="E5" i="36"/>
  <c r="D16" i="49"/>
  <c r="AV16" i="49" s="1"/>
  <c r="F24" i="46"/>
  <c r="G40" i="49" s="1"/>
  <c r="D22" i="45"/>
  <c r="D30" i="49" s="1"/>
  <c r="D24" i="45"/>
  <c r="D32" i="49" s="1"/>
  <c r="AV32" i="49" s="1"/>
  <c r="D25" i="45"/>
  <c r="D33" i="49" s="1"/>
  <c r="AV33" i="49" s="1"/>
  <c r="D23" i="45"/>
  <c r="D31" i="49" s="1"/>
  <c r="AV31" i="49" s="1"/>
  <c r="CA6" i="45"/>
  <c r="D25" i="46"/>
  <c r="D22" i="46"/>
  <c r="D23" i="46"/>
  <c r="D39" i="49" s="1"/>
  <c r="AV39" i="49" s="1"/>
  <c r="AY22" i="46"/>
  <c r="BB5" i="46" s="1"/>
  <c r="BA6" i="46"/>
  <c r="E23" i="42"/>
  <c r="E7" i="49" s="1"/>
  <c r="BB14" i="42" a="1"/>
  <c r="BB16" i="42" s="1"/>
  <c r="Q8" i="49" s="1"/>
  <c r="N25" i="42"/>
  <c r="CB14" i="42" a="1"/>
  <c r="CB14" i="42" s="1"/>
  <c r="AM6" i="49" s="1"/>
  <c r="E25" i="42"/>
  <c r="E9" i="49" s="1"/>
  <c r="AZ14" i="42" a="1"/>
  <c r="AZ15" i="42" s="1"/>
  <c r="O7" i="49" s="1"/>
  <c r="BQ14" i="42" a="1"/>
  <c r="BQ15" i="42" s="1"/>
  <c r="BO14" i="42" a="1"/>
  <c r="BO16" i="42" s="1"/>
  <c r="BC14" i="42" a="1"/>
  <c r="BC16" i="42" s="1"/>
  <c r="R8" i="49" s="1"/>
  <c r="BP14" i="42" a="1"/>
  <c r="BP17" i="42" s="1"/>
  <c r="BA14" i="42" a="1"/>
  <c r="BA15" i="42" s="1"/>
  <c r="P7" i="49" s="1"/>
  <c r="BZ14" i="42" a="1"/>
  <c r="BZ15" i="42" s="1"/>
  <c r="AK7" i="49" s="1"/>
  <c r="AP7" i="49" s="1"/>
  <c r="F22" i="42"/>
  <c r="G6" i="49" s="1"/>
  <c r="F25" i="42"/>
  <c r="G9" i="49" s="1"/>
  <c r="B6" i="36"/>
  <c r="BN14" i="42" a="1"/>
  <c r="BN14" i="42" s="1"/>
  <c r="G23" i="42"/>
  <c r="I7" i="49" s="1"/>
  <c r="H21" i="42" a="1"/>
  <c r="I21" i="42" s="1"/>
  <c r="K5" i="49" s="1"/>
  <c r="H6" i="16"/>
  <c r="CA14" i="42" a="1"/>
  <c r="CA14" i="42" s="1"/>
  <c r="AL6" i="49" s="1"/>
  <c r="CC14" i="42" a="1"/>
  <c r="CC16" i="42" s="1"/>
  <c r="AN8" i="49" s="1"/>
  <c r="G25" i="42"/>
  <c r="I9" i="49" s="1"/>
  <c r="G22" i="42"/>
  <c r="I6" i="49" s="1"/>
  <c r="M22" i="42" a="1"/>
  <c r="M23" i="42" s="1"/>
  <c r="N22" i="42"/>
  <c r="E22" i="42"/>
  <c r="E6" i="49" s="1"/>
  <c r="F23" i="42"/>
  <c r="G7" i="49" s="1"/>
  <c r="F24" i="42"/>
  <c r="G8" i="49" s="1"/>
  <c r="G24" i="42"/>
  <c r="I8" i="49" s="1"/>
  <c r="E24" i="42"/>
  <c r="E8" i="49" s="1"/>
  <c r="N24" i="42"/>
  <c r="C4" i="27"/>
  <c r="B5" i="36"/>
  <c r="N23" i="42"/>
  <c r="C5" i="27"/>
  <c r="L5" i="27" s="1"/>
  <c r="C8" i="27"/>
  <c r="H8" i="27" s="1"/>
  <c r="G24" i="46"/>
  <c r="I40" i="49" s="1"/>
  <c r="E24" i="46"/>
  <c r="E40" i="49" s="1"/>
  <c r="N5" i="36"/>
  <c r="G24" i="43"/>
  <c r="I16" i="49" s="1"/>
  <c r="F24" i="43"/>
  <c r="G16" i="49" s="1"/>
  <c r="E24" i="43"/>
  <c r="E16" i="49" s="1"/>
  <c r="F22" i="44"/>
  <c r="G22" i="49" s="1"/>
  <c r="E22" i="44"/>
  <c r="E22" i="49" s="1"/>
  <c r="G22" i="44"/>
  <c r="I22" i="49" s="1"/>
  <c r="BP14" i="44" a="1"/>
  <c r="BP15" i="44" s="1"/>
  <c r="N25" i="47"/>
  <c r="F8" i="27"/>
  <c r="N25" i="44"/>
  <c r="N24" i="44"/>
  <c r="N24" i="43"/>
  <c r="BC14" i="44" a="1"/>
  <c r="BC14" i="44" s="1"/>
  <c r="R22" i="49" s="1"/>
  <c r="E6" i="36"/>
  <c r="H4" i="36"/>
  <c r="N24" i="46"/>
  <c r="N23" i="47"/>
  <c r="G23" i="43"/>
  <c r="I15" i="49" s="1"/>
  <c r="BQ14" i="44" a="1"/>
  <c r="BQ14" i="44" s="1"/>
  <c r="N24" i="47"/>
  <c r="H3" i="36"/>
  <c r="BN14" i="44" a="1"/>
  <c r="BN16" i="44" s="1"/>
  <c r="F23" i="43"/>
  <c r="G15" i="49" s="1"/>
  <c r="E23" i="43"/>
  <c r="E15" i="49" s="1"/>
  <c r="BO14" i="44" a="1"/>
  <c r="BO17" i="44" s="1"/>
  <c r="F23" i="44"/>
  <c r="G23" i="49" s="1"/>
  <c r="G23" i="44"/>
  <c r="I23" i="49" s="1"/>
  <c r="N23" i="44"/>
  <c r="E23" i="44"/>
  <c r="E23" i="49" s="1"/>
  <c r="BA14" i="44" a="1"/>
  <c r="BA17" i="44" s="1"/>
  <c r="P25" i="49" s="1"/>
  <c r="AZ14" i="44" a="1"/>
  <c r="AZ14" i="44" s="1"/>
  <c r="O22" i="49" s="1"/>
  <c r="BB14" i="44" a="1"/>
  <c r="BB17" i="44" s="1"/>
  <c r="Q25" i="49" s="1"/>
  <c r="H5" i="36"/>
  <c r="C6" i="27"/>
  <c r="H6" i="27" s="1"/>
  <c r="H21" i="44" a="1"/>
  <c r="K21" i="44" s="1"/>
  <c r="M21" i="49" s="1"/>
  <c r="F24" i="44"/>
  <c r="G24" i="49" s="1"/>
  <c r="E25" i="44"/>
  <c r="E25" i="49" s="1"/>
  <c r="E24" i="44"/>
  <c r="E24" i="49" s="1"/>
  <c r="F25" i="44"/>
  <c r="G25" i="49" s="1"/>
  <c r="G24" i="44"/>
  <c r="I24" i="49" s="1"/>
  <c r="G25" i="44"/>
  <c r="I25" i="49" s="1"/>
  <c r="M22" i="44" a="1"/>
  <c r="M25" i="44" s="1"/>
  <c r="N22" i="47"/>
  <c r="H21" i="47" a="1"/>
  <c r="M22" i="47" a="1"/>
  <c r="CC14" i="44" a="1"/>
  <c r="CC15" i="44" s="1"/>
  <c r="AN23" i="49" s="1"/>
  <c r="BZ14" i="44" a="1"/>
  <c r="BZ14" i="44" s="1"/>
  <c r="H6" i="36"/>
  <c r="H21" i="43" a="1"/>
  <c r="J21" i="43" s="1"/>
  <c r="L13" i="49" s="1"/>
  <c r="F25" i="43"/>
  <c r="G17" i="49" s="1"/>
  <c r="G25" i="43"/>
  <c r="I17" i="49" s="1"/>
  <c r="N23" i="43"/>
  <c r="E25" i="43"/>
  <c r="E17" i="49" s="1"/>
  <c r="CB14" i="44" a="1"/>
  <c r="CB17" i="44" s="1"/>
  <c r="AM25" i="49" s="1"/>
  <c r="E4" i="36"/>
  <c r="CA14" i="44" a="1"/>
  <c r="CA16" i="44" s="1"/>
  <c r="AL24" i="49" s="1"/>
  <c r="N25" i="43"/>
  <c r="M22" i="43" a="1"/>
  <c r="M24" i="43" s="1"/>
  <c r="K4" i="36"/>
  <c r="N23" i="45"/>
  <c r="L22" i="43"/>
  <c r="C9" i="27"/>
  <c r="Q5" i="36"/>
  <c r="G23" i="47"/>
  <c r="I47" i="49" s="1"/>
  <c r="Q4" i="36"/>
  <c r="G25" i="47"/>
  <c r="I49" i="49" s="1"/>
  <c r="Q6" i="36"/>
  <c r="Q3" i="36"/>
  <c r="E22" i="47"/>
  <c r="E46" i="49" s="1"/>
  <c r="G22" i="47"/>
  <c r="I46" i="49" s="1"/>
  <c r="F22" i="47"/>
  <c r="G46" i="49" s="1"/>
  <c r="F25" i="47"/>
  <c r="G49" i="49" s="1"/>
  <c r="F24" i="47"/>
  <c r="G48" i="49" s="1"/>
  <c r="E23" i="47"/>
  <c r="E47" i="49" s="1"/>
  <c r="F23" i="47"/>
  <c r="G47" i="49" s="1"/>
  <c r="E24" i="47"/>
  <c r="E48" i="49" s="1"/>
  <c r="G24" i="47"/>
  <c r="I48" i="49" s="1"/>
  <c r="E25" i="47"/>
  <c r="E49" i="49" s="1"/>
  <c r="CC14" i="47" a="1"/>
  <c r="CB14" i="47" a="1"/>
  <c r="CA14" i="47" a="1"/>
  <c r="BZ14" i="47" a="1"/>
  <c r="BQ14" i="47" a="1"/>
  <c r="BO14" i="47" a="1"/>
  <c r="BP14" i="47" a="1"/>
  <c r="BN14" i="47" a="1"/>
  <c r="BC14" i="47" a="1"/>
  <c r="BA14" i="47" a="1"/>
  <c r="BB14" i="47" a="1"/>
  <c r="AZ14" i="47" a="1"/>
  <c r="G23" i="45"/>
  <c r="I31" i="49" s="1"/>
  <c r="F23" i="45"/>
  <c r="G31" i="49" s="1"/>
  <c r="E23" i="45"/>
  <c r="E31" i="49" s="1"/>
  <c r="BE21" i="42"/>
  <c r="BH21" i="42"/>
  <c r="BG21" i="42"/>
  <c r="BF21" i="42"/>
  <c r="BA7" i="45" l="1"/>
  <c r="CA5" i="45"/>
  <c r="CA7" i="45"/>
  <c r="BO6" i="45"/>
  <c r="BA5" i="45"/>
  <c r="BA6" i="45"/>
  <c r="BO5" i="45"/>
  <c r="BA8" i="45"/>
  <c r="BA14" i="45" s="1" a="1"/>
  <c r="BA15" i="45" s="1"/>
  <c r="P31" i="49" s="1"/>
  <c r="BA22" i="43" a="1"/>
  <c r="BA23" i="43" s="1"/>
  <c r="CA8" i="46"/>
  <c r="CA6" i="46"/>
  <c r="BO5" i="46"/>
  <c r="BO7" i="46"/>
  <c r="AZ22" i="43" a="1"/>
  <c r="AZ25" i="43" s="1"/>
  <c r="BO8" i="46"/>
  <c r="BC22" i="43" a="1"/>
  <c r="BC22" i="43" s="1"/>
  <c r="CA7" i="46"/>
  <c r="CA5" i="46"/>
  <c r="BO8" i="45"/>
  <c r="BB22" i="43" a="1"/>
  <c r="BB22" i="43" s="1"/>
  <c r="BA7" i="46"/>
  <c r="BO6" i="46"/>
  <c r="BA8" i="46"/>
  <c r="CA8" i="45"/>
  <c r="CA14" i="45" s="1" a="1"/>
  <c r="CA15" i="45" s="1"/>
  <c r="AL31" i="49" s="1"/>
  <c r="BB6" i="45"/>
  <c r="BB7" i="45"/>
  <c r="BB8" i="45"/>
  <c r="BB5" i="45"/>
  <c r="F3" i="36"/>
  <c r="BA25" i="43"/>
  <c r="H11" i="16"/>
  <c r="J4" i="16" s="1"/>
  <c r="B7" i="36" s="1"/>
  <c r="BA22" i="47" a="1"/>
  <c r="BB22" i="47" a="1"/>
  <c r="AZ22" i="47" a="1"/>
  <c r="BC22" i="47" a="1"/>
  <c r="F14" i="49"/>
  <c r="BC22" i="44" a="1"/>
  <c r="AZ22" i="44" a="1"/>
  <c r="BA22" i="44" a="1"/>
  <c r="BB22" i="44" a="1"/>
  <c r="BO14" i="43" a="1"/>
  <c r="BN14" i="43" a="1"/>
  <c r="BP14" i="43" a="1"/>
  <c r="BQ14" i="43" a="1"/>
  <c r="CC14" i="43" a="1"/>
  <c r="BZ14" i="43" a="1"/>
  <c r="CB14" i="43" a="1"/>
  <c r="CA14" i="43" a="1"/>
  <c r="BC14" i="43" a="1"/>
  <c r="BB14" i="43" a="1"/>
  <c r="BA14" i="43" a="1"/>
  <c r="AZ14" i="43" a="1"/>
  <c r="C7" i="27"/>
  <c r="M7" i="27" s="1"/>
  <c r="G22" i="45"/>
  <c r="I30" i="49" s="1"/>
  <c r="F24" i="45"/>
  <c r="G32" i="49" s="1"/>
  <c r="G24" i="45"/>
  <c r="I32" i="49" s="1"/>
  <c r="E22" i="45"/>
  <c r="E30" i="49" s="1"/>
  <c r="N24" i="45"/>
  <c r="K3" i="36"/>
  <c r="F22" i="45"/>
  <c r="G30" i="49" s="1"/>
  <c r="E24" i="45"/>
  <c r="E32" i="49" s="1"/>
  <c r="N22" i="45"/>
  <c r="K5" i="36"/>
  <c r="F22" i="49"/>
  <c r="F31" i="49"/>
  <c r="F48" i="49"/>
  <c r="F7" i="49"/>
  <c r="G25" i="45"/>
  <c r="I33" i="49" s="1"/>
  <c r="F49" i="49"/>
  <c r="N25" i="45"/>
  <c r="F25" i="45"/>
  <c r="G33" i="49" s="1"/>
  <c r="M22" i="45" a="1"/>
  <c r="M23" i="45" s="1"/>
  <c r="F47" i="49"/>
  <c r="F25" i="49"/>
  <c r="K6" i="36"/>
  <c r="H21" i="45" a="1"/>
  <c r="H21" i="45" s="1"/>
  <c r="J29" i="49" s="1"/>
  <c r="E25" i="45"/>
  <c r="E33" i="49" s="1"/>
  <c r="F8" i="49"/>
  <c r="F46" i="49"/>
  <c r="F16" i="49"/>
  <c r="AX30" i="49" a="1"/>
  <c r="AY30" i="49" a="1"/>
  <c r="AV30" i="49"/>
  <c r="AX49" i="49"/>
  <c r="AX48" i="49"/>
  <c r="AX47" i="49"/>
  <c r="AX46" i="49"/>
  <c r="AY47" i="49"/>
  <c r="AY48" i="49"/>
  <c r="AY49" i="49"/>
  <c r="AY46" i="49"/>
  <c r="AK22" i="49"/>
  <c r="AP22" i="49" s="1"/>
  <c r="G22" i="46"/>
  <c r="I38" i="49" s="1"/>
  <c r="D38" i="49"/>
  <c r="F40" i="49"/>
  <c r="AY14" i="49" a="1"/>
  <c r="F9" i="49"/>
  <c r="AX14" i="49" a="1"/>
  <c r="F6" i="49"/>
  <c r="AY6" i="49" a="1"/>
  <c r="AX6" i="49" a="1"/>
  <c r="AV6" i="49"/>
  <c r="F24" i="49"/>
  <c r="AY22" i="49" a="1"/>
  <c r="AX22" i="49" a="1"/>
  <c r="AV22" i="49"/>
  <c r="F17" i="49"/>
  <c r="F23" i="49"/>
  <c r="F15" i="49"/>
  <c r="E25" i="46"/>
  <c r="E41" i="49" s="1"/>
  <c r="D41" i="49"/>
  <c r="AV41" i="49" s="1"/>
  <c r="G25" i="46"/>
  <c r="I41" i="49" s="1"/>
  <c r="N25" i="46"/>
  <c r="BB7" i="46"/>
  <c r="N6" i="36"/>
  <c r="F25" i="46"/>
  <c r="G41" i="49" s="1"/>
  <c r="F22" i="46"/>
  <c r="G38" i="49" s="1"/>
  <c r="G23" i="46"/>
  <c r="I39" i="49" s="1"/>
  <c r="N4" i="36"/>
  <c r="E23" i="46"/>
  <c r="E39" i="49" s="1"/>
  <c r="N23" i="46"/>
  <c r="F23" i="46"/>
  <c r="G39" i="49" s="1"/>
  <c r="BB17" i="42"/>
  <c r="Q9" i="49" s="1"/>
  <c r="N3" i="36"/>
  <c r="H21" i="46" a="1"/>
  <c r="I21" i="46" s="1"/>
  <c r="K37" i="49" s="1"/>
  <c r="N22" i="46"/>
  <c r="BB14" i="42"/>
  <c r="Q6" i="49" s="1"/>
  <c r="M22" i="46" a="1"/>
  <c r="M25" i="46" s="1"/>
  <c r="BB15" i="42"/>
  <c r="Q7" i="49" s="1"/>
  <c r="E22" i="46"/>
  <c r="E38" i="49" s="1"/>
  <c r="BB8" i="46"/>
  <c r="BB6" i="46"/>
  <c r="BB14" i="46" a="1"/>
  <c r="BB15" i="46" s="1"/>
  <c r="Q39" i="49" s="1"/>
  <c r="M8" i="27"/>
  <c r="L8" i="27"/>
  <c r="CA17" i="42"/>
  <c r="AL9" i="49" s="1"/>
  <c r="CA15" i="42"/>
  <c r="AL7" i="49" s="1"/>
  <c r="BZ16" i="42"/>
  <c r="AK8" i="49" s="1"/>
  <c r="AP8" i="49" s="1"/>
  <c r="M5" i="27"/>
  <c r="BP16" i="42"/>
  <c r="BP14" i="42"/>
  <c r="BP15" i="42"/>
  <c r="BA16" i="42"/>
  <c r="P8" i="49" s="1"/>
  <c r="CB16" i="42"/>
  <c r="AM8" i="49" s="1"/>
  <c r="CB15" i="42"/>
  <c r="AM7" i="49" s="1"/>
  <c r="BA14" i="42"/>
  <c r="P6" i="49" s="1"/>
  <c r="CB17" i="42"/>
  <c r="AM9" i="49" s="1"/>
  <c r="BA17" i="42"/>
  <c r="P9" i="49" s="1"/>
  <c r="CA16" i="42"/>
  <c r="AL8" i="49" s="1"/>
  <c r="H5" i="27"/>
  <c r="AZ16" i="42"/>
  <c r="O8" i="49" s="1"/>
  <c r="T8" i="49" s="1"/>
  <c r="CC17" i="42"/>
  <c r="AN9" i="49" s="1"/>
  <c r="BQ17" i="42"/>
  <c r="BQ14" i="42"/>
  <c r="BQ16" i="42"/>
  <c r="L25" i="42"/>
  <c r="B49" i="36" s="1"/>
  <c r="BO14" i="42"/>
  <c r="BO15" i="42"/>
  <c r="BO14" i="44"/>
  <c r="BO17" i="42"/>
  <c r="CC15" i="42"/>
  <c r="AN7" i="49" s="1"/>
  <c r="CC14" i="42"/>
  <c r="AN6" i="49" s="1"/>
  <c r="AZ14" i="42"/>
  <c r="O6" i="49" s="1"/>
  <c r="AZ17" i="42"/>
  <c r="O9" i="49" s="1"/>
  <c r="C6" i="36"/>
  <c r="BC14" i="42"/>
  <c r="R6" i="49" s="1"/>
  <c r="BN15" i="42"/>
  <c r="BC15" i="42"/>
  <c r="R7" i="49" s="1"/>
  <c r="BN16" i="42"/>
  <c r="BC17" i="42"/>
  <c r="R9" i="49" s="1"/>
  <c r="M22" i="42"/>
  <c r="BN17" i="42"/>
  <c r="BZ17" i="42"/>
  <c r="AK9" i="49" s="1"/>
  <c r="AP9" i="49" s="1"/>
  <c r="BZ14" i="42"/>
  <c r="J21" i="42"/>
  <c r="L5" i="49" s="1"/>
  <c r="M25" i="42"/>
  <c r="L23" i="42"/>
  <c r="B47" i="36" s="1"/>
  <c r="N42" i="41" s="1"/>
  <c r="I42" i="41" s="1"/>
  <c r="L22" i="42"/>
  <c r="B46" i="36" s="1"/>
  <c r="N41" i="41" s="1"/>
  <c r="I41" i="41" s="1"/>
  <c r="E54" i="36" s="1"/>
  <c r="C49" i="39" s="1"/>
  <c r="B49" i="39" s="1"/>
  <c r="C4" i="36"/>
  <c r="M24" i="42"/>
  <c r="H21" i="42"/>
  <c r="J5" i="49" s="1"/>
  <c r="C3" i="36"/>
  <c r="K21" i="42"/>
  <c r="M5" i="49" s="1"/>
  <c r="L4" i="27"/>
  <c r="M4" i="27"/>
  <c r="H4" i="27"/>
  <c r="L24" i="42"/>
  <c r="C5" i="36"/>
  <c r="D4" i="27"/>
  <c r="G4" i="27"/>
  <c r="F4" i="27"/>
  <c r="L24" i="46"/>
  <c r="N48" i="36" s="1"/>
  <c r="BN15" i="44"/>
  <c r="O5" i="36"/>
  <c r="BN14" i="44"/>
  <c r="D8" i="27"/>
  <c r="BN17" i="44"/>
  <c r="G5" i="27"/>
  <c r="G8" i="27"/>
  <c r="E8" i="27" s="1"/>
  <c r="BB15" i="44"/>
  <c r="Q23" i="49" s="1"/>
  <c r="BC16" i="44"/>
  <c r="R24" i="49" s="1"/>
  <c r="BQ15" i="44"/>
  <c r="BQ16" i="44"/>
  <c r="BQ17" i="44"/>
  <c r="BO16" i="44"/>
  <c r="F5" i="27"/>
  <c r="L22" i="44"/>
  <c r="H46" i="36" s="1"/>
  <c r="N45" i="41" s="1"/>
  <c r="I44" i="41" s="1"/>
  <c r="I3" i="36"/>
  <c r="BO15" i="44"/>
  <c r="D5" i="27"/>
  <c r="F5" i="36"/>
  <c r="BA15" i="44"/>
  <c r="P23" i="49" s="1"/>
  <c r="BA16" i="44"/>
  <c r="P24" i="49" s="1"/>
  <c r="L24" i="43"/>
  <c r="E48" i="36" s="1"/>
  <c r="BA14" i="44"/>
  <c r="P22" i="49" s="1"/>
  <c r="BP14" i="44"/>
  <c r="CC17" i="44"/>
  <c r="AN25" i="49" s="1"/>
  <c r="CC14" i="44"/>
  <c r="AN22" i="49" s="1"/>
  <c r="CC16" i="44"/>
  <c r="AN24" i="49" s="1"/>
  <c r="BC15" i="44"/>
  <c r="R23" i="49" s="1"/>
  <c r="BC17" i="44"/>
  <c r="R25" i="49" s="1"/>
  <c r="BP17" i="44"/>
  <c r="BP16" i="44"/>
  <c r="CA17" i="44"/>
  <c r="AL25" i="49" s="1"/>
  <c r="CA14" i="44"/>
  <c r="AL22" i="49" s="1"/>
  <c r="CA15" i="44"/>
  <c r="AL23" i="49" s="1"/>
  <c r="L23" i="44"/>
  <c r="H47" i="36" s="1"/>
  <c r="N46" i="41" s="1"/>
  <c r="J41" i="41" s="1"/>
  <c r="G6" i="27"/>
  <c r="F9" i="27"/>
  <c r="D6" i="27"/>
  <c r="F4" i="36"/>
  <c r="F7" i="27"/>
  <c r="G9" i="27"/>
  <c r="F6" i="27"/>
  <c r="I4" i="36"/>
  <c r="L23" i="43"/>
  <c r="BZ17" i="44"/>
  <c r="AK25" i="49" s="1"/>
  <c r="AP25" i="49" s="1"/>
  <c r="M24" i="44"/>
  <c r="M6" i="27"/>
  <c r="L6" i="27"/>
  <c r="AZ15" i="44"/>
  <c r="O23" i="49" s="1"/>
  <c r="AZ17" i="44"/>
  <c r="O25" i="49" s="1"/>
  <c r="AZ16" i="44"/>
  <c r="O24" i="49" s="1"/>
  <c r="M25" i="43"/>
  <c r="L22" i="47"/>
  <c r="Q46" i="36" s="1"/>
  <c r="N51" i="41" s="1"/>
  <c r="I45" i="41" s="1"/>
  <c r="M23" i="44"/>
  <c r="BB14" i="44"/>
  <c r="Q22" i="49" s="1"/>
  <c r="T22" i="49" s="1"/>
  <c r="BB16" i="44"/>
  <c r="Q24" i="49" s="1"/>
  <c r="L25" i="47"/>
  <c r="L24" i="47"/>
  <c r="I21" i="43"/>
  <c r="K13" i="49" s="1"/>
  <c r="M22" i="44"/>
  <c r="BZ15" i="44"/>
  <c r="AK23" i="49" s="1"/>
  <c r="AP23" i="49" s="1"/>
  <c r="K21" i="43"/>
  <c r="M13" i="49" s="1"/>
  <c r="I5" i="36"/>
  <c r="BZ16" i="44"/>
  <c r="AK24" i="49" s="1"/>
  <c r="AP24" i="49" s="1"/>
  <c r="L24" i="44"/>
  <c r="H48" i="36" s="1"/>
  <c r="L25" i="44"/>
  <c r="H49" i="36" s="1"/>
  <c r="H21" i="44"/>
  <c r="J21" i="49" s="1"/>
  <c r="CB16" i="44"/>
  <c r="AM24" i="49" s="1"/>
  <c r="CB15" i="44"/>
  <c r="AM23" i="49" s="1"/>
  <c r="I21" i="44"/>
  <c r="K21" i="49" s="1"/>
  <c r="I6" i="36"/>
  <c r="J21" i="44"/>
  <c r="L21" i="49" s="1"/>
  <c r="CB14" i="44"/>
  <c r="AM22" i="49" s="1"/>
  <c r="L23" i="47"/>
  <c r="H21" i="43"/>
  <c r="J13" i="49" s="1"/>
  <c r="L25" i="43"/>
  <c r="F6" i="36"/>
  <c r="M25" i="47"/>
  <c r="M24" i="47"/>
  <c r="M23" i="47"/>
  <c r="M22" i="47"/>
  <c r="K21" i="47"/>
  <c r="M45" i="49" s="1"/>
  <c r="J21" i="47"/>
  <c r="L45" i="49" s="1"/>
  <c r="I21" i="47"/>
  <c r="K45" i="49" s="1"/>
  <c r="H21" i="47"/>
  <c r="J45" i="49" s="1"/>
  <c r="M22" i="43"/>
  <c r="M23" i="43"/>
  <c r="L23" i="45"/>
  <c r="M25" i="45"/>
  <c r="M24" i="45"/>
  <c r="H9" i="27"/>
  <c r="L9" i="27"/>
  <c r="M9" i="27"/>
  <c r="F46" i="36"/>
  <c r="E46" i="36"/>
  <c r="N43" i="41" s="1"/>
  <c r="I43" i="41" s="1"/>
  <c r="L4" i="36"/>
  <c r="R4" i="36"/>
  <c r="D9" i="27"/>
  <c r="R5" i="36"/>
  <c r="R6" i="36"/>
  <c r="R3" i="36"/>
  <c r="G7" i="27"/>
  <c r="BC14" i="47"/>
  <c r="R46" i="49" s="1"/>
  <c r="BC16" i="47"/>
  <c r="R48" i="49" s="1"/>
  <c r="BC17" i="47"/>
  <c r="R49" i="49" s="1"/>
  <c r="BC15" i="47"/>
  <c r="R47" i="49" s="1"/>
  <c r="BN16" i="47"/>
  <c r="BN17" i="47"/>
  <c r="BN14" i="47"/>
  <c r="BN15" i="47"/>
  <c r="BP15" i="47"/>
  <c r="BP14" i="47"/>
  <c r="BP17" i="47"/>
  <c r="BP16" i="47"/>
  <c r="BO17" i="47"/>
  <c r="BO16" i="47"/>
  <c r="BO15" i="47"/>
  <c r="BO14" i="47"/>
  <c r="BQ15" i="47"/>
  <c r="BQ14" i="47"/>
  <c r="BQ17" i="47"/>
  <c r="BQ16" i="47"/>
  <c r="BZ17" i="47"/>
  <c r="AK49" i="49" s="1"/>
  <c r="AP49" i="49" s="1"/>
  <c r="BZ15" i="47"/>
  <c r="AK47" i="49" s="1"/>
  <c r="AP47" i="49" s="1"/>
  <c r="BZ14" i="47"/>
  <c r="BZ16" i="47"/>
  <c r="AK48" i="49" s="1"/>
  <c r="AP48" i="49" s="1"/>
  <c r="AZ14" i="47"/>
  <c r="O46" i="49" s="1"/>
  <c r="AZ17" i="47"/>
  <c r="O49" i="49" s="1"/>
  <c r="AZ16" i="47"/>
  <c r="O48" i="49" s="1"/>
  <c r="AZ15" i="47"/>
  <c r="O47" i="49" s="1"/>
  <c r="BB16" i="47"/>
  <c r="Q48" i="49" s="1"/>
  <c r="BB15" i="47"/>
  <c r="Q47" i="49" s="1"/>
  <c r="BB14" i="47"/>
  <c r="Q46" i="49" s="1"/>
  <c r="BB17" i="47"/>
  <c r="Q49" i="49" s="1"/>
  <c r="CA17" i="47"/>
  <c r="AL49" i="49" s="1"/>
  <c r="CA16" i="47"/>
  <c r="AL48" i="49" s="1"/>
  <c r="CA15" i="47"/>
  <c r="AL47" i="49" s="1"/>
  <c r="CA14" i="47"/>
  <c r="AL46" i="49" s="1"/>
  <c r="BA14" i="47"/>
  <c r="P46" i="49" s="1"/>
  <c r="BA15" i="47"/>
  <c r="P47" i="49" s="1"/>
  <c r="BA17" i="47"/>
  <c r="P49" i="49" s="1"/>
  <c r="BA16" i="47"/>
  <c r="P48" i="49" s="1"/>
  <c r="CB17" i="47"/>
  <c r="AM49" i="49" s="1"/>
  <c r="CB16" i="47"/>
  <c r="AM48" i="49" s="1"/>
  <c r="CB14" i="47"/>
  <c r="AM46" i="49" s="1"/>
  <c r="CB15" i="47"/>
  <c r="AM47" i="49" s="1"/>
  <c r="CC16" i="47"/>
  <c r="AN48" i="49" s="1"/>
  <c r="CC15" i="47"/>
  <c r="AN47" i="49" s="1"/>
  <c r="CC14" i="47"/>
  <c r="AN46" i="49" s="1"/>
  <c r="CC17" i="47"/>
  <c r="AN49" i="49" s="1"/>
  <c r="BE22" i="42" a="1"/>
  <c r="AZ14" i="46" l="1" a="1"/>
  <c r="AZ17" i="46" s="1"/>
  <c r="O41" i="49" s="1"/>
  <c r="BB23" i="43"/>
  <c r="L7" i="27"/>
  <c r="BZ14" i="45" a="1"/>
  <c r="BZ15" i="45" s="1"/>
  <c r="AK31" i="49" s="1"/>
  <c r="AP31" i="49" s="1"/>
  <c r="BB14" i="45" a="1"/>
  <c r="BB17" i="45" s="1"/>
  <c r="Q33" i="49" s="1"/>
  <c r="BN14" i="46" a="1"/>
  <c r="BN14" i="46" s="1"/>
  <c r="BQ14" i="45" a="1"/>
  <c r="BQ14" i="45" s="1"/>
  <c r="H7" i="27"/>
  <c r="CB14" i="45" a="1"/>
  <c r="CB17" i="45" s="1"/>
  <c r="AM33" i="49" s="1"/>
  <c r="BC23" i="43"/>
  <c r="CC14" i="45" a="1"/>
  <c r="CC16" i="45" s="1"/>
  <c r="AN32" i="49" s="1"/>
  <c r="BC14" i="45" a="1"/>
  <c r="BC17" i="45" s="1"/>
  <c r="R33" i="49" s="1"/>
  <c r="AZ23" i="43"/>
  <c r="AZ14" i="45" a="1"/>
  <c r="AZ14" i="45" s="1"/>
  <c r="O30" i="49" s="1"/>
  <c r="CC14" i="46" a="1"/>
  <c r="CC15" i="46" s="1"/>
  <c r="AN39" i="49" s="1"/>
  <c r="BQ14" i="46" a="1"/>
  <c r="BQ14" i="46" s="1"/>
  <c r="BN14" i="45" a="1"/>
  <c r="BN14" i="45" s="1"/>
  <c r="BC14" i="46" a="1"/>
  <c r="BC15" i="46" s="1"/>
  <c r="R39" i="49" s="1"/>
  <c r="BA14" i="46" a="1"/>
  <c r="BA16" i="46" s="1"/>
  <c r="P40" i="49" s="1"/>
  <c r="BO14" i="45" a="1"/>
  <c r="BO14" i="45" s="1"/>
  <c r="BP14" i="45" a="1"/>
  <c r="BP14" i="45" s="1"/>
  <c r="BO14" i="46" a="1"/>
  <c r="BO17" i="46" s="1"/>
  <c r="BP14" i="46" a="1"/>
  <c r="BP15" i="46" s="1"/>
  <c r="T6" i="49"/>
  <c r="BA22" i="43"/>
  <c r="BC24" i="43"/>
  <c r="T25" i="49"/>
  <c r="BA24" i="43"/>
  <c r="AZ24" i="43"/>
  <c r="BB24" i="43"/>
  <c r="BC25" i="43"/>
  <c r="CA14" i="46" a="1"/>
  <c r="CA15" i="46" s="1"/>
  <c r="AL39" i="49" s="1"/>
  <c r="BZ14" i="46" a="1"/>
  <c r="BZ17" i="46" s="1"/>
  <c r="AK41" i="49" s="1"/>
  <c r="BB25" i="43"/>
  <c r="AZ22" i="43"/>
  <c r="BE21" i="43" s="1" a="1"/>
  <c r="CB14" i="46" a="1"/>
  <c r="CB17" i="46" s="1"/>
  <c r="AM41" i="49" s="1"/>
  <c r="T47" i="49"/>
  <c r="BC22" i="45" a="1"/>
  <c r="BB22" i="45" a="1"/>
  <c r="AZ22" i="45" a="1"/>
  <c r="BA22" i="45" a="1"/>
  <c r="M22" i="45"/>
  <c r="B30" i="49" s="1" a="1"/>
  <c r="T9" i="49"/>
  <c r="T46" i="49"/>
  <c r="BC25" i="47"/>
  <c r="BC23" i="47"/>
  <c r="BC22" i="47"/>
  <c r="BC24" i="47"/>
  <c r="AZ25" i="47"/>
  <c r="AZ22" i="47"/>
  <c r="AZ24" i="47"/>
  <c r="AZ23" i="47"/>
  <c r="BB22" i="47"/>
  <c r="BB24" i="47"/>
  <c r="BB23" i="47"/>
  <c r="BB25" i="47"/>
  <c r="L25" i="46"/>
  <c r="BA25" i="47"/>
  <c r="BA23" i="47"/>
  <c r="BA24" i="47"/>
  <c r="BA22" i="47"/>
  <c r="T48" i="49"/>
  <c r="L22" i="45"/>
  <c r="BZ15" i="46"/>
  <c r="AK39" i="49" s="1"/>
  <c r="AP39" i="49" s="1"/>
  <c r="BB25" i="44"/>
  <c r="BB23" i="44"/>
  <c r="BB24" i="44"/>
  <c r="BB22" i="44"/>
  <c r="BA25" i="44"/>
  <c r="BA22" i="44"/>
  <c r="BA24" i="44"/>
  <c r="BA23" i="44"/>
  <c r="AZ22" i="44"/>
  <c r="AZ24" i="44"/>
  <c r="AZ23" i="44"/>
  <c r="AZ25" i="44"/>
  <c r="T49" i="49"/>
  <c r="BC24" i="44"/>
  <c r="BC25" i="44"/>
  <c r="BC23" i="44"/>
  <c r="BC22" i="44"/>
  <c r="CA16" i="43"/>
  <c r="AL16" i="49" s="1"/>
  <c r="CA15" i="43"/>
  <c r="AL15" i="49" s="1"/>
  <c r="CA17" i="43"/>
  <c r="AL17" i="49" s="1"/>
  <c r="CA14" i="43"/>
  <c r="AL14" i="49" s="1"/>
  <c r="CB16" i="43"/>
  <c r="AM16" i="49" s="1"/>
  <c r="CB17" i="43"/>
  <c r="AM17" i="49" s="1"/>
  <c r="CB14" i="43"/>
  <c r="AM14" i="49" s="1"/>
  <c r="CB15" i="43"/>
  <c r="AM15" i="49" s="1"/>
  <c r="BZ15" i="43"/>
  <c r="AK15" i="49" s="1"/>
  <c r="AP15" i="49" s="1"/>
  <c r="BZ17" i="43"/>
  <c r="AK17" i="49" s="1"/>
  <c r="AP17" i="49" s="1"/>
  <c r="BZ14" i="43"/>
  <c r="BZ16" i="43"/>
  <c r="AK16" i="49" s="1"/>
  <c r="AP16" i="49" s="1"/>
  <c r="CC16" i="43"/>
  <c r="AN16" i="49" s="1"/>
  <c r="CC17" i="43"/>
  <c r="AN17" i="49" s="1"/>
  <c r="CC15" i="43"/>
  <c r="AN15" i="49" s="1"/>
  <c r="CC14" i="43"/>
  <c r="AN14" i="49" s="1"/>
  <c r="AZ14" i="43"/>
  <c r="AZ16" i="43"/>
  <c r="O16" i="49" s="1"/>
  <c r="AZ15" i="43"/>
  <c r="O15" i="49" s="1"/>
  <c r="AZ17" i="43"/>
  <c r="O17" i="49" s="1"/>
  <c r="BQ17" i="43"/>
  <c r="BQ14" i="43"/>
  <c r="BQ16" i="43"/>
  <c r="BQ15" i="43"/>
  <c r="BA16" i="43"/>
  <c r="P16" i="49" s="1"/>
  <c r="BA17" i="43"/>
  <c r="P17" i="49" s="1"/>
  <c r="BA15" i="43"/>
  <c r="P15" i="49" s="1"/>
  <c r="BA14" i="43"/>
  <c r="P14" i="49" s="1"/>
  <c r="BP14" i="43"/>
  <c r="BP16" i="43"/>
  <c r="BP17" i="43"/>
  <c r="BP15" i="43"/>
  <c r="BB15" i="43"/>
  <c r="Q15" i="49" s="1"/>
  <c r="BB17" i="43"/>
  <c r="Q17" i="49" s="1"/>
  <c r="BB16" i="43"/>
  <c r="Q16" i="49" s="1"/>
  <c r="BB14" i="43"/>
  <c r="Q14" i="49" s="1"/>
  <c r="BN16" i="43"/>
  <c r="BN14" i="43"/>
  <c r="BN15" i="43"/>
  <c r="BN17" i="43"/>
  <c r="BC14" i="43"/>
  <c r="R14" i="49" s="1"/>
  <c r="BC16" i="43"/>
  <c r="R16" i="49" s="1"/>
  <c r="BC15" i="43"/>
  <c r="R15" i="49" s="1"/>
  <c r="BC17" i="43"/>
  <c r="R17" i="49" s="1"/>
  <c r="BO17" i="43"/>
  <c r="BO15" i="43"/>
  <c r="BO16" i="43"/>
  <c r="BO14" i="43"/>
  <c r="BB16" i="46"/>
  <c r="Q40" i="49" s="1"/>
  <c r="I21" i="45"/>
  <c r="K29" i="49" s="1"/>
  <c r="J21" i="45"/>
  <c r="L29" i="49" s="1"/>
  <c r="K21" i="45"/>
  <c r="M29" i="49" s="1"/>
  <c r="L3" i="36"/>
  <c r="T7" i="49"/>
  <c r="F30" i="49"/>
  <c r="F32" i="49"/>
  <c r="F41" i="49"/>
  <c r="D7" i="27"/>
  <c r="L24" i="45"/>
  <c r="K48" i="36" s="1"/>
  <c r="L6" i="36"/>
  <c r="L25" i="45"/>
  <c r="K49" i="36" s="1"/>
  <c r="L5" i="36"/>
  <c r="BP15" i="45"/>
  <c r="BP16" i="45"/>
  <c r="F38" i="49"/>
  <c r="Z4" i="49"/>
  <c r="J21" i="46"/>
  <c r="L37" i="49" s="1"/>
  <c r="B22" i="49" a="1"/>
  <c r="B22" i="49" s="1"/>
  <c r="BA17" i="45"/>
  <c r="P33" i="49" s="1"/>
  <c r="F33" i="49"/>
  <c r="CA17" i="46"/>
  <c r="AL41" i="49" s="1"/>
  <c r="BB14" i="46"/>
  <c r="Q38" i="49" s="1"/>
  <c r="BB17" i="46"/>
  <c r="Q41" i="49" s="1"/>
  <c r="F39" i="49"/>
  <c r="BZ14" i="46"/>
  <c r="B6" i="49" a="1"/>
  <c r="B8" i="49" s="1"/>
  <c r="O6" i="36"/>
  <c r="BA14" i="46"/>
  <c r="P38" i="49" s="1"/>
  <c r="CB15" i="46"/>
  <c r="AM39" i="49" s="1"/>
  <c r="B46" i="49" a="1"/>
  <c r="T23" i="49"/>
  <c r="BA16" i="45"/>
  <c r="P32" i="49" s="1"/>
  <c r="AY23" i="49"/>
  <c r="AY24" i="49"/>
  <c r="AY25" i="49"/>
  <c r="AY22" i="49"/>
  <c r="Z20" i="49"/>
  <c r="B14" i="49" a="1"/>
  <c r="AC6" i="49" a="1"/>
  <c r="AY16" i="49"/>
  <c r="AY14" i="49"/>
  <c r="AY15" i="49"/>
  <c r="AY17" i="49"/>
  <c r="T24" i="49"/>
  <c r="AB6" i="49" a="1"/>
  <c r="AY33" i="49"/>
  <c r="AY32" i="49"/>
  <c r="AY30" i="49"/>
  <c r="AY31" i="49"/>
  <c r="AX8" i="49"/>
  <c r="AX9" i="49"/>
  <c r="AX7" i="49"/>
  <c r="AX6" i="49"/>
  <c r="AX38" i="49" a="1"/>
  <c r="AY38" i="49" a="1"/>
  <c r="AV38" i="49"/>
  <c r="Z6" i="49" a="1"/>
  <c r="AX33" i="49"/>
  <c r="AX32" i="49"/>
  <c r="AX30" i="49"/>
  <c r="AX31" i="49"/>
  <c r="AY9" i="49"/>
  <c r="AY7" i="49"/>
  <c r="AY8" i="49"/>
  <c r="AY6" i="49"/>
  <c r="AK4" i="49"/>
  <c r="AK6" i="49"/>
  <c r="AP6" i="49" s="1"/>
  <c r="AK20" i="49"/>
  <c r="AK44" i="49"/>
  <c r="AK46" i="49"/>
  <c r="AP46" i="49" s="1"/>
  <c r="Z44" i="49"/>
  <c r="AA6" i="49" a="1"/>
  <c r="AX22" i="49"/>
  <c r="AX24" i="49"/>
  <c r="AX25" i="49"/>
  <c r="AX23" i="49"/>
  <c r="AX14" i="49"/>
  <c r="AX17" i="49"/>
  <c r="AX15" i="49"/>
  <c r="AX16" i="49"/>
  <c r="BC15" i="45"/>
  <c r="R31" i="49" s="1"/>
  <c r="AZ15" i="46"/>
  <c r="O39" i="49" s="1"/>
  <c r="BC16" i="45"/>
  <c r="R32" i="49" s="1"/>
  <c r="BC14" i="45"/>
  <c r="R30" i="49" s="1"/>
  <c r="AZ14" i="46"/>
  <c r="O38" i="49" s="1"/>
  <c r="BZ14" i="45"/>
  <c r="BA14" i="45"/>
  <c r="P30" i="49" s="1"/>
  <c r="N49" i="36"/>
  <c r="BZ17" i="45"/>
  <c r="AK33" i="49" s="1"/>
  <c r="AP33" i="49" s="1"/>
  <c r="BP17" i="45"/>
  <c r="BP16" i="46"/>
  <c r="BP14" i="46"/>
  <c r="BP17" i="46"/>
  <c r="BZ16" i="45"/>
  <c r="AK32" i="49" s="1"/>
  <c r="AP32" i="49" s="1"/>
  <c r="BN17" i="45"/>
  <c r="BB16" i="45"/>
  <c r="Q32" i="49" s="1"/>
  <c r="BB15" i="45"/>
  <c r="Q31" i="49" s="1"/>
  <c r="BN15" i="45"/>
  <c r="BN16" i="45"/>
  <c r="BB14" i="45"/>
  <c r="Q30" i="49" s="1"/>
  <c r="CC17" i="46"/>
  <c r="AN41" i="49" s="1"/>
  <c r="AP41" i="49" s="1"/>
  <c r="AZ15" i="45"/>
  <c r="O31" i="49" s="1"/>
  <c r="AZ17" i="45"/>
  <c r="O33" i="49" s="1"/>
  <c r="T33" i="49" s="1"/>
  <c r="CC16" i="46"/>
  <c r="AN40" i="49" s="1"/>
  <c r="AZ16" i="45"/>
  <c r="O32" i="49" s="1"/>
  <c r="BO16" i="45"/>
  <c r="BO17" i="45"/>
  <c r="CC14" i="46"/>
  <c r="AN38" i="49" s="1"/>
  <c r="AZ16" i="46"/>
  <c r="O40" i="49" s="1"/>
  <c r="CA16" i="45"/>
  <c r="AL32" i="49" s="1"/>
  <c r="CA17" i="45"/>
  <c r="AL33" i="49" s="1"/>
  <c r="CA14" i="45"/>
  <c r="AL30" i="49" s="1"/>
  <c r="BQ17" i="45"/>
  <c r="BO15" i="45"/>
  <c r="BN15" i="46"/>
  <c r="CB14" i="45"/>
  <c r="AM30" i="49" s="1"/>
  <c r="CB15" i="45"/>
  <c r="AM31" i="49" s="1"/>
  <c r="CC17" i="45"/>
  <c r="AN33" i="49" s="1"/>
  <c r="BQ15" i="45"/>
  <c r="BN16" i="46"/>
  <c r="CB16" i="45"/>
  <c r="AM32" i="49" s="1"/>
  <c r="CC15" i="45"/>
  <c r="AN31" i="49" s="1"/>
  <c r="M22" i="46"/>
  <c r="CC14" i="45"/>
  <c r="AN30" i="49" s="1"/>
  <c r="BN17" i="46"/>
  <c r="M24" i="46"/>
  <c r="M23" i="46"/>
  <c r="BQ16" i="45"/>
  <c r="O4" i="36"/>
  <c r="L23" i="46"/>
  <c r="N47" i="36" s="1"/>
  <c r="N50" i="41" s="1"/>
  <c r="J46" i="41" s="1"/>
  <c r="L54" i="36" s="1"/>
  <c r="K21" i="46"/>
  <c r="M37" i="49" s="1"/>
  <c r="H21" i="46"/>
  <c r="J37" i="49" s="1"/>
  <c r="O3" i="36"/>
  <c r="L22" i="46"/>
  <c r="N46" i="36" s="1"/>
  <c r="N49" i="41" s="1"/>
  <c r="BC22" i="46" a="1"/>
  <c r="BC24" i="46" s="1"/>
  <c r="BB22" i="46" a="1"/>
  <c r="BB22" i="46" s="1"/>
  <c r="BA22" i="46" a="1"/>
  <c r="BA25" i="46" s="1"/>
  <c r="AZ22" i="46" a="1"/>
  <c r="AZ23" i="46" s="1"/>
  <c r="O48" i="36"/>
  <c r="C49" i="36"/>
  <c r="BE13" i="42" a="1"/>
  <c r="BF13" i="42" s="1"/>
  <c r="V5" i="49" s="1"/>
  <c r="H22" i="42" a="1"/>
  <c r="H24" i="42" s="1"/>
  <c r="J8" i="49" s="1"/>
  <c r="BS13" i="44" a="1"/>
  <c r="BT13" i="44" s="1"/>
  <c r="BS13" i="42" a="1"/>
  <c r="BT13" i="42" s="1"/>
  <c r="E64" i="36"/>
  <c r="E57" i="33" s="1"/>
  <c r="D57" i="33" s="1"/>
  <c r="CE13" i="42" a="1"/>
  <c r="CE13" i="42" s="1"/>
  <c r="AQ5" i="49" s="1"/>
  <c r="I46" i="36"/>
  <c r="I8" i="27"/>
  <c r="D55" i="37"/>
  <c r="C46" i="36"/>
  <c r="C49" i="33"/>
  <c r="GX49" i="33" s="1"/>
  <c r="C47" i="36"/>
  <c r="W54" i="36"/>
  <c r="D54" i="37"/>
  <c r="B48" i="36"/>
  <c r="C48" i="36"/>
  <c r="E4" i="27"/>
  <c r="I4" i="27" s="1"/>
  <c r="E5" i="27"/>
  <c r="I5" i="27" s="1"/>
  <c r="F48" i="36"/>
  <c r="I47" i="36"/>
  <c r="E9" i="27"/>
  <c r="I9" i="27" s="1"/>
  <c r="E7" i="27"/>
  <c r="I7" i="27" s="1"/>
  <c r="BE13" i="44" a="1"/>
  <c r="BF13" i="44" s="1"/>
  <c r="V21" i="49" s="1"/>
  <c r="I49" i="36"/>
  <c r="E6" i="27"/>
  <c r="I6" i="27" s="1"/>
  <c r="F47" i="36"/>
  <c r="CE13" i="44" a="1"/>
  <c r="CF13" i="44" s="1"/>
  <c r="AR21" i="49" s="1"/>
  <c r="E47" i="36"/>
  <c r="N44" i="41" s="1"/>
  <c r="J42" i="41" s="1"/>
  <c r="X54" i="36" s="1"/>
  <c r="H22" i="43" a="1"/>
  <c r="J25" i="43" s="1"/>
  <c r="L17" i="49" s="1"/>
  <c r="I48" i="36"/>
  <c r="F49" i="36"/>
  <c r="E49" i="36"/>
  <c r="H22" i="44" a="1"/>
  <c r="H25" i="44" s="1"/>
  <c r="J25" i="49" s="1"/>
  <c r="H22" i="47" a="1"/>
  <c r="R46" i="36"/>
  <c r="Q49" i="36"/>
  <c r="R49" i="36"/>
  <c r="R47" i="36"/>
  <c r="Q47" i="36"/>
  <c r="N52" i="41" s="1"/>
  <c r="R48" i="36"/>
  <c r="Q48" i="36"/>
  <c r="K47" i="36"/>
  <c r="N48" i="41" s="1"/>
  <c r="I46" i="41" s="1"/>
  <c r="L47" i="36"/>
  <c r="E55" i="37"/>
  <c r="F54" i="36"/>
  <c r="D61" i="37"/>
  <c r="H54" i="36"/>
  <c r="I64" i="36" s="1"/>
  <c r="D57" i="37"/>
  <c r="T54" i="36"/>
  <c r="K46" i="36"/>
  <c r="N47" i="41" s="1"/>
  <c r="D58" i="37"/>
  <c r="B54" i="36"/>
  <c r="CE13" i="47" a="1"/>
  <c r="BS13" i="47" a="1"/>
  <c r="BE13" i="47" a="1"/>
  <c r="BE25" i="42"/>
  <c r="BF25" i="42"/>
  <c r="BH25" i="42"/>
  <c r="BE23" i="42"/>
  <c r="BE22" i="42"/>
  <c r="BF24" i="42"/>
  <c r="BH24" i="42"/>
  <c r="BG24" i="42"/>
  <c r="BF23" i="42"/>
  <c r="BG23" i="42"/>
  <c r="BE24" i="42"/>
  <c r="BG25" i="42"/>
  <c r="BH23" i="42"/>
  <c r="BF22" i="42"/>
  <c r="BH22" i="42"/>
  <c r="BG22" i="42"/>
  <c r="BQ16" i="46" l="1"/>
  <c r="BQ15" i="46"/>
  <c r="CA14" i="46"/>
  <c r="AL38" i="49" s="1"/>
  <c r="BQ17" i="46"/>
  <c r="BA15" i="46"/>
  <c r="P39" i="49" s="1"/>
  <c r="CB14" i="46"/>
  <c r="AM38" i="49" s="1"/>
  <c r="BA17" i="46"/>
  <c r="P41" i="49" s="1"/>
  <c r="BC16" i="46"/>
  <c r="R40" i="49" s="1"/>
  <c r="T40" i="49" s="1"/>
  <c r="BC14" i="46"/>
  <c r="R38" i="49" s="1"/>
  <c r="BC17" i="46"/>
  <c r="R41" i="49" s="1"/>
  <c r="T39" i="49"/>
  <c r="BO15" i="46"/>
  <c r="BO16" i="46"/>
  <c r="B24" i="49"/>
  <c r="O49" i="36"/>
  <c r="BO14" i="46"/>
  <c r="BZ16" i="46"/>
  <c r="AK40" i="49" s="1"/>
  <c r="AP40" i="49" s="1"/>
  <c r="CA16" i="46"/>
  <c r="AL40" i="49" s="1"/>
  <c r="T30" i="49"/>
  <c r="CB16" i="46"/>
  <c r="AM40" i="49" s="1"/>
  <c r="T17" i="49"/>
  <c r="BA25" i="45"/>
  <c r="BA22" i="45"/>
  <c r="BA23" i="45"/>
  <c r="BA24" i="45"/>
  <c r="BB25" i="45"/>
  <c r="BB22" i="45"/>
  <c r="BB24" i="45"/>
  <c r="BB23" i="45"/>
  <c r="BC25" i="45"/>
  <c r="BC24" i="45"/>
  <c r="BC23" i="45"/>
  <c r="BC22" i="45"/>
  <c r="AZ22" i="45"/>
  <c r="AZ23" i="45"/>
  <c r="AZ25" i="45"/>
  <c r="AZ24" i="45"/>
  <c r="AB46" i="49" a="1"/>
  <c r="AB47" i="49" s="1"/>
  <c r="Z46" i="49" a="1"/>
  <c r="Z48" i="49" s="1"/>
  <c r="AB22" i="49" a="1"/>
  <c r="AB23" i="49" s="1"/>
  <c r="BH21" i="43"/>
  <c r="BG21" i="43"/>
  <c r="BE21" i="43"/>
  <c r="BF21" i="43"/>
  <c r="BE21" i="47" a="1"/>
  <c r="AC46" i="49" a="1"/>
  <c r="AC49" i="49" s="1"/>
  <c r="T41" i="49"/>
  <c r="L46" i="36"/>
  <c r="Z22" i="49" a="1"/>
  <c r="Z25" i="49" s="1"/>
  <c r="AA46" i="49" a="1"/>
  <c r="AA46" i="49" s="1"/>
  <c r="AC22" i="49" a="1"/>
  <c r="AC24" i="49" s="1"/>
  <c r="AA22" i="49" a="1"/>
  <c r="AA24" i="49" s="1"/>
  <c r="BE21" i="44" a="1"/>
  <c r="L48" i="36"/>
  <c r="Z12" i="49"/>
  <c r="Z14" i="49" a="1"/>
  <c r="BS13" i="43" a="1"/>
  <c r="AB14" i="49" a="1"/>
  <c r="AC14" i="49" a="1"/>
  <c r="T15" i="49"/>
  <c r="AK12" i="49"/>
  <c r="AK14" i="49"/>
  <c r="AP14" i="49" s="1"/>
  <c r="CE13" i="43" a="1"/>
  <c r="T16" i="49"/>
  <c r="AA14" i="49" a="1"/>
  <c r="O14" i="49"/>
  <c r="T14" i="49" s="1"/>
  <c r="BE13" i="43" a="1"/>
  <c r="H22" i="45" a="1"/>
  <c r="J25" i="45" s="1"/>
  <c r="L33" i="49" s="1"/>
  <c r="CE13" i="46" a="1"/>
  <c r="CF13" i="46" s="1"/>
  <c r="AR37" i="49" s="1"/>
  <c r="AK38" i="49"/>
  <c r="AP38" i="49" s="1"/>
  <c r="B25" i="49"/>
  <c r="L49" i="36"/>
  <c r="B23" i="49"/>
  <c r="T38" i="49"/>
  <c r="AB49" i="49"/>
  <c r="AK36" i="49"/>
  <c r="Z28" i="49"/>
  <c r="B6" i="49"/>
  <c r="B7" i="49"/>
  <c r="B38" i="49" a="1"/>
  <c r="B40" i="49" s="1"/>
  <c r="B9" i="49"/>
  <c r="Z36" i="49"/>
  <c r="T31" i="49"/>
  <c r="AB9" i="49"/>
  <c r="AB8" i="49"/>
  <c r="AB6" i="49"/>
  <c r="AB7" i="49"/>
  <c r="AC6" i="49"/>
  <c r="AC8" i="49"/>
  <c r="AC9" i="49"/>
  <c r="AC7" i="49"/>
  <c r="AK28" i="49"/>
  <c r="AK30" i="49"/>
  <c r="AP30" i="49" s="1"/>
  <c r="AA8" i="49"/>
  <c r="AA6" i="49"/>
  <c r="AA9" i="49"/>
  <c r="AA7" i="49"/>
  <c r="B16" i="49"/>
  <c r="B15" i="49"/>
  <c r="B14" i="49"/>
  <c r="B17" i="49"/>
  <c r="B32" i="49"/>
  <c r="B33" i="49"/>
  <c r="B30" i="49"/>
  <c r="B31" i="49"/>
  <c r="Z7" i="49"/>
  <c r="AE7" i="49" s="1"/>
  <c r="Z6" i="49"/>
  <c r="AE6" i="49" s="1"/>
  <c r="Z8" i="49"/>
  <c r="AE8" i="49" s="1"/>
  <c r="Z9" i="49"/>
  <c r="AE9" i="49" s="1"/>
  <c r="AB24" i="49"/>
  <c r="AA49" i="49"/>
  <c r="AY41" i="49"/>
  <c r="AY39" i="49"/>
  <c r="AY40" i="49"/>
  <c r="AY38" i="49"/>
  <c r="T32" i="49"/>
  <c r="AX38" i="49"/>
  <c r="AX41" i="49"/>
  <c r="AX39" i="49"/>
  <c r="AX40" i="49"/>
  <c r="B49" i="49"/>
  <c r="B46" i="49"/>
  <c r="B47" i="49"/>
  <c r="B48" i="49"/>
  <c r="BE13" i="46" a="1"/>
  <c r="BF13" i="46" s="1"/>
  <c r="V37" i="49" s="1"/>
  <c r="CE13" i="45" a="1"/>
  <c r="CE13" i="45" s="1"/>
  <c r="AQ29" i="49" s="1"/>
  <c r="BS13" i="45" a="1"/>
  <c r="BT13" i="45" s="1"/>
  <c r="I48" i="41"/>
  <c r="D64" i="37" s="1"/>
  <c r="O47" i="36"/>
  <c r="E60" i="37"/>
  <c r="BE13" i="45" a="1"/>
  <c r="BH13" i="45" s="1"/>
  <c r="X29" i="49" s="1"/>
  <c r="BS13" i="46" a="1"/>
  <c r="BV13" i="46" s="1"/>
  <c r="H22" i="46" a="1"/>
  <c r="I23" i="46" s="1"/>
  <c r="K39" i="49" s="1"/>
  <c r="I47" i="41"/>
  <c r="Q54" i="36" s="1"/>
  <c r="O46" i="36"/>
  <c r="BC22" i="46"/>
  <c r="BC25" i="46"/>
  <c r="BC23" i="46"/>
  <c r="BB24" i="46"/>
  <c r="BB25" i="46"/>
  <c r="BB23" i="46"/>
  <c r="BA23" i="46"/>
  <c r="BE13" i="42"/>
  <c r="U5" i="49" s="1"/>
  <c r="BA22" i="46"/>
  <c r="BA24" i="46"/>
  <c r="AZ25" i="46"/>
  <c r="AZ22" i="46"/>
  <c r="AZ24" i="46"/>
  <c r="CF13" i="42"/>
  <c r="AR5" i="49" s="1"/>
  <c r="BH13" i="42"/>
  <c r="X5" i="49" s="1"/>
  <c r="BG13" i="42"/>
  <c r="W5" i="49" s="1"/>
  <c r="BV13" i="44"/>
  <c r="BU13" i="44"/>
  <c r="DX49" i="33"/>
  <c r="BS13" i="44"/>
  <c r="BS13" i="42"/>
  <c r="BU13" i="42"/>
  <c r="BV13" i="42"/>
  <c r="K25" i="42"/>
  <c r="M9" i="49" s="1"/>
  <c r="J22" i="42"/>
  <c r="L6" i="49" s="1"/>
  <c r="J23" i="42"/>
  <c r="L7" i="49" s="1"/>
  <c r="H25" i="42"/>
  <c r="J9" i="49" s="1"/>
  <c r="J25" i="42"/>
  <c r="L9" i="49" s="1"/>
  <c r="H23" i="42"/>
  <c r="J7" i="49" s="1"/>
  <c r="I24" i="42"/>
  <c r="K8" i="49" s="1"/>
  <c r="K23" i="42"/>
  <c r="M7" i="49" s="1"/>
  <c r="I25" i="42"/>
  <c r="K9" i="49" s="1"/>
  <c r="CG13" i="42"/>
  <c r="AS5" i="49" s="1"/>
  <c r="K24" i="42"/>
  <c r="M8" i="49" s="1"/>
  <c r="K22" i="42"/>
  <c r="M6" i="49" s="1"/>
  <c r="I23" i="42"/>
  <c r="K7" i="49" s="1"/>
  <c r="I22" i="42"/>
  <c r="K6" i="49" s="1"/>
  <c r="E57" i="39"/>
  <c r="D57" i="39" s="1"/>
  <c r="J24" i="42"/>
  <c r="L8" i="49" s="1"/>
  <c r="H22" i="42"/>
  <c r="J6" i="49" s="1"/>
  <c r="CH13" i="42"/>
  <c r="AT5" i="49" s="1"/>
  <c r="E67" i="37"/>
  <c r="GK49" i="33"/>
  <c r="HK49" i="33"/>
  <c r="IK49" i="33"/>
  <c r="BX49" i="33"/>
  <c r="FX49" i="33"/>
  <c r="LK49" i="33"/>
  <c r="KK49" i="33"/>
  <c r="X49" i="33"/>
  <c r="C55" i="39"/>
  <c r="B55" i="39" s="1"/>
  <c r="C55" i="33"/>
  <c r="W64" i="36"/>
  <c r="CK49" i="33"/>
  <c r="KX49" i="33"/>
  <c r="AX49" i="33"/>
  <c r="AK49" i="33"/>
  <c r="JX49" i="33"/>
  <c r="BK49" i="33"/>
  <c r="IX49" i="33"/>
  <c r="HX49" i="33"/>
  <c r="K49" i="33"/>
  <c r="FK49" i="33"/>
  <c r="B49" i="33"/>
  <c r="EK49" i="33"/>
  <c r="DK49" i="33"/>
  <c r="LX49" i="33"/>
  <c r="EX49" i="33"/>
  <c r="CX49" i="33"/>
  <c r="JK49" i="33"/>
  <c r="E54" i="37"/>
  <c r="CH13" i="44"/>
  <c r="AT21" i="49" s="1"/>
  <c r="BG13" i="44"/>
  <c r="W21" i="49" s="1"/>
  <c r="CE13" i="44"/>
  <c r="AQ21" i="49" s="1"/>
  <c r="BE13" i="44"/>
  <c r="U21" i="49" s="1"/>
  <c r="CG13" i="44"/>
  <c r="AS21" i="49" s="1"/>
  <c r="BH13" i="44"/>
  <c r="X21" i="49" s="1"/>
  <c r="H23" i="43"/>
  <c r="J15" i="49" s="1"/>
  <c r="H24" i="43"/>
  <c r="J16" i="49" s="1"/>
  <c r="I24" i="43"/>
  <c r="K16" i="49" s="1"/>
  <c r="K23" i="43"/>
  <c r="M15" i="49" s="1"/>
  <c r="K22" i="43"/>
  <c r="M14" i="49" s="1"/>
  <c r="H25" i="43"/>
  <c r="J17" i="49" s="1"/>
  <c r="H22" i="43"/>
  <c r="J14" i="49" s="1"/>
  <c r="K25" i="43"/>
  <c r="M17" i="49" s="1"/>
  <c r="K24" i="43"/>
  <c r="M16" i="49" s="1"/>
  <c r="I22" i="43"/>
  <c r="K14" i="49" s="1"/>
  <c r="I23" i="43"/>
  <c r="K15" i="49" s="1"/>
  <c r="I25" i="43"/>
  <c r="K17" i="49" s="1"/>
  <c r="J22" i="43"/>
  <c r="L14" i="49" s="1"/>
  <c r="J23" i="43"/>
  <c r="L15" i="49" s="1"/>
  <c r="J24" i="43"/>
  <c r="L16" i="49" s="1"/>
  <c r="K22" i="44"/>
  <c r="M22" i="49" s="1"/>
  <c r="H22" i="44"/>
  <c r="J22" i="49" s="1"/>
  <c r="I23" i="44"/>
  <c r="K23" i="49" s="1"/>
  <c r="H24" i="44"/>
  <c r="J24" i="49" s="1"/>
  <c r="I25" i="44"/>
  <c r="K25" i="49" s="1"/>
  <c r="J22" i="44"/>
  <c r="L22" i="49" s="1"/>
  <c r="J23" i="44"/>
  <c r="L23" i="49" s="1"/>
  <c r="J24" i="44"/>
  <c r="L24" i="49" s="1"/>
  <c r="J25" i="44"/>
  <c r="L25" i="49" s="1"/>
  <c r="K23" i="44"/>
  <c r="M23" i="49" s="1"/>
  <c r="K25" i="44"/>
  <c r="M25" i="49" s="1"/>
  <c r="K24" i="44"/>
  <c r="M24" i="49" s="1"/>
  <c r="I22" i="44"/>
  <c r="K22" i="49" s="1"/>
  <c r="H23" i="44"/>
  <c r="J23" i="49" s="1"/>
  <c r="I24" i="44"/>
  <c r="K24" i="49" s="1"/>
  <c r="J25" i="47"/>
  <c r="L49" i="49" s="1"/>
  <c r="J23" i="47"/>
  <c r="L47" i="49" s="1"/>
  <c r="I25" i="47"/>
  <c r="K49" i="49" s="1"/>
  <c r="I23" i="47"/>
  <c r="K47" i="49" s="1"/>
  <c r="H25" i="47"/>
  <c r="J49" i="49" s="1"/>
  <c r="H23" i="47"/>
  <c r="J47" i="49" s="1"/>
  <c r="H24" i="47"/>
  <c r="J48" i="49" s="1"/>
  <c r="K24" i="47"/>
  <c r="M48" i="49" s="1"/>
  <c r="K22" i="47"/>
  <c r="M46" i="49" s="1"/>
  <c r="J24" i="47"/>
  <c r="L48" i="49" s="1"/>
  <c r="J22" i="47"/>
  <c r="L46" i="49" s="1"/>
  <c r="H22" i="47"/>
  <c r="J46" i="49" s="1"/>
  <c r="I24" i="47"/>
  <c r="K48" i="49" s="1"/>
  <c r="I22" i="47"/>
  <c r="K46" i="49" s="1"/>
  <c r="K25" i="47"/>
  <c r="M49" i="49" s="1"/>
  <c r="K23" i="47"/>
  <c r="M47" i="49" s="1"/>
  <c r="C50" i="39"/>
  <c r="B50" i="39" s="1"/>
  <c r="I14" i="27"/>
  <c r="F14" i="27" s="1"/>
  <c r="O14" i="27" s="1"/>
  <c r="C50" i="33"/>
  <c r="E51" i="39"/>
  <c r="D51" i="39" s="1"/>
  <c r="E51" i="33"/>
  <c r="D60" i="37"/>
  <c r="K54" i="36"/>
  <c r="E49" i="33"/>
  <c r="E49" i="39"/>
  <c r="D49" i="39" s="1"/>
  <c r="E55" i="33"/>
  <c r="E55" i="39"/>
  <c r="D55" i="39" s="1"/>
  <c r="C48" i="33"/>
  <c r="C48" i="39"/>
  <c r="B48" i="39" s="1"/>
  <c r="C64" i="36"/>
  <c r="U64" i="36"/>
  <c r="C54" i="33"/>
  <c r="C54" i="39"/>
  <c r="B54" i="39" s="1"/>
  <c r="C58" i="33"/>
  <c r="C58" i="39"/>
  <c r="B58" i="39" s="1"/>
  <c r="D68" i="37"/>
  <c r="I11" i="27"/>
  <c r="J11" i="27" s="1"/>
  <c r="I12" i="27"/>
  <c r="F12" i="27" s="1"/>
  <c r="O12" i="27" s="1"/>
  <c r="I13" i="27"/>
  <c r="G13" i="27" s="1"/>
  <c r="Q13" i="27" s="1"/>
  <c r="I16" i="27"/>
  <c r="F16" i="27" s="1"/>
  <c r="O16" i="27" s="1"/>
  <c r="I15" i="27"/>
  <c r="BT13" i="47"/>
  <c r="BS13" i="47"/>
  <c r="BU13" i="47"/>
  <c r="BV13" i="47"/>
  <c r="BF13" i="47"/>
  <c r="V45" i="49" s="1"/>
  <c r="BE13" i="47"/>
  <c r="U45" i="49" s="1"/>
  <c r="BH13" i="47"/>
  <c r="X45" i="49" s="1"/>
  <c r="BG13" i="47"/>
  <c r="W45" i="49" s="1"/>
  <c r="CF13" i="47"/>
  <c r="AR45" i="49" s="1"/>
  <c r="CE13" i="47"/>
  <c r="AQ45" i="49" s="1"/>
  <c r="CH13" i="47"/>
  <c r="AT45" i="49" s="1"/>
  <c r="CG13" i="47"/>
  <c r="AS45" i="49" s="1"/>
  <c r="AB25" i="49" l="1"/>
  <c r="AB22" i="49"/>
  <c r="AB30" i="49" a="1"/>
  <c r="AB31" i="49" s="1"/>
  <c r="AC30" i="49" a="1"/>
  <c r="AC30" i="49" s="1"/>
  <c r="Z30" i="49" a="1"/>
  <c r="Z32" i="49" s="1"/>
  <c r="Z49" i="49"/>
  <c r="AE49" i="49" s="1"/>
  <c r="AC48" i="49"/>
  <c r="Z47" i="49"/>
  <c r="AE47" i="49" s="1"/>
  <c r="Z46" i="49"/>
  <c r="AE46" i="49" s="1"/>
  <c r="AA30" i="49" a="1"/>
  <c r="AA30" i="49" s="1"/>
  <c r="BE22" i="43" a="1"/>
  <c r="BF22" i="43" s="1"/>
  <c r="Z22" i="49"/>
  <c r="AE22" i="49" s="1"/>
  <c r="AB48" i="49"/>
  <c r="AB46" i="49"/>
  <c r="BH13" i="46"/>
  <c r="X37" i="49" s="1"/>
  <c r="AA48" i="49"/>
  <c r="BE13" i="46"/>
  <c r="U37" i="49" s="1"/>
  <c r="AA22" i="49"/>
  <c r="BE21" i="45" a="1"/>
  <c r="AA47" i="49"/>
  <c r="AA25" i="49"/>
  <c r="AC22" i="49"/>
  <c r="AC23" i="49"/>
  <c r="AC46" i="49"/>
  <c r="AA23" i="49"/>
  <c r="AE48" i="49"/>
  <c r="Z24" i="49"/>
  <c r="AE24" i="49" s="1"/>
  <c r="Z23" i="49"/>
  <c r="AE23" i="49" s="1"/>
  <c r="AC25" i="49"/>
  <c r="AC47" i="49"/>
  <c r="BE21" i="47"/>
  <c r="BH21" i="47"/>
  <c r="BG21" i="47"/>
  <c r="BF21" i="47"/>
  <c r="AE25" i="49"/>
  <c r="BE21" i="44"/>
  <c r="BH21" i="44"/>
  <c r="BF21" i="44"/>
  <c r="BG21" i="44"/>
  <c r="CE13" i="46"/>
  <c r="AQ37" i="49" s="1"/>
  <c r="CG13" i="46"/>
  <c r="AS37" i="49" s="1"/>
  <c r="CH13" i="46"/>
  <c r="AT37" i="49" s="1"/>
  <c r="BF13" i="43"/>
  <c r="V13" i="49" s="1"/>
  <c r="BE13" i="43"/>
  <c r="BH13" i="43"/>
  <c r="X13" i="49" s="1"/>
  <c r="BG13" i="43"/>
  <c r="W13" i="49" s="1"/>
  <c r="AC16" i="49"/>
  <c r="AC17" i="49"/>
  <c r="AC14" i="49"/>
  <c r="AC15" i="49"/>
  <c r="AA16" i="49"/>
  <c r="AA17" i="49"/>
  <c r="AA15" i="49"/>
  <c r="AA14" i="49"/>
  <c r="AB17" i="49"/>
  <c r="AB16" i="49"/>
  <c r="AB14" i="49"/>
  <c r="AB15" i="49"/>
  <c r="BT13" i="43"/>
  <c r="BV13" i="43"/>
  <c r="BS13" i="43"/>
  <c r="BU13" i="43"/>
  <c r="CG13" i="43"/>
  <c r="AS13" i="49" s="1"/>
  <c r="CF13" i="43"/>
  <c r="AR13" i="49" s="1"/>
  <c r="CE13" i="43"/>
  <c r="CH13" i="43"/>
  <c r="AT13" i="49" s="1"/>
  <c r="Z15" i="49"/>
  <c r="AE15" i="49" s="1"/>
  <c r="Z17" i="49"/>
  <c r="Z16" i="49"/>
  <c r="Z14" i="49"/>
  <c r="AE14" i="49" s="1"/>
  <c r="K22" i="45"/>
  <c r="M30" i="49" s="1"/>
  <c r="J22" i="45"/>
  <c r="L30" i="49" s="1"/>
  <c r="J23" i="45"/>
  <c r="L31" i="49" s="1"/>
  <c r="H22" i="45"/>
  <c r="J30" i="49" s="1"/>
  <c r="H23" i="45"/>
  <c r="J31" i="49" s="1"/>
  <c r="K24" i="45"/>
  <c r="M32" i="49" s="1"/>
  <c r="I23" i="45"/>
  <c r="K31" i="49" s="1"/>
  <c r="H24" i="45"/>
  <c r="J32" i="49" s="1"/>
  <c r="I22" i="45"/>
  <c r="K30" i="49" s="1"/>
  <c r="H25" i="45"/>
  <c r="J33" i="49" s="1"/>
  <c r="K23" i="45"/>
  <c r="M31" i="49" s="1"/>
  <c r="I24" i="45"/>
  <c r="K32" i="49" s="1"/>
  <c r="I25" i="45"/>
  <c r="K33" i="49" s="1"/>
  <c r="K25" i="45"/>
  <c r="M33" i="49" s="1"/>
  <c r="J24" i="45"/>
  <c r="L32" i="49" s="1"/>
  <c r="BG13" i="46"/>
  <c r="W37" i="49" s="1"/>
  <c r="AB32" i="49"/>
  <c r="AB33" i="49"/>
  <c r="AB30" i="49"/>
  <c r="AC31" i="49"/>
  <c r="AC32" i="49"/>
  <c r="AE32" i="49" s="1"/>
  <c r="B38" i="49"/>
  <c r="Z31" i="49"/>
  <c r="AE31" i="49" s="1"/>
  <c r="BV13" i="45"/>
  <c r="Z33" i="49"/>
  <c r="B39" i="49"/>
  <c r="B41" i="49"/>
  <c r="CG13" i="45"/>
  <c r="AS29" i="49" s="1"/>
  <c r="CF13" i="45"/>
  <c r="AR29" i="49" s="1"/>
  <c r="AF5" i="49" a="1"/>
  <c r="AC38" i="49" a="1"/>
  <c r="Z38" i="49" a="1"/>
  <c r="AB38" i="49" a="1"/>
  <c r="AA38" i="49" a="1"/>
  <c r="BU13" i="45"/>
  <c r="CH13" i="45"/>
  <c r="AT29" i="49" s="1"/>
  <c r="BS13" i="45"/>
  <c r="BE13" i="45"/>
  <c r="U29" i="49" s="1"/>
  <c r="BG13" i="45"/>
  <c r="W29" i="49" s="1"/>
  <c r="BS13" i="46"/>
  <c r="BU13" i="46"/>
  <c r="BT13" i="46"/>
  <c r="BF13" i="45"/>
  <c r="V29" i="49" s="1"/>
  <c r="J24" i="46"/>
  <c r="L40" i="49" s="1"/>
  <c r="K24" i="46"/>
  <c r="M40" i="49" s="1"/>
  <c r="H24" i="46"/>
  <c r="J40" i="49" s="1"/>
  <c r="J25" i="46"/>
  <c r="L41" i="49" s="1"/>
  <c r="I22" i="46"/>
  <c r="K38" i="49" s="1"/>
  <c r="I24" i="46"/>
  <c r="K40" i="49" s="1"/>
  <c r="H22" i="46"/>
  <c r="J38" i="49" s="1"/>
  <c r="K25" i="46"/>
  <c r="M41" i="49" s="1"/>
  <c r="K23" i="46"/>
  <c r="M39" i="49" s="1"/>
  <c r="H23" i="46"/>
  <c r="J39" i="49" s="1"/>
  <c r="H25" i="46"/>
  <c r="J41" i="49" s="1"/>
  <c r="I25" i="46"/>
  <c r="K41" i="49" s="1"/>
  <c r="J23" i="46"/>
  <c r="L39" i="49" s="1"/>
  <c r="J22" i="46"/>
  <c r="L38" i="49" s="1"/>
  <c r="K22" i="46"/>
  <c r="M38" i="49" s="1"/>
  <c r="D63" i="37"/>
  <c r="N54" i="36"/>
  <c r="BE21" i="46" a="1"/>
  <c r="BE21" i="46" s="1"/>
  <c r="BE14" i="42" a="1"/>
  <c r="BE17" i="42" s="1"/>
  <c r="U9" i="49" s="1"/>
  <c r="BS14" i="42" a="1"/>
  <c r="BS14" i="42" s="1"/>
  <c r="BS14" i="44" a="1"/>
  <c r="BU15" i="44" s="1"/>
  <c r="CE14" i="42" a="1"/>
  <c r="CE15" i="42" s="1"/>
  <c r="AQ7" i="49" s="1"/>
  <c r="EW49" i="33"/>
  <c r="IW49" i="33"/>
  <c r="JW49" i="33"/>
  <c r="EJ49" i="33"/>
  <c r="W49" i="33"/>
  <c r="DW49" i="33"/>
  <c r="KW49" i="33"/>
  <c r="CW49" i="33"/>
  <c r="LJ49" i="33"/>
  <c r="GJ49" i="33"/>
  <c r="IJ49" i="33"/>
  <c r="FW49" i="33"/>
  <c r="BW49" i="33"/>
  <c r="DJ49" i="33"/>
  <c r="LW49" i="33"/>
  <c r="HW49" i="33"/>
  <c r="CJ49" i="33"/>
  <c r="BJ49" i="33"/>
  <c r="J49" i="33"/>
  <c r="AJ49" i="33"/>
  <c r="KJ49" i="33"/>
  <c r="HJ49" i="33"/>
  <c r="AW49" i="33"/>
  <c r="GW49" i="33"/>
  <c r="JJ49" i="33"/>
  <c r="FJ49" i="33"/>
  <c r="E70" i="37"/>
  <c r="E60" i="33"/>
  <c r="D60" i="33" s="1"/>
  <c r="E60" i="39"/>
  <c r="D60" i="39" s="1"/>
  <c r="GX55" i="33"/>
  <c r="IX55" i="33"/>
  <c r="EX55" i="33"/>
  <c r="JX55" i="33"/>
  <c r="FX55" i="33"/>
  <c r="BK55" i="33"/>
  <c r="K55" i="33"/>
  <c r="LK55" i="33"/>
  <c r="IK55" i="33"/>
  <c r="KX55" i="33"/>
  <c r="CX55" i="33"/>
  <c r="AX55" i="33"/>
  <c r="JK55" i="33"/>
  <c r="EK55" i="33"/>
  <c r="AK55" i="33"/>
  <c r="B55" i="33"/>
  <c r="CK55" i="33"/>
  <c r="LX55" i="33"/>
  <c r="HX55" i="33"/>
  <c r="DK55" i="33"/>
  <c r="X55" i="33"/>
  <c r="KK55" i="33"/>
  <c r="GK55" i="33"/>
  <c r="FK55" i="33"/>
  <c r="DX55" i="33"/>
  <c r="HK55" i="33"/>
  <c r="BX55" i="33"/>
  <c r="CE14" i="44" a="1"/>
  <c r="CE17" i="44" s="1"/>
  <c r="AQ25" i="49" s="1"/>
  <c r="BE14" i="44" a="1"/>
  <c r="BF17" i="44" s="1"/>
  <c r="V25" i="49" s="1"/>
  <c r="E14" i="27"/>
  <c r="H14" i="27"/>
  <c r="J14" i="27"/>
  <c r="C14" i="27"/>
  <c r="D14" i="27"/>
  <c r="N14" i="27" s="1"/>
  <c r="G14" i="27"/>
  <c r="Q14" i="27" s="1"/>
  <c r="J21" i="27"/>
  <c r="T44" i="36" s="1"/>
  <c r="KX50" i="33"/>
  <c r="LK50" i="33"/>
  <c r="KK50" i="33"/>
  <c r="LX50" i="33"/>
  <c r="IX50" i="33"/>
  <c r="IK50" i="33"/>
  <c r="JK50" i="33"/>
  <c r="JX50" i="33"/>
  <c r="GX50" i="33"/>
  <c r="HX50" i="33"/>
  <c r="GK50" i="33"/>
  <c r="HK50" i="33"/>
  <c r="FK50" i="33"/>
  <c r="FX50" i="33"/>
  <c r="EK50" i="33"/>
  <c r="CK50" i="33"/>
  <c r="CX50" i="33"/>
  <c r="DK50" i="33"/>
  <c r="EX50" i="33"/>
  <c r="DX50" i="33"/>
  <c r="BX50" i="33"/>
  <c r="X50" i="33"/>
  <c r="BK50" i="33"/>
  <c r="AX50" i="33"/>
  <c r="AK50" i="33"/>
  <c r="LM55" i="33"/>
  <c r="KZ55" i="33"/>
  <c r="KM55" i="33"/>
  <c r="LZ55" i="33"/>
  <c r="IZ55" i="33"/>
  <c r="JZ55" i="33"/>
  <c r="JM55" i="33"/>
  <c r="IM55" i="33"/>
  <c r="GM55" i="33"/>
  <c r="HM55" i="33"/>
  <c r="HZ55" i="33"/>
  <c r="GZ55" i="33"/>
  <c r="EZ55" i="33"/>
  <c r="FM55" i="33"/>
  <c r="FZ55" i="33"/>
  <c r="EM55" i="33"/>
  <c r="DM55" i="33"/>
  <c r="DZ55" i="33"/>
  <c r="CZ55" i="33"/>
  <c r="CM55" i="33"/>
  <c r="BZ55" i="33"/>
  <c r="BM55" i="33"/>
  <c r="AM55" i="33"/>
  <c r="Z55" i="33"/>
  <c r="AZ55" i="33"/>
  <c r="KX54" i="33"/>
  <c r="LK54" i="33"/>
  <c r="KK54" i="33"/>
  <c r="LX54" i="33"/>
  <c r="JK54" i="33"/>
  <c r="JX54" i="33"/>
  <c r="IK54" i="33"/>
  <c r="IX54" i="33"/>
  <c r="GX54" i="33"/>
  <c r="HX54" i="33"/>
  <c r="FX54" i="33"/>
  <c r="GK54" i="33"/>
  <c r="HK54" i="33"/>
  <c r="EK54" i="33"/>
  <c r="EX54" i="33"/>
  <c r="FK54" i="33"/>
  <c r="DX54" i="33"/>
  <c r="CK54" i="33"/>
  <c r="CX54" i="33"/>
  <c r="DK54" i="33"/>
  <c r="BK54" i="33"/>
  <c r="AK54" i="33"/>
  <c r="BX54" i="33"/>
  <c r="AX54" i="33"/>
  <c r="X54" i="33"/>
  <c r="LM49" i="33"/>
  <c r="KZ49" i="33"/>
  <c r="KM49" i="33"/>
  <c r="LZ49" i="33"/>
  <c r="JZ49" i="33"/>
  <c r="JM49" i="33"/>
  <c r="IZ49" i="33"/>
  <c r="IM49" i="33"/>
  <c r="HM49" i="33"/>
  <c r="HZ49" i="33"/>
  <c r="GZ49" i="33"/>
  <c r="GM49" i="33"/>
  <c r="FM49" i="33"/>
  <c r="EM49" i="33"/>
  <c r="FZ49" i="33"/>
  <c r="EZ49" i="33"/>
  <c r="CM49" i="33"/>
  <c r="DM49" i="33"/>
  <c r="DZ49" i="33"/>
  <c r="BM49" i="33"/>
  <c r="CZ49" i="33"/>
  <c r="BZ49" i="33"/>
  <c r="AZ49" i="33"/>
  <c r="Z49" i="33"/>
  <c r="AM49" i="33"/>
  <c r="LX48" i="33"/>
  <c r="KX48" i="33"/>
  <c r="LK48" i="33"/>
  <c r="KK48" i="33"/>
  <c r="JX48" i="33"/>
  <c r="IX48" i="33"/>
  <c r="JK48" i="33"/>
  <c r="IK48" i="33"/>
  <c r="HX48" i="33"/>
  <c r="GX48" i="33"/>
  <c r="HK48" i="33"/>
  <c r="GK48" i="33"/>
  <c r="FK48" i="33"/>
  <c r="EK48" i="33"/>
  <c r="FX48" i="33"/>
  <c r="EX48" i="33"/>
  <c r="DK48" i="33"/>
  <c r="CK48" i="33"/>
  <c r="DX48" i="33"/>
  <c r="CX48" i="33"/>
  <c r="AX48" i="33"/>
  <c r="AK48" i="33"/>
  <c r="X48" i="33"/>
  <c r="BX48" i="33"/>
  <c r="BK48" i="33"/>
  <c r="LM51" i="33"/>
  <c r="KZ51" i="33"/>
  <c r="KM51" i="33"/>
  <c r="LZ51" i="33"/>
  <c r="JM51" i="33"/>
  <c r="IM51" i="33"/>
  <c r="IZ51" i="33"/>
  <c r="JZ51" i="33"/>
  <c r="HM51" i="33"/>
  <c r="GM51" i="33"/>
  <c r="GZ51" i="33"/>
  <c r="HZ51" i="33"/>
  <c r="FZ51" i="33"/>
  <c r="FM51" i="33"/>
  <c r="EM51" i="33"/>
  <c r="DZ51" i="33"/>
  <c r="DM51" i="33"/>
  <c r="CZ51" i="33"/>
  <c r="CM51" i="33"/>
  <c r="EZ51" i="33"/>
  <c r="BM51" i="33"/>
  <c r="Z51" i="33"/>
  <c r="BZ51" i="33"/>
  <c r="AM51" i="33"/>
  <c r="AZ51" i="33"/>
  <c r="B50" i="33"/>
  <c r="J50" i="33" s="1"/>
  <c r="K50" i="33"/>
  <c r="M51" i="33"/>
  <c r="D51" i="33"/>
  <c r="C51" i="39"/>
  <c r="B51" i="39" s="1"/>
  <c r="K64" i="36"/>
  <c r="C51" i="33"/>
  <c r="M49" i="33"/>
  <c r="D49" i="33"/>
  <c r="D55" i="33"/>
  <c r="M55" i="33"/>
  <c r="C60" i="39"/>
  <c r="B60" i="39" s="1"/>
  <c r="C60" i="33"/>
  <c r="T74" i="36"/>
  <c r="D70" i="37"/>
  <c r="C53" i="39"/>
  <c r="B53" i="39" s="1"/>
  <c r="C53" i="33"/>
  <c r="D67" i="37"/>
  <c r="F74" i="36"/>
  <c r="C57" i="33"/>
  <c r="C57" i="39"/>
  <c r="B57" i="39" s="1"/>
  <c r="K54" i="33"/>
  <c r="B54" i="33"/>
  <c r="B48" i="33"/>
  <c r="K48" i="33"/>
  <c r="B58" i="33"/>
  <c r="E12" i="27"/>
  <c r="J12" i="27"/>
  <c r="G12" i="27"/>
  <c r="Q12" i="27" s="1"/>
  <c r="C13" i="27"/>
  <c r="E13" i="27"/>
  <c r="F13" i="27"/>
  <c r="O13" i="27" s="1"/>
  <c r="D13" i="27"/>
  <c r="J13" i="27"/>
  <c r="H13" i="27"/>
  <c r="C16" i="27"/>
  <c r="G16" i="27"/>
  <c r="Q16" i="27" s="1"/>
  <c r="E16" i="27"/>
  <c r="J16" i="27"/>
  <c r="C12" i="27"/>
  <c r="D12" i="27"/>
  <c r="N12" i="27" s="1"/>
  <c r="D16" i="27"/>
  <c r="N16" i="27" s="1"/>
  <c r="E15" i="27"/>
  <c r="C15" i="27"/>
  <c r="C11" i="27"/>
  <c r="D11" i="27"/>
  <c r="N11" i="27" s="1"/>
  <c r="H15" i="27"/>
  <c r="G11" i="27"/>
  <c r="Q11" i="27" s="1"/>
  <c r="F15" i="27"/>
  <c r="O15" i="27" s="1"/>
  <c r="H12" i="27"/>
  <c r="H16" i="27"/>
  <c r="E11" i="27"/>
  <c r="H11" i="27"/>
  <c r="G15" i="27"/>
  <c r="Q15" i="27" s="1"/>
  <c r="F11" i="27"/>
  <c r="O11" i="27" s="1"/>
  <c r="J15" i="27"/>
  <c r="D15" i="27"/>
  <c r="N15" i="27" s="1"/>
  <c r="CE14" i="47" a="1"/>
  <c r="CH14" i="47" s="1"/>
  <c r="AT46" i="49" s="1"/>
  <c r="BE14" i="47" a="1"/>
  <c r="BG16" i="47" s="1"/>
  <c r="W48" i="49" s="1"/>
  <c r="BS14" i="47" a="1"/>
  <c r="Z30" i="49" l="1"/>
  <c r="AE30" i="49" s="1"/>
  <c r="BH23" i="43"/>
  <c r="AC33" i="49"/>
  <c r="AA33" i="49"/>
  <c r="BH24" i="43"/>
  <c r="BF25" i="43"/>
  <c r="AA31" i="49"/>
  <c r="BH25" i="43"/>
  <c r="AA32" i="49"/>
  <c r="BG22" i="43"/>
  <c r="BE23" i="43"/>
  <c r="BE22" i="47" a="1"/>
  <c r="BE24" i="47" s="1"/>
  <c r="BE25" i="43"/>
  <c r="BF23" i="43"/>
  <c r="BE22" i="43"/>
  <c r="BF24" i="43"/>
  <c r="CE14" i="46" a="1"/>
  <c r="CG16" i="46" s="1"/>
  <c r="AS40" i="49" s="1"/>
  <c r="BG24" i="43"/>
  <c r="BE24" i="43"/>
  <c r="BE14" i="46" a="1"/>
  <c r="BG16" i="46" s="1"/>
  <c r="W40" i="49" s="1"/>
  <c r="BG23" i="43"/>
  <c r="BH22" i="43"/>
  <c r="BG25" i="43"/>
  <c r="AE16" i="49"/>
  <c r="AE17" i="49"/>
  <c r="AE33" i="49"/>
  <c r="BE21" i="45"/>
  <c r="BH21" i="45"/>
  <c r="BG21" i="45"/>
  <c r="BF21" i="45"/>
  <c r="BE22" i="44" a="1"/>
  <c r="BE23" i="44" s="1"/>
  <c r="AF45" i="49" a="1"/>
  <c r="AG45" i="49" s="1"/>
  <c r="AF21" i="49" a="1"/>
  <c r="AF21" i="49" s="1"/>
  <c r="AQ13" i="49"/>
  <c r="CE14" i="43" a="1"/>
  <c r="AF13" i="49" a="1"/>
  <c r="BS14" i="43" a="1"/>
  <c r="U13" i="49"/>
  <c r="BE14" i="43" a="1"/>
  <c r="AF29" i="49" a="1"/>
  <c r="AH29" i="49" s="1"/>
  <c r="AB41" i="49"/>
  <c r="AB40" i="49"/>
  <c r="AB39" i="49"/>
  <c r="AB38" i="49"/>
  <c r="Z41" i="49"/>
  <c r="Z40" i="49"/>
  <c r="Z38" i="49"/>
  <c r="Z39" i="49"/>
  <c r="AC38" i="49"/>
  <c r="AC39" i="49"/>
  <c r="AC40" i="49"/>
  <c r="AC41" i="49"/>
  <c r="AA40" i="49"/>
  <c r="AA41" i="49"/>
  <c r="AA38" i="49"/>
  <c r="AA39" i="49"/>
  <c r="AH5" i="49"/>
  <c r="AF5" i="49"/>
  <c r="AI5" i="49"/>
  <c r="AG5" i="49"/>
  <c r="CE14" i="45" a="1"/>
  <c r="CF15" i="45" s="1"/>
  <c r="AR31" i="49" s="1"/>
  <c r="BS14" i="45" a="1"/>
  <c r="BS14" i="45" s="1"/>
  <c r="BE14" i="45" a="1"/>
  <c r="BF15" i="45" s="1"/>
  <c r="V31" i="49" s="1"/>
  <c r="BS14" i="46" a="1"/>
  <c r="BU17" i="46" s="1"/>
  <c r="C52" i="39"/>
  <c r="B52" i="39" s="1"/>
  <c r="C52" i="33"/>
  <c r="BH21" i="46"/>
  <c r="BF21" i="46"/>
  <c r="BG21" i="46"/>
  <c r="BU14" i="44"/>
  <c r="BV16" i="44"/>
  <c r="BU17" i="44"/>
  <c r="BS15" i="44"/>
  <c r="BT15" i="44"/>
  <c r="BV17" i="44"/>
  <c r="BT17" i="44"/>
  <c r="BT14" i="44"/>
  <c r="BU16" i="44"/>
  <c r="BS14" i="44"/>
  <c r="BV15" i="44"/>
  <c r="BG17" i="42"/>
  <c r="W9" i="49" s="1"/>
  <c r="BE16" i="42"/>
  <c r="U8" i="49" s="1"/>
  <c r="BH15" i="42"/>
  <c r="X7" i="49" s="1"/>
  <c r="BG14" i="42"/>
  <c r="W6" i="49" s="1"/>
  <c r="BF16" i="42"/>
  <c r="V8" i="49" s="1"/>
  <c r="BH17" i="42"/>
  <c r="X9" i="49" s="1"/>
  <c r="BE14" i="42"/>
  <c r="U6" i="49" s="1"/>
  <c r="BE15" i="42"/>
  <c r="U7" i="49" s="1"/>
  <c r="BF14" i="42"/>
  <c r="V6" i="49" s="1"/>
  <c r="BF15" i="42"/>
  <c r="V7" i="49" s="1"/>
  <c r="BH16" i="42"/>
  <c r="X8" i="49" s="1"/>
  <c r="BG15" i="42"/>
  <c r="W7" i="49" s="1"/>
  <c r="BH14" i="42"/>
  <c r="X6" i="49" s="1"/>
  <c r="BF17" i="42"/>
  <c r="V9" i="49" s="1"/>
  <c r="BG16" i="42"/>
  <c r="W8" i="49" s="1"/>
  <c r="BT14" i="42"/>
  <c r="BV14" i="42"/>
  <c r="BU17" i="42"/>
  <c r="BT16" i="42"/>
  <c r="BV16" i="42"/>
  <c r="BV14" i="44"/>
  <c r="BS17" i="44"/>
  <c r="BS16" i="42"/>
  <c r="BS15" i="42"/>
  <c r="BT17" i="42"/>
  <c r="BS17" i="42"/>
  <c r="BV15" i="42"/>
  <c r="BU14" i="42"/>
  <c r="BT16" i="44"/>
  <c r="BS16" i="44"/>
  <c r="BU15" i="42"/>
  <c r="BU16" i="42"/>
  <c r="BT15" i="42"/>
  <c r="BV17" i="42"/>
  <c r="CE14" i="42"/>
  <c r="AQ6" i="49" s="1"/>
  <c r="CG17" i="42"/>
  <c r="AS9" i="49" s="1"/>
  <c r="CG16" i="42"/>
  <c r="AS8" i="49" s="1"/>
  <c r="CF15" i="42"/>
  <c r="AR7" i="49" s="1"/>
  <c r="CH16" i="42"/>
  <c r="AT8" i="49" s="1"/>
  <c r="CG14" i="42"/>
  <c r="AS6" i="49" s="1"/>
  <c r="CH14" i="42"/>
  <c r="AT6" i="49" s="1"/>
  <c r="CH15" i="42"/>
  <c r="AT7" i="49" s="1"/>
  <c r="CF17" i="42"/>
  <c r="AR9" i="49" s="1"/>
  <c r="CE16" i="42"/>
  <c r="AQ8" i="49" s="1"/>
  <c r="CF14" i="42"/>
  <c r="AR6" i="49" s="1"/>
  <c r="CH17" i="42"/>
  <c r="AT9" i="49" s="1"/>
  <c r="CF16" i="42"/>
  <c r="AR8" i="49" s="1"/>
  <c r="CE17" i="42"/>
  <c r="AQ9" i="49" s="1"/>
  <c r="CG15" i="42"/>
  <c r="AS7" i="49" s="1"/>
  <c r="CF15" i="44"/>
  <c r="AR23" i="49" s="1"/>
  <c r="CE15" i="44"/>
  <c r="AQ23" i="49" s="1"/>
  <c r="CF17" i="44"/>
  <c r="AR25" i="49" s="1"/>
  <c r="CE16" i="44"/>
  <c r="AQ24" i="49" s="1"/>
  <c r="CH17" i="44"/>
  <c r="AT25" i="49" s="1"/>
  <c r="CH14" i="44"/>
  <c r="AT22" i="49" s="1"/>
  <c r="CG16" i="44"/>
  <c r="AS24" i="49" s="1"/>
  <c r="CG15" i="44"/>
  <c r="AS23" i="49" s="1"/>
  <c r="CF14" i="44"/>
  <c r="AR22" i="49" s="1"/>
  <c r="JJ55" i="33"/>
  <c r="EJ55" i="33"/>
  <c r="CW55" i="33"/>
  <c r="FW55" i="33"/>
  <c r="IJ55" i="33"/>
  <c r="HW55" i="33"/>
  <c r="BW55" i="33"/>
  <c r="J55" i="33"/>
  <c r="JW55" i="33"/>
  <c r="EW55" i="33"/>
  <c r="AW55" i="33"/>
  <c r="KJ55" i="33"/>
  <c r="HJ55" i="33"/>
  <c r="CJ55" i="33"/>
  <c r="AJ55" i="33"/>
  <c r="LW55" i="33"/>
  <c r="GW55" i="33"/>
  <c r="DJ55" i="33"/>
  <c r="KW55" i="33"/>
  <c r="GJ55" i="33"/>
  <c r="DW55" i="33"/>
  <c r="W55" i="33"/>
  <c r="LJ55" i="33"/>
  <c r="FJ55" i="33"/>
  <c r="BJ55" i="33"/>
  <c r="IW55" i="33"/>
  <c r="CE14" i="44"/>
  <c r="AQ22" i="49" s="1"/>
  <c r="CG17" i="44"/>
  <c r="AS25" i="49" s="1"/>
  <c r="CH16" i="44"/>
  <c r="AT24" i="49" s="1"/>
  <c r="BF16" i="44"/>
  <c r="V24" i="49" s="1"/>
  <c r="CH15" i="44"/>
  <c r="AT23" i="49" s="1"/>
  <c r="CG14" i="44"/>
  <c r="AS22" i="49" s="1"/>
  <c r="BG15" i="44"/>
  <c r="W23" i="49" s="1"/>
  <c r="BF15" i="44"/>
  <c r="V23" i="49" s="1"/>
  <c r="BH17" i="44"/>
  <c r="X25" i="49" s="1"/>
  <c r="BG16" i="44"/>
  <c r="W24" i="49" s="1"/>
  <c r="BE14" i="44"/>
  <c r="U22" i="49" s="1"/>
  <c r="CF16" i="44"/>
  <c r="AR24" i="49" s="1"/>
  <c r="BF14" i="44"/>
  <c r="V22" i="49" s="1"/>
  <c r="BE15" i="44"/>
  <c r="U23" i="49" s="1"/>
  <c r="BH16" i="44"/>
  <c r="X24" i="49" s="1"/>
  <c r="BG14" i="44"/>
  <c r="W22" i="49" s="1"/>
  <c r="BG17" i="44"/>
  <c r="W25" i="49" s="1"/>
  <c r="BE17" i="44"/>
  <c r="U25" i="49" s="1"/>
  <c r="BE16" i="44"/>
  <c r="U24" i="49" s="1"/>
  <c r="BH14" i="44"/>
  <c r="X22" i="49" s="1"/>
  <c r="BH15" i="44"/>
  <c r="X23" i="49" s="1"/>
  <c r="T49" i="36"/>
  <c r="V49" i="36" s="1"/>
  <c r="KW50" i="33"/>
  <c r="LJ50" i="33"/>
  <c r="KJ50" i="33"/>
  <c r="LW50" i="33"/>
  <c r="JJ50" i="33"/>
  <c r="JW50" i="33"/>
  <c r="IW50" i="33"/>
  <c r="IJ50" i="33"/>
  <c r="HJ50" i="33"/>
  <c r="GJ50" i="33"/>
  <c r="GW50" i="33"/>
  <c r="HW50" i="33"/>
  <c r="FJ50" i="33"/>
  <c r="FW50" i="33"/>
  <c r="EW50" i="33"/>
  <c r="DW50" i="33"/>
  <c r="EJ50" i="33"/>
  <c r="CJ50" i="33"/>
  <c r="CW50" i="33"/>
  <c r="DJ50" i="33"/>
  <c r="BW50" i="33"/>
  <c r="AW50" i="33"/>
  <c r="AJ50" i="33"/>
  <c r="W50" i="33"/>
  <c r="BJ50" i="33"/>
  <c r="LL51" i="33"/>
  <c r="KY51" i="33"/>
  <c r="KL51" i="33"/>
  <c r="LY51" i="33"/>
  <c r="IY51" i="33"/>
  <c r="JY51" i="33"/>
  <c r="IL51" i="33"/>
  <c r="JL51" i="33"/>
  <c r="HY51" i="33"/>
  <c r="GY51" i="33"/>
  <c r="GL51" i="33"/>
  <c r="HL51" i="33"/>
  <c r="FL51" i="33"/>
  <c r="EL51" i="33"/>
  <c r="FY51" i="33"/>
  <c r="EY51" i="33"/>
  <c r="DY51" i="33"/>
  <c r="DL51" i="33"/>
  <c r="CY51" i="33"/>
  <c r="CL51" i="33"/>
  <c r="BL51" i="33"/>
  <c r="BY51" i="33"/>
  <c r="Y51" i="33"/>
  <c r="AY51" i="33"/>
  <c r="AL51" i="33"/>
  <c r="LJ48" i="33"/>
  <c r="KJ48" i="33"/>
  <c r="LW48" i="33"/>
  <c r="KW48" i="33"/>
  <c r="JW48" i="33"/>
  <c r="IW48" i="33"/>
  <c r="JJ48" i="33"/>
  <c r="IJ48" i="33"/>
  <c r="HW48" i="33"/>
  <c r="GW48" i="33"/>
  <c r="HJ48" i="33"/>
  <c r="GJ48" i="33"/>
  <c r="FJ48" i="33"/>
  <c r="EJ48" i="33"/>
  <c r="FW48" i="33"/>
  <c r="EW48" i="33"/>
  <c r="DJ48" i="33"/>
  <c r="CJ48" i="33"/>
  <c r="DW48" i="33"/>
  <c r="CW48" i="33"/>
  <c r="BW48" i="33"/>
  <c r="BJ48" i="33"/>
  <c r="AW48" i="33"/>
  <c r="AJ48" i="33"/>
  <c r="W48" i="33"/>
  <c r="LL55" i="33"/>
  <c r="KY55" i="33"/>
  <c r="KL55" i="33"/>
  <c r="LY55" i="33"/>
  <c r="JL55" i="33"/>
  <c r="IL55" i="33"/>
  <c r="JY55" i="33"/>
  <c r="IY55" i="33"/>
  <c r="HL55" i="33"/>
  <c r="GY55" i="33"/>
  <c r="HY55" i="33"/>
  <c r="FY55" i="33"/>
  <c r="GL55" i="33"/>
  <c r="FL55" i="33"/>
  <c r="EL55" i="33"/>
  <c r="EY55" i="33"/>
  <c r="DL55" i="33"/>
  <c r="DY55" i="33"/>
  <c r="CY55" i="33"/>
  <c r="CL55" i="33"/>
  <c r="BL55" i="33"/>
  <c r="AY55" i="33"/>
  <c r="AL55" i="33"/>
  <c r="BY55" i="33"/>
  <c r="Y55" i="33"/>
  <c r="KW54" i="33"/>
  <c r="LJ54" i="33"/>
  <c r="KJ54" i="33"/>
  <c r="IW54" i="33"/>
  <c r="IJ54" i="33"/>
  <c r="JJ54" i="33"/>
  <c r="LW54" i="33"/>
  <c r="JW54" i="33"/>
  <c r="HJ54" i="33"/>
  <c r="HW54" i="33"/>
  <c r="GJ54" i="33"/>
  <c r="GW54" i="33"/>
  <c r="FW54" i="33"/>
  <c r="EJ54" i="33"/>
  <c r="EW54" i="33"/>
  <c r="FJ54" i="33"/>
  <c r="DW54" i="33"/>
  <c r="CJ54" i="33"/>
  <c r="CW54" i="33"/>
  <c r="DJ54" i="33"/>
  <c r="BW54" i="33"/>
  <c r="BJ54" i="33"/>
  <c r="AW54" i="33"/>
  <c r="AJ54" i="33"/>
  <c r="W54" i="33"/>
  <c r="LK53" i="33"/>
  <c r="KX53" i="33"/>
  <c r="KK53" i="33"/>
  <c r="LX53" i="33"/>
  <c r="JK53" i="33"/>
  <c r="IX53" i="33"/>
  <c r="JX53" i="33"/>
  <c r="IK53" i="33"/>
  <c r="GK53" i="33"/>
  <c r="HX53" i="33"/>
  <c r="GX53" i="33"/>
  <c r="HK53" i="33"/>
  <c r="FX53" i="33"/>
  <c r="EX53" i="33"/>
  <c r="EK53" i="33"/>
  <c r="FK53" i="33"/>
  <c r="CK53" i="33"/>
  <c r="DX53" i="33"/>
  <c r="CX53" i="33"/>
  <c r="BX53" i="33"/>
  <c r="AX53" i="33"/>
  <c r="DK53" i="33"/>
  <c r="BK53" i="33"/>
  <c r="AK53" i="33"/>
  <c r="X53" i="33"/>
  <c r="LL49" i="33"/>
  <c r="KY49" i="33"/>
  <c r="KL49" i="33"/>
  <c r="LY49" i="33"/>
  <c r="JY49" i="33"/>
  <c r="IY49" i="33"/>
  <c r="IL49" i="33"/>
  <c r="JL49" i="33"/>
  <c r="HL49" i="33"/>
  <c r="GL49" i="33"/>
  <c r="GY49" i="33"/>
  <c r="HY49" i="33"/>
  <c r="EY49" i="33"/>
  <c r="FL49" i="33"/>
  <c r="EL49" i="33"/>
  <c r="FY49" i="33"/>
  <c r="DY49" i="33"/>
  <c r="CY49" i="33"/>
  <c r="CL49" i="33"/>
  <c r="Y49" i="33"/>
  <c r="DL49" i="33"/>
  <c r="BL49" i="33"/>
  <c r="BY49" i="33"/>
  <c r="AY49" i="33"/>
  <c r="AL49" i="33"/>
  <c r="LK51" i="33"/>
  <c r="KX51" i="33"/>
  <c r="KK51" i="33"/>
  <c r="LX51" i="33"/>
  <c r="JK51" i="33"/>
  <c r="IK51" i="33"/>
  <c r="IX51" i="33"/>
  <c r="JX51" i="33"/>
  <c r="HK51" i="33"/>
  <c r="HX51" i="33"/>
  <c r="GX51" i="33"/>
  <c r="GK51" i="33"/>
  <c r="EX51" i="33"/>
  <c r="FK51" i="33"/>
  <c r="EK51" i="33"/>
  <c r="FX51" i="33"/>
  <c r="DX51" i="33"/>
  <c r="DK51" i="33"/>
  <c r="CX51" i="33"/>
  <c r="CK51" i="33"/>
  <c r="AX51" i="33"/>
  <c r="X51" i="33"/>
  <c r="BX51" i="33"/>
  <c r="BK51" i="33"/>
  <c r="AK51" i="33"/>
  <c r="L51" i="33"/>
  <c r="K51" i="33"/>
  <c r="B51" i="33"/>
  <c r="H74" i="36"/>
  <c r="E58" i="33"/>
  <c r="E58" i="39"/>
  <c r="D58" i="39" s="1"/>
  <c r="E68" i="37"/>
  <c r="L49" i="33"/>
  <c r="L55" i="33"/>
  <c r="K53" i="33"/>
  <c r="B53" i="33"/>
  <c r="J48" i="33"/>
  <c r="B57" i="33"/>
  <c r="D74" i="37"/>
  <c r="C62" i="33"/>
  <c r="L84" i="36"/>
  <c r="C62" i="39"/>
  <c r="B62" i="39" s="1"/>
  <c r="E63" i="33"/>
  <c r="E75" i="37"/>
  <c r="E63" i="39"/>
  <c r="D63" i="39" s="1"/>
  <c r="N84" i="36"/>
  <c r="J54" i="33"/>
  <c r="B60" i="33"/>
  <c r="L14" i="27" a="1"/>
  <c r="L14" i="27" s="1"/>
  <c r="L11" i="27" a="1"/>
  <c r="L11" i="27" s="1"/>
  <c r="L12" i="27" a="1"/>
  <c r="L12" i="27" s="1"/>
  <c r="T48" i="36"/>
  <c r="V48" i="36" s="1"/>
  <c r="N13" i="27"/>
  <c r="W49" i="36"/>
  <c r="X49" i="36" s="1"/>
  <c r="L13" i="27" a="1"/>
  <c r="L13" i="27" s="1"/>
  <c r="L18" i="27"/>
  <c r="W48" i="36"/>
  <c r="X48" i="36" s="1"/>
  <c r="T47" i="36"/>
  <c r="V47" i="36" s="1"/>
  <c r="T46" i="36"/>
  <c r="U46" i="36" s="1"/>
  <c r="CE17" i="47"/>
  <c r="AQ49" i="49" s="1"/>
  <c r="CH15" i="47"/>
  <c r="AT47" i="49" s="1"/>
  <c r="CG16" i="47"/>
  <c r="AS48" i="49" s="1"/>
  <c r="CF16" i="47"/>
  <c r="AR48" i="49" s="1"/>
  <c r="CF17" i="47"/>
  <c r="AR49" i="49" s="1"/>
  <c r="CF14" i="47"/>
  <c r="AR46" i="49" s="1"/>
  <c r="CF15" i="47"/>
  <c r="AR47" i="49" s="1"/>
  <c r="CE14" i="47"/>
  <c r="AQ46" i="49" s="1"/>
  <c r="CG17" i="47"/>
  <c r="AS49" i="49" s="1"/>
  <c r="CG14" i="47"/>
  <c r="AS46" i="49" s="1"/>
  <c r="CH16" i="47"/>
  <c r="AT48" i="49" s="1"/>
  <c r="CH17" i="47"/>
  <c r="AT49" i="49" s="1"/>
  <c r="BH15" i="47"/>
  <c r="X47" i="49" s="1"/>
  <c r="BE17" i="47"/>
  <c r="U49" i="49" s="1"/>
  <c r="BF14" i="47"/>
  <c r="V46" i="49" s="1"/>
  <c r="BF15" i="47"/>
  <c r="V47" i="49" s="1"/>
  <c r="CE15" i="47"/>
  <c r="AQ47" i="49" s="1"/>
  <c r="CG15" i="47"/>
  <c r="AS47" i="49" s="1"/>
  <c r="BG14" i="47"/>
  <c r="W46" i="49" s="1"/>
  <c r="BH16" i="47"/>
  <c r="X48" i="49" s="1"/>
  <c r="CE16" i="47"/>
  <c r="AQ48" i="49" s="1"/>
  <c r="BF17" i="47"/>
  <c r="V49" i="49" s="1"/>
  <c r="BH17" i="47"/>
  <c r="X49" i="49" s="1"/>
  <c r="BF16" i="47"/>
  <c r="V48" i="49" s="1"/>
  <c r="BE15" i="47"/>
  <c r="U47" i="49" s="1"/>
  <c r="BG17" i="47"/>
  <c r="W49" i="49" s="1"/>
  <c r="BE14" i="47"/>
  <c r="U46" i="49" s="1"/>
  <c r="BG15" i="47"/>
  <c r="W47" i="49" s="1"/>
  <c r="BE16" i="47"/>
  <c r="U48" i="49" s="1"/>
  <c r="BH14" i="47"/>
  <c r="X46" i="49" s="1"/>
  <c r="BV16" i="47"/>
  <c r="BV17" i="47"/>
  <c r="BV14" i="47"/>
  <c r="BV15" i="47"/>
  <c r="BU17" i="47"/>
  <c r="BS17" i="47"/>
  <c r="BS16" i="47"/>
  <c r="BU16" i="47"/>
  <c r="BT17" i="47"/>
  <c r="BT14" i="47"/>
  <c r="BU14" i="47"/>
  <c r="BT15" i="47"/>
  <c r="BT16" i="47"/>
  <c r="BU15" i="47"/>
  <c r="BS15" i="47"/>
  <c r="BS14" i="47"/>
  <c r="AI45" i="49" l="1"/>
  <c r="BF14" i="46"/>
  <c r="V38" i="49" s="1"/>
  <c r="BF16" i="46"/>
  <c r="V40" i="49" s="1"/>
  <c r="BE16" i="46"/>
  <c r="U40" i="49" s="1"/>
  <c r="BE22" i="47"/>
  <c r="BE15" i="46"/>
  <c r="U39" i="49" s="1"/>
  <c r="BG15" i="46"/>
  <c r="W39" i="49" s="1"/>
  <c r="BG17" i="46"/>
  <c r="W41" i="49" s="1"/>
  <c r="BE23" i="47"/>
  <c r="BG25" i="47"/>
  <c r="BH17" i="46"/>
  <c r="X41" i="49" s="1"/>
  <c r="BH16" i="46"/>
  <c r="X40" i="49" s="1"/>
  <c r="BF25" i="47"/>
  <c r="BE17" i="46"/>
  <c r="U41" i="49" s="1"/>
  <c r="BH24" i="47"/>
  <c r="BF22" i="47"/>
  <c r="BG23" i="47"/>
  <c r="BH22" i="47"/>
  <c r="CG17" i="46"/>
  <c r="AS41" i="49" s="1"/>
  <c r="CG15" i="46"/>
  <c r="AS39" i="49" s="1"/>
  <c r="CH17" i="46"/>
  <c r="AT41" i="49" s="1"/>
  <c r="BF24" i="47"/>
  <c r="BG24" i="47"/>
  <c r="BF17" i="46"/>
  <c r="V41" i="49" s="1"/>
  <c r="BF15" i="46"/>
  <c r="V39" i="49" s="1"/>
  <c r="CG14" i="46"/>
  <c r="AS38" i="49" s="1"/>
  <c r="CE17" i="46"/>
  <c r="AQ41" i="49" s="1"/>
  <c r="BF23" i="47"/>
  <c r="BH25" i="47"/>
  <c r="CF16" i="46"/>
  <c r="AR40" i="49" s="1"/>
  <c r="CH14" i="46"/>
  <c r="AT38" i="49" s="1"/>
  <c r="BH15" i="46"/>
  <c r="X39" i="49" s="1"/>
  <c r="BG14" i="46"/>
  <c r="W38" i="49" s="1"/>
  <c r="CE15" i="46"/>
  <c r="AQ39" i="49" s="1"/>
  <c r="BE25" i="47"/>
  <c r="BG22" i="47"/>
  <c r="CH15" i="46"/>
  <c r="AT39" i="49" s="1"/>
  <c r="CF17" i="46"/>
  <c r="AR41" i="49" s="1"/>
  <c r="CF15" i="46"/>
  <c r="AR39" i="49" s="1"/>
  <c r="BE22" i="45" a="1"/>
  <c r="BG24" i="45" s="1"/>
  <c r="CH16" i="46"/>
  <c r="AT40" i="49" s="1"/>
  <c r="CE14" i="46"/>
  <c r="AQ38" i="49" s="1"/>
  <c r="BE14" i="46"/>
  <c r="U38" i="49" s="1"/>
  <c r="BH14" i="46"/>
  <c r="X38" i="49" s="1"/>
  <c r="CE16" i="46"/>
  <c r="AQ40" i="49" s="1"/>
  <c r="CF14" i="46"/>
  <c r="AR38" i="49" s="1"/>
  <c r="BH23" i="47"/>
  <c r="AG21" i="49"/>
  <c r="AI21" i="49"/>
  <c r="BE22" i="44"/>
  <c r="BF22" i="44"/>
  <c r="BF24" i="44"/>
  <c r="BH23" i="44"/>
  <c r="BF23" i="44"/>
  <c r="BG24" i="44"/>
  <c r="AE38" i="49"/>
  <c r="AH45" i="49"/>
  <c r="BG22" i="44"/>
  <c r="BE25" i="44"/>
  <c r="BG23" i="44"/>
  <c r="BH22" i="44"/>
  <c r="BH25" i="44"/>
  <c r="BE24" i="44"/>
  <c r="AF45" i="49"/>
  <c r="BF25" i="44"/>
  <c r="BG25" i="44"/>
  <c r="BH24" i="44"/>
  <c r="AH21" i="49"/>
  <c r="AE39" i="49"/>
  <c r="BF14" i="43"/>
  <c r="V14" i="49" s="1"/>
  <c r="BF15" i="43"/>
  <c r="V15" i="49" s="1"/>
  <c r="BE15" i="43"/>
  <c r="U15" i="49" s="1"/>
  <c r="BE17" i="43"/>
  <c r="U17" i="49" s="1"/>
  <c r="BH16" i="43"/>
  <c r="X16" i="49" s="1"/>
  <c r="BH17" i="43"/>
  <c r="X17" i="49" s="1"/>
  <c r="BG17" i="43"/>
  <c r="W17" i="49" s="1"/>
  <c r="BF17" i="43"/>
  <c r="V17" i="49" s="1"/>
  <c r="BH15" i="43"/>
  <c r="X15" i="49" s="1"/>
  <c r="BF16" i="43"/>
  <c r="V16" i="49" s="1"/>
  <c r="BH14" i="43"/>
  <c r="X14" i="49" s="1"/>
  <c r="BE14" i="43"/>
  <c r="U14" i="49" s="1"/>
  <c r="BG14" i="43"/>
  <c r="W14" i="49" s="1"/>
  <c r="BE16" i="43"/>
  <c r="U16" i="49" s="1"/>
  <c r="BG15" i="43"/>
  <c r="W15" i="49" s="1"/>
  <c r="BG16" i="43"/>
  <c r="W16" i="49" s="1"/>
  <c r="BS15" i="43"/>
  <c r="BU17" i="43"/>
  <c r="BT16" i="43"/>
  <c r="BS14" i="43"/>
  <c r="BV17" i="43"/>
  <c r="BT17" i="43"/>
  <c r="BU14" i="43"/>
  <c r="BT14" i="43"/>
  <c r="BS17" i="43"/>
  <c r="BS16" i="43"/>
  <c r="BV16" i="43"/>
  <c r="BU16" i="43"/>
  <c r="BU15" i="43"/>
  <c r="BT15" i="43"/>
  <c r="BV15" i="43"/>
  <c r="BV14" i="43"/>
  <c r="AH13" i="49"/>
  <c r="AI13" i="49"/>
  <c r="AG13" i="49"/>
  <c r="AF13" i="49"/>
  <c r="CE17" i="43"/>
  <c r="AQ17" i="49" s="1"/>
  <c r="CH16" i="43"/>
  <c r="AT16" i="49" s="1"/>
  <c r="CE14" i="43"/>
  <c r="AQ14" i="49" s="1"/>
  <c r="CG14" i="43"/>
  <c r="AS14" i="49" s="1"/>
  <c r="CF14" i="43"/>
  <c r="AR14" i="49" s="1"/>
  <c r="CE15" i="43"/>
  <c r="AQ15" i="49" s="1"/>
  <c r="CF16" i="43"/>
  <c r="AR16" i="49" s="1"/>
  <c r="CE16" i="43"/>
  <c r="AQ16" i="49" s="1"/>
  <c r="CF17" i="43"/>
  <c r="AR17" i="49" s="1"/>
  <c r="CH14" i="43"/>
  <c r="AT14" i="49" s="1"/>
  <c r="CG15" i="43"/>
  <c r="AS15" i="49" s="1"/>
  <c r="CH17" i="43"/>
  <c r="AT17" i="49" s="1"/>
  <c r="CG17" i="43"/>
  <c r="AS17" i="49" s="1"/>
  <c r="CH15" i="43"/>
  <c r="AT15" i="49" s="1"/>
  <c r="CG16" i="43"/>
  <c r="AS16" i="49" s="1"/>
  <c r="CF15" i="43"/>
  <c r="AR15" i="49" s="1"/>
  <c r="AF46" i="49" a="1"/>
  <c r="AH49" i="49" s="1"/>
  <c r="AF22" i="49" a="1"/>
  <c r="AG24" i="49" s="1"/>
  <c r="AF29" i="49"/>
  <c r="AI29" i="49"/>
  <c r="AG29" i="49"/>
  <c r="AE41" i="49"/>
  <c r="AE40" i="49"/>
  <c r="AF6" i="49" a="1"/>
  <c r="AI6" i="49" s="1"/>
  <c r="AF37" i="49" a="1"/>
  <c r="AH37" i="49" s="1"/>
  <c r="BT16" i="46"/>
  <c r="BS16" i="46"/>
  <c r="BT17" i="46"/>
  <c r="CE14" i="45"/>
  <c r="AQ30" i="49" s="1"/>
  <c r="CF16" i="45"/>
  <c r="AR32" i="49" s="1"/>
  <c r="CE17" i="45"/>
  <c r="AQ33" i="49" s="1"/>
  <c r="CH14" i="45"/>
  <c r="AT30" i="49" s="1"/>
  <c r="CG16" i="45"/>
  <c r="AS32" i="49" s="1"/>
  <c r="CH17" i="45"/>
  <c r="AT33" i="49" s="1"/>
  <c r="CF17" i="45"/>
  <c r="AR33" i="49" s="1"/>
  <c r="CE15" i="45"/>
  <c r="AQ31" i="49" s="1"/>
  <c r="CG17" i="45"/>
  <c r="AS33" i="49" s="1"/>
  <c r="CG15" i="45"/>
  <c r="AS31" i="49" s="1"/>
  <c r="CE16" i="45"/>
  <c r="AQ32" i="49" s="1"/>
  <c r="CG14" i="45"/>
  <c r="AS30" i="49" s="1"/>
  <c r="CH16" i="45"/>
  <c r="AT32" i="49" s="1"/>
  <c r="CF14" i="45"/>
  <c r="AR30" i="49" s="1"/>
  <c r="CH15" i="45"/>
  <c r="AT31" i="49" s="1"/>
  <c r="U49" i="36"/>
  <c r="BT15" i="45"/>
  <c r="BU14" i="45"/>
  <c r="BV16" i="45"/>
  <c r="BV17" i="45"/>
  <c r="BU15" i="45"/>
  <c r="BT16" i="45"/>
  <c r="BE14" i="45"/>
  <c r="U30" i="49" s="1"/>
  <c r="BF17" i="45"/>
  <c r="V33" i="49" s="1"/>
  <c r="BG16" i="45"/>
  <c r="W32" i="49" s="1"/>
  <c r="BV15" i="45"/>
  <c r="BS15" i="45"/>
  <c r="BH17" i="45"/>
  <c r="X33" i="49" s="1"/>
  <c r="BF16" i="45"/>
  <c r="V32" i="49" s="1"/>
  <c r="BE15" i="45"/>
  <c r="U31" i="49" s="1"/>
  <c r="BS17" i="45"/>
  <c r="BU17" i="45"/>
  <c r="BH16" i="45"/>
  <c r="X32" i="49" s="1"/>
  <c r="BF14" i="45"/>
  <c r="V30" i="49" s="1"/>
  <c r="BG14" i="45"/>
  <c r="W30" i="49" s="1"/>
  <c r="BV14" i="45"/>
  <c r="BT17" i="45"/>
  <c r="BH14" i="45"/>
  <c r="X30" i="49" s="1"/>
  <c r="BE16" i="45"/>
  <c r="U32" i="49" s="1"/>
  <c r="BS16" i="45"/>
  <c r="BT14" i="45"/>
  <c r="BG17" i="45"/>
  <c r="W33" i="49" s="1"/>
  <c r="BG15" i="45"/>
  <c r="W31" i="49" s="1"/>
  <c r="BU16" i="45"/>
  <c r="BE17" i="45"/>
  <c r="U33" i="49" s="1"/>
  <c r="BH15" i="45"/>
  <c r="X31" i="49" s="1"/>
  <c r="BU14" i="46"/>
  <c r="BT14" i="46"/>
  <c r="BS17" i="46"/>
  <c r="BV14" i="46"/>
  <c r="BT15" i="46"/>
  <c r="BS14" i="46"/>
  <c r="BU15" i="46"/>
  <c r="BV15" i="46"/>
  <c r="BU16" i="46"/>
  <c r="BV16" i="46"/>
  <c r="BV17" i="46"/>
  <c r="BS15" i="46"/>
  <c r="IK52" i="33"/>
  <c r="FK52" i="33"/>
  <c r="AX52" i="33"/>
  <c r="LX52" i="33"/>
  <c r="GX52" i="33"/>
  <c r="DX52" i="33"/>
  <c r="X52" i="33"/>
  <c r="KX52" i="33"/>
  <c r="HK52" i="33"/>
  <c r="CK52" i="33"/>
  <c r="KK52" i="33"/>
  <c r="GK52" i="33"/>
  <c r="CX52" i="33"/>
  <c r="JX52" i="33"/>
  <c r="HX52" i="33"/>
  <c r="BX52" i="33"/>
  <c r="LK52" i="33"/>
  <c r="FX52" i="33"/>
  <c r="BK52" i="33"/>
  <c r="B52" i="33"/>
  <c r="JK52" i="33"/>
  <c r="IX52" i="33"/>
  <c r="EK52" i="33"/>
  <c r="AK52" i="33"/>
  <c r="K52" i="33"/>
  <c r="EX52" i="33"/>
  <c r="DK52" i="33"/>
  <c r="BE22" i="46" a="1"/>
  <c r="BE25" i="46" s="1"/>
  <c r="M12" i="27"/>
  <c r="LJ53" i="33"/>
  <c r="KW53" i="33"/>
  <c r="KJ53" i="33"/>
  <c r="LW53" i="33"/>
  <c r="IJ53" i="33"/>
  <c r="JW53" i="33"/>
  <c r="JJ53" i="33"/>
  <c r="IW53" i="33"/>
  <c r="HJ53" i="33"/>
  <c r="GW53" i="33"/>
  <c r="GJ53" i="33"/>
  <c r="HW53" i="33"/>
  <c r="EW53" i="33"/>
  <c r="EJ53" i="33"/>
  <c r="FJ53" i="33"/>
  <c r="FW53" i="33"/>
  <c r="DJ53" i="33"/>
  <c r="CW53" i="33"/>
  <c r="CJ53" i="33"/>
  <c r="DW53" i="33"/>
  <c r="BW53" i="33"/>
  <c r="AJ53" i="33"/>
  <c r="BJ53" i="33"/>
  <c r="AW53" i="33"/>
  <c r="W53" i="33"/>
  <c r="LJ51" i="33"/>
  <c r="KW51" i="33"/>
  <c r="KJ51" i="33"/>
  <c r="LW51" i="33"/>
  <c r="IW51" i="33"/>
  <c r="JW51" i="33"/>
  <c r="IJ51" i="33"/>
  <c r="JJ51" i="33"/>
  <c r="HJ51" i="33"/>
  <c r="GJ51" i="33"/>
  <c r="GW51" i="33"/>
  <c r="HW51" i="33"/>
  <c r="EW51" i="33"/>
  <c r="FJ51" i="33"/>
  <c r="EJ51" i="33"/>
  <c r="FW51" i="33"/>
  <c r="DW51" i="33"/>
  <c r="DJ51" i="33"/>
  <c r="CW51" i="33"/>
  <c r="CJ51" i="33"/>
  <c r="BW51" i="33"/>
  <c r="BJ51" i="33"/>
  <c r="AW51" i="33"/>
  <c r="AJ51" i="33"/>
  <c r="W51" i="33"/>
  <c r="D58" i="33"/>
  <c r="E62" i="39"/>
  <c r="D62" i="39" s="1"/>
  <c r="E62" i="33"/>
  <c r="E74" i="37"/>
  <c r="J51" i="33"/>
  <c r="E65" i="39"/>
  <c r="D65" i="39" s="1"/>
  <c r="E78" i="37"/>
  <c r="E65" i="33"/>
  <c r="D63" i="33"/>
  <c r="J53" i="33"/>
  <c r="C65" i="33"/>
  <c r="D78" i="37"/>
  <c r="R84" i="36"/>
  <c r="C65" i="39"/>
  <c r="B65" i="39" s="1"/>
  <c r="B62" i="33"/>
  <c r="U47" i="36"/>
  <c r="U48" i="36"/>
  <c r="M11" i="27"/>
  <c r="M14" i="27"/>
  <c r="Y49" i="36"/>
  <c r="M13" i="27"/>
  <c r="Y48" i="36"/>
  <c r="V46" i="36"/>
  <c r="BG25" i="45" l="1"/>
  <c r="BH23" i="45"/>
  <c r="BE23" i="45"/>
  <c r="BE25" i="45"/>
  <c r="BG23" i="45"/>
  <c r="BF22" i="45"/>
  <c r="BE22" i="45"/>
  <c r="BG22" i="45"/>
  <c r="BF24" i="45"/>
  <c r="BE24" i="45"/>
  <c r="BH22" i="45"/>
  <c r="BH24" i="45"/>
  <c r="BH25" i="45"/>
  <c r="BF23" i="45"/>
  <c r="BF25" i="45"/>
  <c r="AF14" i="49" a="1"/>
  <c r="AI46" i="49"/>
  <c r="AH47" i="49"/>
  <c r="AF48" i="49"/>
  <c r="AF49" i="49"/>
  <c r="AG46" i="49"/>
  <c r="AG47" i="49"/>
  <c r="AI47" i="49"/>
  <c r="AG48" i="49"/>
  <c r="AI48" i="49"/>
  <c r="AH48" i="49"/>
  <c r="AF46" i="49"/>
  <c r="AG49" i="49"/>
  <c r="AF47" i="49"/>
  <c r="AH46" i="49"/>
  <c r="AI49" i="49"/>
  <c r="AI23" i="49"/>
  <c r="AG25" i="49"/>
  <c r="AI22" i="49"/>
  <c r="AI25" i="49"/>
  <c r="AF25" i="49"/>
  <c r="AG23" i="49"/>
  <c r="AH25" i="49"/>
  <c r="AH22" i="49"/>
  <c r="AG22" i="49"/>
  <c r="AF23" i="49"/>
  <c r="AI24" i="49"/>
  <c r="AH23" i="49"/>
  <c r="AF22" i="49"/>
  <c r="AF24" i="49"/>
  <c r="AH24" i="49"/>
  <c r="AF37" i="49"/>
  <c r="AG8" i="49"/>
  <c r="AF9" i="49"/>
  <c r="AH6" i="49"/>
  <c r="AF7" i="49"/>
  <c r="AI8" i="49"/>
  <c r="AI37" i="49"/>
  <c r="AF6" i="49"/>
  <c r="AG7" i="49"/>
  <c r="AG9" i="49"/>
  <c r="AG37" i="49"/>
  <c r="AF8" i="49"/>
  <c r="AH9" i="49"/>
  <c r="AG6" i="49"/>
  <c r="AH7" i="49"/>
  <c r="AH8" i="49"/>
  <c r="AI9" i="49"/>
  <c r="AF30" i="49" a="1"/>
  <c r="AH32" i="49" s="1"/>
  <c r="AI7" i="49"/>
  <c r="KJ52" i="33"/>
  <c r="HW52" i="33"/>
  <c r="DW52" i="33"/>
  <c r="LW52" i="33"/>
  <c r="GJ52" i="33"/>
  <c r="CJ52" i="33"/>
  <c r="KW52" i="33"/>
  <c r="GW52" i="33"/>
  <c r="CW52" i="33"/>
  <c r="HJ52" i="33"/>
  <c r="BW52" i="33"/>
  <c r="JW52" i="33"/>
  <c r="FW52" i="33"/>
  <c r="AJ52" i="33"/>
  <c r="J52" i="33"/>
  <c r="LJ52" i="33"/>
  <c r="IW52" i="33"/>
  <c r="FJ52" i="33"/>
  <c r="AW52" i="33"/>
  <c r="JJ52" i="33"/>
  <c r="EJ52" i="33"/>
  <c r="BJ52" i="33"/>
  <c r="IJ52" i="33"/>
  <c r="DJ52" i="33"/>
  <c r="W52" i="33"/>
  <c r="EW52" i="33"/>
  <c r="BH24" i="46"/>
  <c r="BF24" i="46"/>
  <c r="BF23" i="46"/>
  <c r="BH22" i="46"/>
  <c r="BH23" i="46"/>
  <c r="BG23" i="46"/>
  <c r="BG25" i="46"/>
  <c r="BF22" i="46"/>
  <c r="BG24" i="46"/>
  <c r="BG22" i="46"/>
  <c r="BE23" i="46"/>
  <c r="BH25" i="46"/>
  <c r="BE22" i="46"/>
  <c r="BF25" i="46"/>
  <c r="BE24" i="46"/>
  <c r="LU65" i="33"/>
  <c r="KU65" i="33"/>
  <c r="DU65" i="33"/>
  <c r="CU65" i="33"/>
  <c r="CH65" i="33"/>
  <c r="KH65" i="33"/>
  <c r="JH65" i="33"/>
  <c r="IH65" i="33"/>
  <c r="HH65" i="33"/>
  <c r="FU65" i="33"/>
  <c r="EU65" i="33"/>
  <c r="BU65" i="33"/>
  <c r="AH65" i="33"/>
  <c r="BH65" i="33"/>
  <c r="AU65" i="33"/>
  <c r="MH65" i="33"/>
  <c r="LH65" i="33"/>
  <c r="EH65" i="33"/>
  <c r="DH65" i="33"/>
  <c r="JU65" i="33"/>
  <c r="IU65" i="33"/>
  <c r="HU65" i="33"/>
  <c r="GU65" i="33"/>
  <c r="GH65" i="33"/>
  <c r="FH65" i="33"/>
  <c r="D62" i="33"/>
  <c r="B65" i="33"/>
  <c r="D65" i="33"/>
  <c r="J18" i="27"/>
  <c r="O39" i="41" s="1"/>
  <c r="N39" i="41" s="1"/>
  <c r="L39" i="41" s="1"/>
  <c r="N55" i="41" s="1"/>
  <c r="AH17" i="49" l="1"/>
  <c r="AG14" i="49"/>
  <c r="AF16" i="49"/>
  <c r="AI15" i="49"/>
  <c r="AF17" i="49"/>
  <c r="AF15" i="49"/>
  <c r="AH14" i="49"/>
  <c r="AH15" i="49"/>
  <c r="AH16" i="49"/>
  <c r="AF14" i="49"/>
  <c r="AI14" i="49"/>
  <c r="AG16" i="49"/>
  <c r="AG15" i="49"/>
  <c r="AI17" i="49"/>
  <c r="AG17" i="49"/>
  <c r="AI16" i="49"/>
  <c r="AI30" i="49"/>
  <c r="AI31" i="49"/>
  <c r="AH31" i="49"/>
  <c r="AG30" i="49"/>
  <c r="AF31" i="49"/>
  <c r="AI32" i="49"/>
  <c r="AH33" i="49"/>
  <c r="AG32" i="49"/>
  <c r="AH30" i="49"/>
  <c r="AF32" i="49"/>
  <c r="AF33" i="49"/>
  <c r="AG33" i="49"/>
  <c r="AF30" i="49"/>
  <c r="AI33" i="49"/>
  <c r="AG31" i="49"/>
  <c r="AF38" i="49" a="1"/>
  <c r="J47" i="41"/>
  <c r="E63" i="37" s="1"/>
  <c r="J48" i="41"/>
  <c r="KX69" i="33"/>
  <c r="LX73" i="33"/>
  <c r="LX72" i="33"/>
  <c r="LK68" i="33"/>
  <c r="LX69" i="33"/>
  <c r="LK73" i="33"/>
  <c r="LK72" i="33"/>
  <c r="KK69" i="33"/>
  <c r="KX68" i="33"/>
  <c r="KX73" i="33"/>
  <c r="KX72" i="33"/>
  <c r="LK69" i="33"/>
  <c r="LX68" i="33"/>
  <c r="KK73" i="33"/>
  <c r="KK72" i="33"/>
  <c r="JX69" i="33"/>
  <c r="JK73" i="33"/>
  <c r="JK72" i="33"/>
  <c r="IK69" i="33"/>
  <c r="IX68" i="33"/>
  <c r="KK68" i="33"/>
  <c r="JX68" i="33"/>
  <c r="IX69" i="33"/>
  <c r="IX72" i="33"/>
  <c r="JK69" i="33"/>
  <c r="IK72" i="33"/>
  <c r="IK68" i="33"/>
  <c r="JX73" i="33"/>
  <c r="IX73" i="33"/>
  <c r="IK73" i="33"/>
  <c r="JK68" i="33"/>
  <c r="JX72" i="33"/>
  <c r="HX68" i="33"/>
  <c r="GX69" i="33"/>
  <c r="HX73" i="33"/>
  <c r="HX72" i="33"/>
  <c r="HK68" i="33"/>
  <c r="HK73" i="33"/>
  <c r="HK72" i="33"/>
  <c r="GK69" i="33"/>
  <c r="GX68" i="33"/>
  <c r="GX72" i="33"/>
  <c r="GK72" i="33"/>
  <c r="GK68" i="33"/>
  <c r="GX73" i="33"/>
  <c r="EX69" i="33"/>
  <c r="GK73" i="33"/>
  <c r="FX69" i="33"/>
  <c r="FK73" i="33"/>
  <c r="FK72" i="33"/>
  <c r="EX68" i="33"/>
  <c r="HX69" i="33"/>
  <c r="FX68" i="33"/>
  <c r="FX73" i="33"/>
  <c r="EX73" i="33"/>
  <c r="EK69" i="33"/>
  <c r="EK68" i="33"/>
  <c r="EK73" i="33"/>
  <c r="FX72" i="33"/>
  <c r="EX72" i="33"/>
  <c r="EK72" i="33"/>
  <c r="FK69" i="33"/>
  <c r="FK68" i="33"/>
  <c r="CX68" i="33"/>
  <c r="CX73" i="33"/>
  <c r="CX72" i="33"/>
  <c r="DK69" i="33"/>
  <c r="DX68" i="33"/>
  <c r="CK73" i="33"/>
  <c r="CK72" i="33"/>
  <c r="CK68" i="33"/>
  <c r="CX69" i="33"/>
  <c r="DX73" i="33"/>
  <c r="DX72" i="33"/>
  <c r="DK68" i="33"/>
  <c r="HK69" i="33"/>
  <c r="DX69" i="33"/>
  <c r="CK69" i="33"/>
  <c r="DK73" i="33"/>
  <c r="BK72" i="33"/>
  <c r="BK68" i="33"/>
  <c r="DK72" i="33"/>
  <c r="BX73" i="33"/>
  <c r="BX72" i="33"/>
  <c r="BX68" i="33"/>
  <c r="BK69" i="33"/>
  <c r="AX72" i="33"/>
  <c r="AX68" i="33"/>
  <c r="BK73" i="33"/>
  <c r="AX69" i="33"/>
  <c r="X72" i="33"/>
  <c r="X68" i="33"/>
  <c r="BX69" i="33"/>
  <c r="AX73" i="33"/>
  <c r="AK69" i="33"/>
  <c r="AK73" i="33"/>
  <c r="AK68" i="33"/>
  <c r="X73" i="33"/>
  <c r="AK72" i="33"/>
  <c r="X69" i="33"/>
  <c r="K73" i="33"/>
  <c r="K72" i="33"/>
  <c r="K69" i="33"/>
  <c r="K68" i="33"/>
  <c r="O40" i="41"/>
  <c r="N40" i="41" s="1"/>
  <c r="L40" i="41" s="1"/>
  <c r="N56" i="41" s="1"/>
  <c r="J45" i="41" s="1"/>
  <c r="I54" i="36" s="1"/>
  <c r="E50" i="33" s="1"/>
  <c r="O38" i="41"/>
  <c r="N38" i="41" s="1"/>
  <c r="L38" i="41" s="1"/>
  <c r="N54" i="41" s="1"/>
  <c r="J44" i="41" s="1"/>
  <c r="E57" i="37" s="1"/>
  <c r="O37" i="41"/>
  <c r="N37" i="41" s="1"/>
  <c r="L37" i="41" s="1"/>
  <c r="N53" i="41" s="1"/>
  <c r="J43" i="41" s="1"/>
  <c r="E58" i="37" s="1"/>
  <c r="W46" i="36"/>
  <c r="AG40" i="49" l="1"/>
  <c r="AH40" i="49"/>
  <c r="AH39" i="49"/>
  <c r="AI38" i="49"/>
  <c r="AH38" i="49"/>
  <c r="AI40" i="49"/>
  <c r="AH41" i="49"/>
  <c r="AF39" i="49"/>
  <c r="AG38" i="49"/>
  <c r="AF41" i="49"/>
  <c r="AG39" i="49"/>
  <c r="AI39" i="49"/>
  <c r="AG41" i="49"/>
  <c r="AI41" i="49"/>
  <c r="AF38" i="49"/>
  <c r="AF40" i="49"/>
  <c r="O54" i="36"/>
  <c r="E52" i="39" s="1"/>
  <c r="D52" i="39" s="1"/>
  <c r="E64" i="37"/>
  <c r="R54" i="36"/>
  <c r="LZ50" i="33"/>
  <c r="KZ50" i="33"/>
  <c r="LM50" i="33"/>
  <c r="KM50" i="33"/>
  <c r="JM50" i="33"/>
  <c r="IM50" i="33"/>
  <c r="IZ50" i="33"/>
  <c r="JZ50" i="33"/>
  <c r="GZ50" i="33"/>
  <c r="HM50" i="33"/>
  <c r="GM50" i="33"/>
  <c r="HZ50" i="33"/>
  <c r="FZ50" i="33"/>
  <c r="EM50" i="33"/>
  <c r="EZ50" i="33"/>
  <c r="CM50" i="33"/>
  <c r="CZ50" i="33"/>
  <c r="FM50" i="33"/>
  <c r="DM50" i="33"/>
  <c r="DZ50" i="33"/>
  <c r="BM50" i="33"/>
  <c r="BZ50" i="33"/>
  <c r="Z50" i="33"/>
  <c r="AM50" i="33"/>
  <c r="AZ50" i="33"/>
  <c r="P49" i="33"/>
  <c r="U65" i="33" s="1"/>
  <c r="P65" i="33" s="1"/>
  <c r="U54" i="36"/>
  <c r="E54" i="39" s="1"/>
  <c r="D54" i="39" s="1"/>
  <c r="C54" i="36"/>
  <c r="E48" i="33" s="1"/>
  <c r="E50" i="39"/>
  <c r="D50" i="39" s="1"/>
  <c r="E61" i="37"/>
  <c r="D50" i="33"/>
  <c r="M50" i="33"/>
  <c r="O64" i="36" l="1"/>
  <c r="C59" i="33" s="1"/>
  <c r="E52" i="33"/>
  <c r="JM52" i="33" s="1"/>
  <c r="E53" i="33"/>
  <c r="E53" i="39"/>
  <c r="D53" i="39" s="1"/>
  <c r="Q64" i="36"/>
  <c r="LL50" i="33"/>
  <c r="KL50" i="33"/>
  <c r="LY50" i="33"/>
  <c r="KY50" i="33"/>
  <c r="JL50" i="33"/>
  <c r="JY50" i="33"/>
  <c r="IY50" i="33"/>
  <c r="IL50" i="33"/>
  <c r="HL50" i="33"/>
  <c r="HY50" i="33"/>
  <c r="GL50" i="33"/>
  <c r="GY50" i="33"/>
  <c r="FY50" i="33"/>
  <c r="EL50" i="33"/>
  <c r="EY50" i="33"/>
  <c r="FL50" i="33"/>
  <c r="CL50" i="33"/>
  <c r="CY50" i="33"/>
  <c r="DL50" i="33"/>
  <c r="DY50" i="33"/>
  <c r="BL50" i="33"/>
  <c r="BY50" i="33"/>
  <c r="AY50" i="33"/>
  <c r="Y50" i="33"/>
  <c r="AL50" i="33"/>
  <c r="LZ48" i="33"/>
  <c r="KZ48" i="33"/>
  <c r="LM48" i="33"/>
  <c r="KM48" i="33"/>
  <c r="IZ48" i="33"/>
  <c r="IM48" i="33"/>
  <c r="JZ48" i="33"/>
  <c r="HZ48" i="33"/>
  <c r="GZ48" i="33"/>
  <c r="JM48" i="33"/>
  <c r="HM48" i="33"/>
  <c r="GM48" i="33"/>
  <c r="FM48" i="33"/>
  <c r="EM48" i="33"/>
  <c r="FZ48" i="33"/>
  <c r="EZ48" i="33"/>
  <c r="DM48" i="33"/>
  <c r="CM48" i="33"/>
  <c r="DZ48" i="33"/>
  <c r="CZ48" i="33"/>
  <c r="BZ48" i="33"/>
  <c r="Z48" i="33"/>
  <c r="AM48" i="33"/>
  <c r="AZ48" i="33"/>
  <c r="BM48" i="33"/>
  <c r="T65" i="33"/>
  <c r="P67" i="33"/>
  <c r="P68" i="33" s="1"/>
  <c r="R65" i="33"/>
  <c r="S65" i="33" s="1"/>
  <c r="M48" i="33"/>
  <c r="E48" i="39"/>
  <c r="D48" i="39" s="1"/>
  <c r="E54" i="33"/>
  <c r="D48" i="33"/>
  <c r="L50" i="33"/>
  <c r="R74" i="36" l="1"/>
  <c r="C63" i="33" s="1"/>
  <c r="EU63" i="33" s="1"/>
  <c r="DZ52" i="33"/>
  <c r="GZ52" i="33"/>
  <c r="HZ52" i="33"/>
  <c r="KM52" i="33"/>
  <c r="CZ52" i="33"/>
  <c r="HM52" i="33"/>
  <c r="LM52" i="33"/>
  <c r="D71" i="37"/>
  <c r="AM52" i="33"/>
  <c r="CM52" i="33"/>
  <c r="GM52" i="33"/>
  <c r="KZ52" i="33"/>
  <c r="LZ52" i="33"/>
  <c r="DM52" i="33"/>
  <c r="D52" i="33"/>
  <c r="EY52" i="33" s="1"/>
  <c r="BZ52" i="33"/>
  <c r="FM52" i="33"/>
  <c r="IZ52" i="33"/>
  <c r="M52" i="33"/>
  <c r="Z52" i="33"/>
  <c r="EZ52" i="33"/>
  <c r="JZ52" i="33"/>
  <c r="BM52" i="33"/>
  <c r="EM52" i="33"/>
  <c r="IM52" i="33"/>
  <c r="AZ52" i="33"/>
  <c r="FZ52" i="33"/>
  <c r="C59" i="39"/>
  <c r="B59" i="39" s="1"/>
  <c r="E71" i="37"/>
  <c r="E59" i="33"/>
  <c r="IH60" i="33" s="1"/>
  <c r="E59" i="39"/>
  <c r="D59" i="39" s="1"/>
  <c r="IM53" i="33"/>
  <c r="GZ53" i="33"/>
  <c r="BM53" i="33"/>
  <c r="M53" i="33"/>
  <c r="EM53" i="33"/>
  <c r="LM53" i="33"/>
  <c r="EZ53" i="33"/>
  <c r="AZ53" i="33"/>
  <c r="Z53" i="33"/>
  <c r="D53" i="33"/>
  <c r="KM53" i="33"/>
  <c r="GM53" i="33"/>
  <c r="DM53" i="33"/>
  <c r="AM53" i="33"/>
  <c r="BZ53" i="33"/>
  <c r="LZ53" i="33"/>
  <c r="HZ53" i="33"/>
  <c r="CZ53" i="33"/>
  <c r="JM53" i="33"/>
  <c r="FZ53" i="33"/>
  <c r="JZ53" i="33"/>
  <c r="HM53" i="33"/>
  <c r="CM53" i="33"/>
  <c r="IZ53" i="33"/>
  <c r="KZ53" i="33"/>
  <c r="FM53" i="33"/>
  <c r="DZ53" i="33"/>
  <c r="B59" i="33"/>
  <c r="IJ71" i="33" s="1"/>
  <c r="LY48" i="33"/>
  <c r="KY48" i="33"/>
  <c r="LL48" i="33"/>
  <c r="KL48" i="33"/>
  <c r="IY48" i="33"/>
  <c r="IL48" i="33"/>
  <c r="JY48" i="33"/>
  <c r="JL48" i="33"/>
  <c r="HL48" i="33"/>
  <c r="GL48" i="33"/>
  <c r="HY48" i="33"/>
  <c r="GY48" i="33"/>
  <c r="FL48" i="33"/>
  <c r="EL48" i="33"/>
  <c r="FY48" i="33"/>
  <c r="EY48" i="33"/>
  <c r="DL48" i="33"/>
  <c r="CL48" i="33"/>
  <c r="DY48" i="33"/>
  <c r="CY48" i="33"/>
  <c r="BY48" i="33"/>
  <c r="AY48" i="33"/>
  <c r="BL48" i="33"/>
  <c r="AL48" i="33"/>
  <c r="Y48" i="33"/>
  <c r="KZ54" i="33"/>
  <c r="LM54" i="33"/>
  <c r="KM54" i="33"/>
  <c r="LZ54" i="33"/>
  <c r="JM54" i="33"/>
  <c r="JZ54" i="33"/>
  <c r="IZ54" i="33"/>
  <c r="IM54" i="33"/>
  <c r="GM54" i="33"/>
  <c r="HM54" i="33"/>
  <c r="HZ54" i="33"/>
  <c r="GZ54" i="33"/>
  <c r="FM54" i="33"/>
  <c r="EM54" i="33"/>
  <c r="EZ54" i="33"/>
  <c r="FZ54" i="33"/>
  <c r="CM54" i="33"/>
  <c r="CZ54" i="33"/>
  <c r="DM54" i="33"/>
  <c r="DZ54" i="33"/>
  <c r="BZ54" i="33"/>
  <c r="AZ54" i="33"/>
  <c r="BM54" i="33"/>
  <c r="AM54" i="33"/>
  <c r="Z54" i="33"/>
  <c r="M54" i="33"/>
  <c r="D54" i="33"/>
  <c r="L48" i="33"/>
  <c r="D75" i="37" l="1"/>
  <c r="LH62" i="33"/>
  <c r="BH62" i="33"/>
  <c r="AU63" i="33"/>
  <c r="JU62" i="33"/>
  <c r="J71" i="33"/>
  <c r="J72" i="33"/>
  <c r="J69" i="33"/>
  <c r="CJ70" i="33"/>
  <c r="CW66" i="33"/>
  <c r="J73" i="33"/>
  <c r="HH63" i="33"/>
  <c r="GJ67" i="33"/>
  <c r="GU62" i="33"/>
  <c r="J70" i="33"/>
  <c r="IU62" i="33"/>
  <c r="AH63" i="33"/>
  <c r="FH63" i="33"/>
  <c r="JU63" i="33"/>
  <c r="IH63" i="33"/>
  <c r="DU62" i="33"/>
  <c r="LU62" i="33"/>
  <c r="FU62" i="33"/>
  <c r="FU63" i="33"/>
  <c r="JH63" i="33"/>
  <c r="GH63" i="33"/>
  <c r="IW69" i="33"/>
  <c r="KW69" i="33"/>
  <c r="CJ66" i="33"/>
  <c r="GW72" i="33"/>
  <c r="DW68" i="33"/>
  <c r="EJ73" i="33"/>
  <c r="LW73" i="33"/>
  <c r="AJ73" i="33"/>
  <c r="KJ67" i="33"/>
  <c r="BJ70" i="33"/>
  <c r="CJ72" i="33"/>
  <c r="KJ68" i="33"/>
  <c r="JJ71" i="33"/>
  <c r="DH62" i="33"/>
  <c r="LU63" i="33"/>
  <c r="HU62" i="33"/>
  <c r="CU63" i="33"/>
  <c r="MH63" i="33"/>
  <c r="AU62" i="33"/>
  <c r="IU63" i="33"/>
  <c r="JH62" i="33"/>
  <c r="AH62" i="33"/>
  <c r="DH63" i="33"/>
  <c r="HW73" i="33"/>
  <c r="FJ68" i="33"/>
  <c r="DW72" i="33"/>
  <c r="C63" i="39"/>
  <c r="B63" i="39" s="1"/>
  <c r="DU63" i="33"/>
  <c r="KH63" i="33"/>
  <c r="BH63" i="33"/>
  <c r="CH62" i="33"/>
  <c r="GH62" i="33"/>
  <c r="FW68" i="33"/>
  <c r="CH63" i="33"/>
  <c r="HH62" i="33"/>
  <c r="IH62" i="33"/>
  <c r="KH62" i="33"/>
  <c r="EH62" i="33"/>
  <c r="CU62" i="33"/>
  <c r="B63" i="33"/>
  <c r="KX70" i="33" s="1"/>
  <c r="EU62" i="33"/>
  <c r="LH63" i="33"/>
  <c r="GU63" i="33"/>
  <c r="BU62" i="33"/>
  <c r="HU63" i="33"/>
  <c r="MH62" i="33"/>
  <c r="LW68" i="33"/>
  <c r="DW71" i="33"/>
  <c r="IW70" i="33"/>
  <c r="LW70" i="33"/>
  <c r="FJ69" i="33"/>
  <c r="AJ67" i="33"/>
  <c r="EJ66" i="33"/>
  <c r="GW67" i="33"/>
  <c r="FJ66" i="33"/>
  <c r="JJ70" i="33"/>
  <c r="AW69" i="33"/>
  <c r="JU57" i="33"/>
  <c r="J68" i="33"/>
  <c r="BU63" i="33"/>
  <c r="FH62" i="33"/>
  <c r="KU62" i="33"/>
  <c r="KU63" i="33"/>
  <c r="EH63" i="33"/>
  <c r="HW67" i="33"/>
  <c r="GJ68" i="33"/>
  <c r="KW71" i="33"/>
  <c r="AW72" i="33"/>
  <c r="JJ72" i="33"/>
  <c r="HJ69" i="33"/>
  <c r="DJ73" i="33"/>
  <c r="GH57" i="33"/>
  <c r="AJ66" i="33"/>
  <c r="W67" i="33"/>
  <c r="FJ71" i="33"/>
  <c r="KJ69" i="33"/>
  <c r="JW70" i="33"/>
  <c r="LJ70" i="33"/>
  <c r="CJ68" i="33"/>
  <c r="AW73" i="33"/>
  <c r="FW66" i="33"/>
  <c r="DW73" i="33"/>
  <c r="IW72" i="33"/>
  <c r="KJ71" i="33"/>
  <c r="FJ72" i="33"/>
  <c r="BJ71" i="33"/>
  <c r="CW71" i="33"/>
  <c r="FW72" i="33"/>
  <c r="IJ72" i="33"/>
  <c r="JJ73" i="33"/>
  <c r="HW68" i="33"/>
  <c r="AW66" i="33"/>
  <c r="CW72" i="33"/>
  <c r="IJ67" i="33"/>
  <c r="EJ68" i="33"/>
  <c r="AJ69" i="33"/>
  <c r="EW68" i="33"/>
  <c r="JW66" i="33"/>
  <c r="KJ73" i="33"/>
  <c r="HU59" i="33"/>
  <c r="CH60" i="33"/>
  <c r="J67" i="33"/>
  <c r="KW70" i="33"/>
  <c r="EW71" i="33"/>
  <c r="JW69" i="33"/>
  <c r="GJ69" i="33"/>
  <c r="AW68" i="33"/>
  <c r="JJ68" i="33"/>
  <c r="LJ71" i="33"/>
  <c r="JJ69" i="33"/>
  <c r="CU60" i="33"/>
  <c r="HW70" i="33"/>
  <c r="AJ68" i="33"/>
  <c r="AJ71" i="33"/>
  <c r="LJ69" i="33"/>
  <c r="AJ70" i="33"/>
  <c r="JW71" i="33"/>
  <c r="KW67" i="33"/>
  <c r="AJ72" i="33"/>
  <c r="GJ70" i="33"/>
  <c r="AW67" i="33"/>
  <c r="JW72" i="33"/>
  <c r="IW73" i="33"/>
  <c r="BW68" i="33"/>
  <c r="JJ67" i="33"/>
  <c r="BW66" i="33"/>
  <c r="DW69" i="33"/>
  <c r="LJ72" i="33"/>
  <c r="HW71" i="33"/>
  <c r="DJ70" i="33"/>
  <c r="DJ72" i="33"/>
  <c r="GW73" i="33"/>
  <c r="KJ70" i="33"/>
  <c r="IJ73" i="33"/>
  <c r="GJ66" i="33"/>
  <c r="FW70" i="33"/>
  <c r="GW68" i="33"/>
  <c r="HJ71" i="33"/>
  <c r="BW73" i="33"/>
  <c r="LJ73" i="33"/>
  <c r="KJ66" i="33"/>
  <c r="CW67" i="33"/>
  <c r="BW67" i="33"/>
  <c r="HW72" i="33"/>
  <c r="W70" i="33"/>
  <c r="IJ66" i="33"/>
  <c r="AW70" i="33"/>
  <c r="DJ71" i="33"/>
  <c r="KW73" i="33"/>
  <c r="EW73" i="33"/>
  <c r="KJ72" i="33"/>
  <c r="W68" i="33"/>
  <c r="KW68" i="33"/>
  <c r="LW69" i="33"/>
  <c r="EJ67" i="33"/>
  <c r="EJ70" i="33"/>
  <c r="KW66" i="33"/>
  <c r="CW73" i="33"/>
  <c r="CW69" i="33"/>
  <c r="HJ72" i="33"/>
  <c r="LJ66" i="33"/>
  <c r="CJ71" i="33"/>
  <c r="W72" i="33"/>
  <c r="BW69" i="33"/>
  <c r="LJ68" i="33"/>
  <c r="EW70" i="33"/>
  <c r="IW66" i="33"/>
  <c r="DW67" i="33"/>
  <c r="IJ68" i="33"/>
  <c r="JJ66" i="33"/>
  <c r="BJ66" i="33"/>
  <c r="GW69" i="33"/>
  <c r="DW70" i="33"/>
  <c r="W69" i="33"/>
  <c r="HJ67" i="33"/>
  <c r="J66" i="33"/>
  <c r="CJ73" i="33"/>
  <c r="CJ67" i="33"/>
  <c r="W71" i="33"/>
  <c r="DL52" i="33"/>
  <c r="GY52" i="33"/>
  <c r="LL52" i="33"/>
  <c r="CY52" i="33"/>
  <c r="GL52" i="33"/>
  <c r="KY52" i="33"/>
  <c r="DW66" i="33"/>
  <c r="EJ69" i="33"/>
  <c r="IW68" i="33"/>
  <c r="FW69" i="33"/>
  <c r="DJ69" i="33"/>
  <c r="KW72" i="33"/>
  <c r="HY52" i="33"/>
  <c r="FL52" i="33"/>
  <c r="DY52" i="33"/>
  <c r="JL52" i="33"/>
  <c r="EW67" i="33"/>
  <c r="DJ66" i="33"/>
  <c r="IW67" i="33"/>
  <c r="LW71" i="33"/>
  <c r="LW72" i="33"/>
  <c r="LW66" i="33"/>
  <c r="CJ69" i="33"/>
  <c r="JW67" i="33"/>
  <c r="IJ70" i="33"/>
  <c r="BW72" i="33"/>
  <c r="JW73" i="33"/>
  <c r="AL52" i="33"/>
  <c r="EL52" i="33"/>
  <c r="CL52" i="33"/>
  <c r="BL52" i="33"/>
  <c r="JY52" i="33"/>
  <c r="AY52" i="33"/>
  <c r="FY52" i="33"/>
  <c r="IY52" i="33"/>
  <c r="HW69" i="33"/>
  <c r="DJ68" i="33"/>
  <c r="EJ72" i="33"/>
  <c r="EW69" i="33"/>
  <c r="FW71" i="33"/>
  <c r="FJ67" i="33"/>
  <c r="HJ68" i="33"/>
  <c r="CW70" i="33"/>
  <c r="HJ73" i="33"/>
  <c r="LY52" i="33"/>
  <c r="Y52" i="33"/>
  <c r="IL52" i="33"/>
  <c r="L52" i="33"/>
  <c r="BY52" i="33"/>
  <c r="HL52" i="33"/>
  <c r="KL52" i="33"/>
  <c r="EJ71" i="33"/>
  <c r="BJ67" i="33"/>
  <c r="IJ69" i="33"/>
  <c r="FW67" i="33"/>
  <c r="GJ71" i="33"/>
  <c r="HJ70" i="33"/>
  <c r="DJ67" i="33"/>
  <c r="EW72" i="33"/>
  <c r="W73" i="33"/>
  <c r="AW71" i="33"/>
  <c r="FJ70" i="33"/>
  <c r="BW71" i="33"/>
  <c r="D59" i="33"/>
  <c r="KD59" i="33" s="1"/>
  <c r="EU59" i="33"/>
  <c r="AU57" i="33"/>
  <c r="FU58" i="33"/>
  <c r="MH57" i="33"/>
  <c r="CH59" i="33"/>
  <c r="EU58" i="33"/>
  <c r="KH57" i="33"/>
  <c r="LH59" i="33"/>
  <c r="AH60" i="33"/>
  <c r="GU60" i="33"/>
  <c r="LU57" i="33"/>
  <c r="EH58" i="33"/>
  <c r="FH59" i="33"/>
  <c r="DH59" i="33"/>
  <c r="MH58" i="33"/>
  <c r="CH57" i="33"/>
  <c r="BH59" i="33"/>
  <c r="FH57" i="33"/>
  <c r="EU60" i="33"/>
  <c r="KH59" i="33"/>
  <c r="GH59" i="33"/>
  <c r="IU57" i="33"/>
  <c r="KU57" i="33"/>
  <c r="MH60" i="33"/>
  <c r="BH60" i="33"/>
  <c r="CU59" i="33"/>
  <c r="CU58" i="33"/>
  <c r="LH57" i="33"/>
  <c r="DU60" i="33"/>
  <c r="KU60" i="33"/>
  <c r="DU57" i="33"/>
  <c r="DU59" i="33"/>
  <c r="HH59" i="33"/>
  <c r="BU58" i="33"/>
  <c r="FU57" i="33"/>
  <c r="DU58" i="33"/>
  <c r="GU59" i="33"/>
  <c r="BH58" i="33"/>
  <c r="GJ72" i="33"/>
  <c r="W66" i="33"/>
  <c r="BJ73" i="33"/>
  <c r="IW71" i="33"/>
  <c r="BJ68" i="33"/>
  <c r="JW68" i="33"/>
  <c r="BW70" i="33"/>
  <c r="EW66" i="33"/>
  <c r="JH58" i="33"/>
  <c r="HH58" i="33"/>
  <c r="AH57" i="33"/>
  <c r="JU59" i="33"/>
  <c r="LH58" i="33"/>
  <c r="IH59" i="33"/>
  <c r="GH60" i="33"/>
  <c r="HH57" i="33"/>
  <c r="HU60" i="33"/>
  <c r="JH60" i="33"/>
  <c r="HH60" i="33"/>
  <c r="CU57" i="33"/>
  <c r="JH57" i="33"/>
  <c r="FU59" i="33"/>
  <c r="LU60" i="33"/>
  <c r="IU58" i="33"/>
  <c r="HW66" i="33"/>
  <c r="MH59" i="33"/>
  <c r="FH58" i="33"/>
  <c r="KU59" i="33"/>
  <c r="AU60" i="33"/>
  <c r="AH59" i="33"/>
  <c r="IU59" i="33"/>
  <c r="LH60" i="33"/>
  <c r="KH58" i="33"/>
  <c r="IH58" i="33"/>
  <c r="BJ69" i="33"/>
  <c r="GW70" i="33"/>
  <c r="GW66" i="33"/>
  <c r="FW73" i="33"/>
  <c r="BJ72" i="33"/>
  <c r="GW71" i="33"/>
  <c r="HJ66" i="33"/>
  <c r="FJ73" i="33"/>
  <c r="LJ67" i="33"/>
  <c r="CW68" i="33"/>
  <c r="LW67" i="33"/>
  <c r="GJ73" i="33"/>
  <c r="JU58" i="33"/>
  <c r="FH60" i="33"/>
  <c r="BU59" i="33"/>
  <c r="GU57" i="33"/>
  <c r="LU58" i="33"/>
  <c r="BU60" i="33"/>
  <c r="JH59" i="33"/>
  <c r="HU57" i="33"/>
  <c r="LU59" i="33"/>
  <c r="EH57" i="33"/>
  <c r="GH58" i="33"/>
  <c r="HU58" i="33"/>
  <c r="EH60" i="33"/>
  <c r="AU58" i="33"/>
  <c r="DH58" i="33"/>
  <c r="AH58" i="33"/>
  <c r="JU60" i="33"/>
  <c r="IY53" i="33"/>
  <c r="EL53" i="33"/>
  <c r="Y53" i="33"/>
  <c r="JL53" i="33"/>
  <c r="FL53" i="33"/>
  <c r="BL53" i="33"/>
  <c r="LY53" i="33"/>
  <c r="BY53" i="33"/>
  <c r="JY53" i="33"/>
  <c r="DY53" i="33"/>
  <c r="AY53" i="33"/>
  <c r="LL53" i="33"/>
  <c r="HL53" i="33"/>
  <c r="FY53" i="33"/>
  <c r="AL53" i="33"/>
  <c r="GL53" i="33"/>
  <c r="KY53" i="33"/>
  <c r="GY53" i="33"/>
  <c r="DL53" i="33"/>
  <c r="L53" i="33"/>
  <c r="KL53" i="33"/>
  <c r="HY53" i="33"/>
  <c r="CY53" i="33"/>
  <c r="IL53" i="33"/>
  <c r="EY53" i="33"/>
  <c r="CL53" i="33"/>
  <c r="EH59" i="33"/>
  <c r="CH58" i="33"/>
  <c r="BU57" i="33"/>
  <c r="GU58" i="33"/>
  <c r="AU59" i="33"/>
  <c r="KU58" i="33"/>
  <c r="FU60" i="33"/>
  <c r="DH57" i="33"/>
  <c r="IU60" i="33"/>
  <c r="IH57" i="33"/>
  <c r="EU57" i="33"/>
  <c r="BH57" i="33"/>
  <c r="DH60" i="33"/>
  <c r="KH60" i="33"/>
  <c r="KY54" i="33"/>
  <c r="LL54" i="33"/>
  <c r="KL54" i="33"/>
  <c r="LY54" i="33"/>
  <c r="IY54" i="33"/>
  <c r="IL54" i="33"/>
  <c r="JY54" i="33"/>
  <c r="JL54" i="33"/>
  <c r="HY54" i="33"/>
  <c r="GL54" i="33"/>
  <c r="GY54" i="33"/>
  <c r="HL54" i="33"/>
  <c r="EY54" i="33"/>
  <c r="EL54" i="33"/>
  <c r="FL54" i="33"/>
  <c r="FY54" i="33"/>
  <c r="CL54" i="33"/>
  <c r="CY54" i="33"/>
  <c r="DL54" i="33"/>
  <c r="AL54" i="33"/>
  <c r="BY54" i="33"/>
  <c r="DY54" i="33"/>
  <c r="Y54" i="33"/>
  <c r="BL54" i="33"/>
  <c r="AY54" i="33"/>
  <c r="DX71" i="33"/>
  <c r="L54" i="33"/>
  <c r="P52" i="33"/>
  <c r="P59" i="33"/>
  <c r="P53" i="33"/>
  <c r="P58" i="33"/>
  <c r="P57" i="33"/>
  <c r="P55" i="33"/>
  <c r="P54" i="33"/>
  <c r="P60" i="33"/>
  <c r="U60" i="33" s="1"/>
  <c r="X70" i="33" l="1"/>
  <c r="DQ62" i="33"/>
  <c r="FQ62" i="33"/>
  <c r="FK66" i="33"/>
  <c r="DD63" i="33"/>
  <c r="DG63" i="33" s="1"/>
  <c r="LD62" i="33"/>
  <c r="LX70" i="33"/>
  <c r="CK67" i="33"/>
  <c r="HX71" i="33"/>
  <c r="LK71" i="33"/>
  <c r="CK70" i="33"/>
  <c r="GQ63" i="33"/>
  <c r="FD62" i="33"/>
  <c r="FE62" i="33" s="1"/>
  <c r="FF62" i="33" s="1"/>
  <c r="AK67" i="33"/>
  <c r="JK66" i="33"/>
  <c r="AX67" i="33"/>
  <c r="GX66" i="33"/>
  <c r="CQ62" i="33"/>
  <c r="CT62" i="33" s="1"/>
  <c r="FK70" i="33"/>
  <c r="CK66" i="33"/>
  <c r="DX67" i="33"/>
  <c r="HK70" i="33"/>
  <c r="AX70" i="33"/>
  <c r="EX66" i="33"/>
  <c r="BK70" i="33"/>
  <c r="KD62" i="33"/>
  <c r="KE62" i="33" s="1"/>
  <c r="KF62" i="33" s="1"/>
  <c r="ID62" i="33"/>
  <c r="HH67" i="33"/>
  <c r="HH68" i="33" s="1"/>
  <c r="AH67" i="33"/>
  <c r="AH68" i="33" s="1"/>
  <c r="BH67" i="33"/>
  <c r="BH68" i="33" s="1"/>
  <c r="IX66" i="33"/>
  <c r="GK71" i="33"/>
  <c r="EX71" i="33"/>
  <c r="DX70" i="33"/>
  <c r="MD63" i="33"/>
  <c r="MG63" i="33" s="1"/>
  <c r="HD62" i="33"/>
  <c r="JX66" i="33"/>
  <c r="X66" i="33"/>
  <c r="CQ63" i="33"/>
  <c r="CR63" i="33" s="1"/>
  <c r="CS63" i="33" s="1"/>
  <c r="KK70" i="33"/>
  <c r="LX67" i="33"/>
  <c r="BD63" i="33"/>
  <c r="BE63" i="33" s="1"/>
  <c r="BF63" i="33" s="1"/>
  <c r="HX70" i="33"/>
  <c r="EX67" i="33"/>
  <c r="DK67" i="33"/>
  <c r="KX66" i="33"/>
  <c r="LD63" i="33"/>
  <c r="LE63" i="33" s="1"/>
  <c r="LF63" i="33" s="1"/>
  <c r="IK66" i="33"/>
  <c r="LQ62" i="33"/>
  <c r="LR62" i="33" s="1"/>
  <c r="LS62" i="33" s="1"/>
  <c r="CX66" i="33"/>
  <c r="BX67" i="33"/>
  <c r="AQ63" i="33"/>
  <c r="KX71" i="33"/>
  <c r="JD62" i="33"/>
  <c r="CX71" i="33"/>
  <c r="JQ63" i="33"/>
  <c r="JR63" i="33" s="1"/>
  <c r="JS63" i="33" s="1"/>
  <c r="BQ63" i="33"/>
  <c r="BR63" i="33" s="1"/>
  <c r="BS63" i="33" s="1"/>
  <c r="EX70" i="33"/>
  <c r="EQ62" i="33"/>
  <c r="ER62" i="33" s="1"/>
  <c r="ES62" i="33" s="1"/>
  <c r="AX66" i="33"/>
  <c r="BK67" i="33"/>
  <c r="JK67" i="33"/>
  <c r="IK71" i="33"/>
  <c r="ED63" i="33"/>
  <c r="EG63" i="33" s="1"/>
  <c r="DK66" i="33"/>
  <c r="IX67" i="33"/>
  <c r="HQ63" i="33"/>
  <c r="HT63" i="33" s="1"/>
  <c r="DQ63" i="33"/>
  <c r="GX70" i="33"/>
  <c r="LQ63" i="33"/>
  <c r="FX67" i="33"/>
  <c r="CK71" i="33"/>
  <c r="HD63" i="33"/>
  <c r="HG63" i="33" s="1"/>
  <c r="AK70" i="33"/>
  <c r="K70" i="33"/>
  <c r="DK71" i="33"/>
  <c r="IQ63" i="33"/>
  <c r="IR63" i="33" s="1"/>
  <c r="IS63" i="33" s="1"/>
  <c r="JX71" i="33"/>
  <c r="JX70" i="33"/>
  <c r="IQ62" i="33"/>
  <c r="IT62" i="33" s="1"/>
  <c r="JD63" i="33"/>
  <c r="JE63" i="33" s="1"/>
  <c r="JF63" i="33" s="1"/>
  <c r="AD62" i="33"/>
  <c r="AG62" i="33" s="1"/>
  <c r="BK66" i="33"/>
  <c r="HX66" i="33"/>
  <c r="LX71" i="33"/>
  <c r="KK67" i="33"/>
  <c r="KK66" i="33"/>
  <c r="ID63" i="33"/>
  <c r="IG63" i="33" s="1"/>
  <c r="IK70" i="33"/>
  <c r="BX71" i="33"/>
  <c r="DX66" i="33"/>
  <c r="IX71" i="33"/>
  <c r="X71" i="33"/>
  <c r="GD62" i="33"/>
  <c r="KQ62" i="33"/>
  <c r="KT62" i="33" s="1"/>
  <c r="LK67" i="33"/>
  <c r="HK71" i="33"/>
  <c r="K66" i="33"/>
  <c r="BD62" i="33"/>
  <c r="BE62" i="33" s="1"/>
  <c r="BF62" i="33" s="1"/>
  <c r="LK70" i="33"/>
  <c r="EK70" i="33"/>
  <c r="DD62" i="33"/>
  <c r="FK71" i="33"/>
  <c r="AX71" i="33"/>
  <c r="CD63" i="33"/>
  <c r="CG63" i="33" s="1"/>
  <c r="GD63" i="33"/>
  <c r="GG63" i="33" s="1"/>
  <c r="HK66" i="33"/>
  <c r="GK66" i="33"/>
  <c r="CX70" i="33"/>
  <c r="DK70" i="33"/>
  <c r="KQ63" i="33"/>
  <c r="KR63" i="33" s="1"/>
  <c r="KS63" i="33" s="1"/>
  <c r="AK66" i="33"/>
  <c r="CX67" i="33"/>
  <c r="CD62" i="33"/>
  <c r="CG62" i="33" s="1"/>
  <c r="K71" i="33"/>
  <c r="HX67" i="33"/>
  <c r="EK66" i="33"/>
  <c r="FX66" i="33"/>
  <c r="JQ62" i="33"/>
  <c r="JR62" i="33" s="1"/>
  <c r="JS62" i="33" s="1"/>
  <c r="EQ63" i="33"/>
  <c r="ET63" i="33" s="1"/>
  <c r="EK67" i="33"/>
  <c r="MD62" i="33"/>
  <c r="ME62" i="33" s="1"/>
  <c r="MF62" i="33" s="1"/>
  <c r="FK67" i="33"/>
  <c r="KD63" i="33"/>
  <c r="EK71" i="33"/>
  <c r="IX70" i="33"/>
  <c r="JK70" i="33"/>
  <c r="GQ62" i="33"/>
  <c r="GR62" i="33" s="1"/>
  <c r="GS62" i="33" s="1"/>
  <c r="FX70" i="33"/>
  <c r="KX67" i="33"/>
  <c r="HK67" i="33"/>
  <c r="JX67" i="33"/>
  <c r="GK67" i="33"/>
  <c r="LK66" i="33"/>
  <c r="FQ63" i="33"/>
  <c r="FT63" i="33" s="1"/>
  <c r="ED62" i="33"/>
  <c r="EE62" i="33" s="1"/>
  <c r="EF62" i="33" s="1"/>
  <c r="FX71" i="33"/>
  <c r="K67" i="33"/>
  <c r="LX66" i="33"/>
  <c r="GK70" i="33"/>
  <c r="GX67" i="33"/>
  <c r="FD63" i="33"/>
  <c r="JK71" i="33"/>
  <c r="X67" i="33"/>
  <c r="AK71" i="33"/>
  <c r="AQ62" i="33"/>
  <c r="AT62" i="33" s="1"/>
  <c r="BQ62" i="33"/>
  <c r="BR62" i="33" s="1"/>
  <c r="BS62" i="33" s="1"/>
  <c r="IK67" i="33"/>
  <c r="BK71" i="33"/>
  <c r="GX71" i="33"/>
  <c r="AD63" i="33"/>
  <c r="AE63" i="33" s="1"/>
  <c r="AF63" i="33" s="1"/>
  <c r="HQ62" i="33"/>
  <c r="HT62" i="33" s="1"/>
  <c r="BX70" i="33"/>
  <c r="KK71" i="33"/>
  <c r="BX66" i="33"/>
  <c r="BU67" i="33"/>
  <c r="BU68" i="33" s="1"/>
  <c r="IH67" i="33"/>
  <c r="IH68" i="33" s="1"/>
  <c r="DH67" i="33"/>
  <c r="DH68" i="33" s="1"/>
  <c r="FH67" i="33"/>
  <c r="FH68" i="33" s="1"/>
  <c r="KH67" i="33"/>
  <c r="KH68" i="33" s="1"/>
  <c r="CU67" i="33"/>
  <c r="CU68" i="33" s="1"/>
  <c r="DU67" i="33"/>
  <c r="DU68" i="33" s="1"/>
  <c r="MH67" i="33"/>
  <c r="MH68" i="33" s="1"/>
  <c r="CH67" i="33"/>
  <c r="CH68" i="33" s="1"/>
  <c r="LH67" i="33"/>
  <c r="LH68" i="33" s="1"/>
  <c r="FU67" i="33"/>
  <c r="FU68" i="33" s="1"/>
  <c r="JU67" i="33"/>
  <c r="JU68" i="33" s="1"/>
  <c r="Q60" i="33"/>
  <c r="T60" i="33" s="1"/>
  <c r="LD60" i="33"/>
  <c r="JH67" i="33"/>
  <c r="JH68" i="33" s="1"/>
  <c r="GQ58" i="33"/>
  <c r="LU67" i="33"/>
  <c r="LU68" i="33" s="1"/>
  <c r="GH67" i="33"/>
  <c r="GH68" i="33" s="1"/>
  <c r="KU67" i="33"/>
  <c r="KU68" i="33" s="1"/>
  <c r="IU67" i="33"/>
  <c r="IU68" i="33" s="1"/>
  <c r="GU67" i="33"/>
  <c r="GU68" i="33" s="1"/>
  <c r="LD59" i="33"/>
  <c r="LE59" i="33" s="1"/>
  <c r="LF59" i="33" s="1"/>
  <c r="EU67" i="33"/>
  <c r="EU68" i="33" s="1"/>
  <c r="AU67" i="33"/>
  <c r="AU68" i="33" s="1"/>
  <c r="EH67" i="33"/>
  <c r="EH68" i="33" s="1"/>
  <c r="HU67" i="33"/>
  <c r="HU68" i="33" s="1"/>
  <c r="KG59" i="33"/>
  <c r="KE59" i="33"/>
  <c r="KF59" i="33" s="1"/>
  <c r="AQ58" i="33"/>
  <c r="BD58" i="33"/>
  <c r="LL73" i="33"/>
  <c r="HL68" i="33"/>
  <c r="CY67" i="33"/>
  <c r="Y73" i="33"/>
  <c r="IY71" i="33"/>
  <c r="FL73" i="33"/>
  <c r="BL68" i="33"/>
  <c r="LY70" i="33"/>
  <c r="GY72" i="33"/>
  <c r="DY73" i="33"/>
  <c r="KL69" i="33"/>
  <c r="HY67" i="33"/>
  <c r="CL72" i="33"/>
  <c r="FL71" i="33"/>
  <c r="IY66" i="33"/>
  <c r="EY66" i="33"/>
  <c r="Y72" i="33"/>
  <c r="LL70" i="33"/>
  <c r="GY66" i="33"/>
  <c r="DL68" i="33"/>
  <c r="LL67" i="33"/>
  <c r="HL67" i="33"/>
  <c r="DY66" i="33"/>
  <c r="LY67" i="33"/>
  <c r="HY71" i="33"/>
  <c r="AY73" i="33"/>
  <c r="L66" i="33"/>
  <c r="L71" i="33"/>
  <c r="KY73" i="33"/>
  <c r="IY67" i="33"/>
  <c r="CY69" i="33"/>
  <c r="HY68" i="33"/>
  <c r="IY72" i="33"/>
  <c r="EY72" i="33"/>
  <c r="AY69" i="33"/>
  <c r="KL72" i="33"/>
  <c r="HL66" i="33"/>
  <c r="DL72" i="33"/>
  <c r="LL69" i="33"/>
  <c r="HY70" i="33"/>
  <c r="DY72" i="33"/>
  <c r="BY67" i="33"/>
  <c r="JY71" i="33"/>
  <c r="EL70" i="33"/>
  <c r="AY68" i="33"/>
  <c r="LY66" i="33"/>
  <c r="FY72" i="33"/>
  <c r="DL67" i="33"/>
  <c r="LY68" i="33"/>
  <c r="GY71" i="33"/>
  <c r="DL71" i="33"/>
  <c r="KL66" i="33"/>
  <c r="GL66" i="33"/>
  <c r="LL66" i="33"/>
  <c r="HL70" i="33"/>
  <c r="DY67" i="33"/>
  <c r="BY71" i="33"/>
  <c r="JY66" i="33"/>
  <c r="EL68" i="33"/>
  <c r="Y71" i="33"/>
  <c r="IL69" i="33"/>
  <c r="FL72" i="33"/>
  <c r="BY69" i="33"/>
  <c r="KY70" i="33"/>
  <c r="HL72" i="33"/>
  <c r="CY71" i="33"/>
  <c r="AL72" i="33"/>
  <c r="JY67" i="33"/>
  <c r="EY69" i="33"/>
  <c r="BL69" i="33"/>
  <c r="IY68" i="33"/>
  <c r="GL70" i="33"/>
  <c r="CY68" i="33"/>
  <c r="KL67" i="33"/>
  <c r="FY71" i="33"/>
  <c r="BY70" i="33"/>
  <c r="KY67" i="33"/>
  <c r="JL72" i="33"/>
  <c r="GL69" i="33"/>
  <c r="BL72" i="33"/>
  <c r="Y67" i="33"/>
  <c r="KY69" i="33"/>
  <c r="EL66" i="33"/>
  <c r="BY66" i="33"/>
  <c r="JY70" i="33"/>
  <c r="FY70" i="33"/>
  <c r="AL70" i="33"/>
  <c r="KL70" i="33"/>
  <c r="EY71" i="33"/>
  <c r="CL71" i="33"/>
  <c r="LL68" i="33"/>
  <c r="HY66" i="33"/>
  <c r="CY66" i="33"/>
  <c r="AL71" i="33"/>
  <c r="IL73" i="33"/>
  <c r="GL67" i="33"/>
  <c r="Y68" i="33"/>
  <c r="JL67" i="33"/>
  <c r="GY67" i="33"/>
  <c r="BL73" i="33"/>
  <c r="JL73" i="33"/>
  <c r="FL68" i="33"/>
  <c r="L67" i="33"/>
  <c r="IY73" i="33"/>
  <c r="EY73" i="33"/>
  <c r="BL67" i="33"/>
  <c r="LY73" i="33"/>
  <c r="GL72" i="33"/>
  <c r="CY72" i="33"/>
  <c r="Y69" i="33"/>
  <c r="JY73" i="33"/>
  <c r="FY66" i="33"/>
  <c r="Y66" i="33"/>
  <c r="JL69" i="33"/>
  <c r="FL69" i="33"/>
  <c r="AL67" i="33"/>
  <c r="KL71" i="33"/>
  <c r="GL71" i="33"/>
  <c r="CY70" i="33"/>
  <c r="FY68" i="33"/>
  <c r="JL68" i="33"/>
  <c r="EL67" i="33"/>
  <c r="AL73" i="33"/>
  <c r="IL72" i="33"/>
  <c r="EL73" i="33"/>
  <c r="BL71" i="33"/>
  <c r="IL66" i="33"/>
  <c r="EL72" i="33"/>
  <c r="L68" i="33"/>
  <c r="IL68" i="33"/>
  <c r="EY70" i="33"/>
  <c r="AL69" i="33"/>
  <c r="LL72" i="33"/>
  <c r="HL71" i="33"/>
  <c r="DL66" i="33"/>
  <c r="L70" i="33"/>
  <c r="JL70" i="33"/>
  <c r="FL67" i="33"/>
  <c r="AY72" i="33"/>
  <c r="JY72" i="33"/>
  <c r="FL70" i="33"/>
  <c r="BL70" i="33"/>
  <c r="KY66" i="33"/>
  <c r="HL69" i="33"/>
  <c r="DY71" i="33"/>
  <c r="AY70" i="33"/>
  <c r="JY68" i="33"/>
  <c r="EY68" i="33"/>
  <c r="AY71" i="33"/>
  <c r="IL67" i="33"/>
  <c r="FY69" i="33"/>
  <c r="Y70" i="33"/>
  <c r="IY70" i="33"/>
  <c r="DY68" i="33"/>
  <c r="L69" i="33"/>
  <c r="JL71" i="33"/>
  <c r="IY69" i="33"/>
  <c r="FY67" i="33"/>
  <c r="BY68" i="33"/>
  <c r="KY72" i="33"/>
  <c r="GY73" i="33"/>
  <c r="CL67" i="33"/>
  <c r="LY72" i="33"/>
  <c r="GY70" i="33"/>
  <c r="DY70" i="33"/>
  <c r="BY72" i="33"/>
  <c r="IL70" i="33"/>
  <c r="EL71" i="33"/>
  <c r="AY66" i="33"/>
  <c r="KL68" i="33"/>
  <c r="FY73" i="33"/>
  <c r="CL69" i="33"/>
  <c r="LL71" i="33"/>
  <c r="HY73" i="33"/>
  <c r="FL66" i="33"/>
  <c r="AL66" i="33"/>
  <c r="JY69" i="33"/>
  <c r="EY67" i="33"/>
  <c r="AY67" i="33"/>
  <c r="CL70" i="33"/>
  <c r="GL73" i="33"/>
  <c r="CY73" i="33"/>
  <c r="AL68" i="33"/>
  <c r="KL73" i="33"/>
  <c r="HL73" i="33"/>
  <c r="DL73" i="33"/>
  <c r="KY71" i="33"/>
  <c r="HY69" i="33"/>
  <c r="CL73" i="33"/>
  <c r="LY71" i="33"/>
  <c r="GL68" i="33"/>
  <c r="DL69" i="33"/>
  <c r="BL66" i="33"/>
  <c r="IL71" i="33"/>
  <c r="EL69" i="33"/>
  <c r="CL66" i="33"/>
  <c r="KY68" i="33"/>
  <c r="GY68" i="33"/>
  <c r="CL68" i="33"/>
  <c r="LY69" i="33"/>
  <c r="HY72" i="33"/>
  <c r="DL70" i="33"/>
  <c r="BY73" i="33"/>
  <c r="JL66" i="33"/>
  <c r="DY69" i="33"/>
  <c r="L72" i="33"/>
  <c r="GY69" i="33"/>
  <c r="L73" i="33"/>
  <c r="MD60" i="33"/>
  <c r="HD59" i="33"/>
  <c r="JD59" i="33"/>
  <c r="FD59" i="33"/>
  <c r="ID60" i="33"/>
  <c r="EQ59" i="33"/>
  <c r="JQ59" i="33"/>
  <c r="FD57" i="33"/>
  <c r="BQ57" i="33"/>
  <c r="DQ59" i="33"/>
  <c r="GD57" i="33"/>
  <c r="ED57" i="33"/>
  <c r="LQ58" i="33"/>
  <c r="CQ60" i="33"/>
  <c r="AQ60" i="33"/>
  <c r="BD57" i="33"/>
  <c r="ED58" i="33"/>
  <c r="FQ60" i="33"/>
  <c r="LQ59" i="33"/>
  <c r="MD59" i="33"/>
  <c r="LD57" i="33"/>
  <c r="LQ57" i="33"/>
  <c r="MD57" i="33"/>
  <c r="AQ59" i="33"/>
  <c r="KQ58" i="33"/>
  <c r="CD59" i="33"/>
  <c r="IQ60" i="33"/>
  <c r="GD58" i="33"/>
  <c r="KQ60" i="33"/>
  <c r="HQ60" i="33"/>
  <c r="CQ57" i="33"/>
  <c r="BD60" i="33"/>
  <c r="CQ58" i="33"/>
  <c r="AQ57" i="33"/>
  <c r="JD60" i="33"/>
  <c r="GD60" i="33"/>
  <c r="CQ59" i="33"/>
  <c r="ID58" i="33"/>
  <c r="KD60" i="33"/>
  <c r="ID57" i="33"/>
  <c r="EQ58" i="33"/>
  <c r="BQ59" i="33"/>
  <c r="DD60" i="33"/>
  <c r="GQ60" i="33"/>
  <c r="HQ57" i="33"/>
  <c r="HQ58" i="33"/>
  <c r="KQ59" i="33"/>
  <c r="GD59" i="33"/>
  <c r="KQ57" i="33"/>
  <c r="ED59" i="33"/>
  <c r="EQ57" i="33"/>
  <c r="JQ57" i="33"/>
  <c r="AD60" i="33"/>
  <c r="IQ57" i="33"/>
  <c r="DQ60" i="33"/>
  <c r="GQ59" i="33"/>
  <c r="LD58" i="33"/>
  <c r="DQ58" i="33"/>
  <c r="ED60" i="33"/>
  <c r="CD57" i="33"/>
  <c r="LQ60" i="33"/>
  <c r="CD58" i="33"/>
  <c r="AD59" i="33"/>
  <c r="FD60" i="33"/>
  <c r="CD60" i="33"/>
  <c r="IQ59" i="33"/>
  <c r="JQ58" i="33"/>
  <c r="HD58" i="33"/>
  <c r="FD58" i="33"/>
  <c r="KD57" i="33"/>
  <c r="JQ60" i="33"/>
  <c r="HD60" i="33"/>
  <c r="ID59" i="33"/>
  <c r="EQ60" i="33"/>
  <c r="FQ57" i="33"/>
  <c r="DD57" i="33"/>
  <c r="JD57" i="33"/>
  <c r="Q59" i="33"/>
  <c r="JD58" i="33"/>
  <c r="MD58" i="33"/>
  <c r="BD59" i="33"/>
  <c r="DD59" i="33"/>
  <c r="KD58" i="33"/>
  <c r="HQ59" i="33"/>
  <c r="GQ57" i="33"/>
  <c r="BQ58" i="33"/>
  <c r="IQ58" i="33"/>
  <c r="AD58" i="33"/>
  <c r="BQ60" i="33"/>
  <c r="HD57" i="33"/>
  <c r="FQ59" i="33"/>
  <c r="AD57" i="33"/>
  <c r="DD58" i="33"/>
  <c r="FQ58" i="33"/>
  <c r="DQ57" i="33"/>
  <c r="KG63" i="33"/>
  <c r="KE63" i="33"/>
  <c r="KF63" i="33" s="1"/>
  <c r="FG63" i="33"/>
  <c r="FE63" i="33"/>
  <c r="FF63" i="33" s="1"/>
  <c r="LE62" i="33"/>
  <c r="LF62" i="33" s="1"/>
  <c r="LG62" i="33"/>
  <c r="IE62" i="33"/>
  <c r="IF62" i="33" s="1"/>
  <c r="IG62" i="33"/>
  <c r="DT62" i="33"/>
  <c r="DR62" i="33"/>
  <c r="DS62" i="33" s="1"/>
  <c r="GT63" i="33"/>
  <c r="GR63" i="33"/>
  <c r="GS63" i="33" s="1"/>
  <c r="FG62" i="33"/>
  <c r="HG62" i="33"/>
  <c r="HE62" i="33"/>
  <c r="HF62" i="33" s="1"/>
  <c r="FT62" i="33"/>
  <c r="FR62" i="33"/>
  <c r="FS62" i="33" s="1"/>
  <c r="AR63" i="33"/>
  <c r="AS63" i="33" s="1"/>
  <c r="AT63" i="33"/>
  <c r="JG62" i="33"/>
  <c r="JE62" i="33"/>
  <c r="JF62" i="33" s="1"/>
  <c r="ET62" i="33"/>
  <c r="DT63" i="33"/>
  <c r="DR63" i="33"/>
  <c r="DS63" i="33" s="1"/>
  <c r="DG62" i="33"/>
  <c r="DE62" i="33"/>
  <c r="DF62" i="33" s="1"/>
  <c r="LR63" i="33"/>
  <c r="LS63" i="33" s="1"/>
  <c r="LT63" i="33"/>
  <c r="GG62" i="33"/>
  <c r="GE62" i="33"/>
  <c r="GF62" i="33" s="1"/>
  <c r="IT63" i="33"/>
  <c r="U57" i="33"/>
  <c r="Q57" i="33" s="1"/>
  <c r="T57" i="33" s="1"/>
  <c r="U58" i="33"/>
  <c r="Q58" i="33" s="1"/>
  <c r="R58" i="33" s="1"/>
  <c r="S58" i="33" s="1"/>
  <c r="U59" i="33"/>
  <c r="P63" i="33"/>
  <c r="P62" i="33"/>
  <c r="U62" i="33" s="1"/>
  <c r="Q62" i="33" s="1"/>
  <c r="P51" i="33"/>
  <c r="P50" i="33"/>
  <c r="JT62" i="33" l="1"/>
  <c r="LG63" i="33"/>
  <c r="CT63" i="33"/>
  <c r="KR62" i="33"/>
  <c r="KS62" i="33" s="1"/>
  <c r="AG63" i="33"/>
  <c r="FR63" i="33"/>
  <c r="FS63" i="33" s="1"/>
  <c r="KT63" i="33"/>
  <c r="DE63" i="33"/>
  <c r="DF63" i="33" s="1"/>
  <c r="IE63" i="33"/>
  <c r="IF63" i="33" s="1"/>
  <c r="JT63" i="33"/>
  <c r="GT62" i="33"/>
  <c r="HR62" i="33"/>
  <c r="HS62" i="33" s="1"/>
  <c r="R60" i="33"/>
  <c r="S60" i="33" s="1"/>
  <c r="EE63" i="33"/>
  <c r="EF63" i="33" s="1"/>
  <c r="ER63" i="33"/>
  <c r="ES63" i="33" s="1"/>
  <c r="IR62" i="33"/>
  <c r="IS62" i="33" s="1"/>
  <c r="EG62" i="33"/>
  <c r="HE63" i="33"/>
  <c r="HF63" i="33" s="1"/>
  <c r="BT63" i="33"/>
  <c r="LT62" i="33"/>
  <c r="ID67" i="33"/>
  <c r="ID68" i="33" s="1"/>
  <c r="LD67" i="33"/>
  <c r="LD68" i="33" s="1"/>
  <c r="JG63" i="33"/>
  <c r="CE63" i="33"/>
  <c r="CF63" i="33" s="1"/>
  <c r="KG62" i="33"/>
  <c r="MG62" i="33"/>
  <c r="AE62" i="33"/>
  <c r="AF62" i="33" s="1"/>
  <c r="CE62" i="33"/>
  <c r="CF62" i="33" s="1"/>
  <c r="BG63" i="33"/>
  <c r="CR62" i="33"/>
  <c r="CS62" i="33" s="1"/>
  <c r="AR62" i="33"/>
  <c r="AS62" i="33" s="1"/>
  <c r="GE63" i="33"/>
  <c r="GF63" i="33" s="1"/>
  <c r="BT62" i="33"/>
  <c r="DQ67" i="33"/>
  <c r="DQ68" i="33" s="1"/>
  <c r="HR63" i="33"/>
  <c r="HS63" i="33" s="1"/>
  <c r="ME63" i="33"/>
  <c r="MF63" i="33" s="1"/>
  <c r="BG62" i="33"/>
  <c r="HQ67" i="33"/>
  <c r="HQ68" i="33" s="1"/>
  <c r="FQ67" i="33"/>
  <c r="FQ68" i="33" s="1"/>
  <c r="BD67" i="33"/>
  <c r="BD68" i="33" s="1"/>
  <c r="LQ67" i="33"/>
  <c r="LQ68" i="33" s="1"/>
  <c r="DD67" i="33"/>
  <c r="DD68" i="33" s="1"/>
  <c r="EQ67" i="33"/>
  <c r="EQ68" i="33" s="1"/>
  <c r="BQ67" i="33"/>
  <c r="BQ68" i="33" s="1"/>
  <c r="IQ67" i="33"/>
  <c r="IQ68" i="33" s="1"/>
  <c r="JD67" i="33"/>
  <c r="JD68" i="33" s="1"/>
  <c r="KQ67" i="33"/>
  <c r="KQ68" i="33" s="1"/>
  <c r="CQ67" i="33"/>
  <c r="CQ68" i="33" s="1"/>
  <c r="CD67" i="33"/>
  <c r="CD68" i="33" s="1"/>
  <c r="GQ67" i="33"/>
  <c r="GQ68" i="33" s="1"/>
  <c r="GD67" i="33"/>
  <c r="GD68" i="33" s="1"/>
  <c r="MD67" i="33"/>
  <c r="MD68" i="33" s="1"/>
  <c r="ED67" i="33"/>
  <c r="ED68" i="33" s="1"/>
  <c r="FD67" i="33"/>
  <c r="FD68" i="33" s="1"/>
  <c r="HD67" i="33"/>
  <c r="HD68" i="33" s="1"/>
  <c r="LG59" i="33"/>
  <c r="GR58" i="33"/>
  <c r="GS58" i="33" s="1"/>
  <c r="GT58" i="33"/>
  <c r="KD67" i="33"/>
  <c r="KD68" i="33" s="1"/>
  <c r="JQ67" i="33"/>
  <c r="JQ68" i="33" s="1"/>
  <c r="AQ67" i="33"/>
  <c r="AQ68" i="33" s="1"/>
  <c r="LG60" i="33"/>
  <c r="LE60" i="33"/>
  <c r="LF60" i="33" s="1"/>
  <c r="AD67" i="33"/>
  <c r="AD68" i="33" s="1"/>
  <c r="FT59" i="33"/>
  <c r="FR59" i="33"/>
  <c r="FS59" i="33" s="1"/>
  <c r="KE58" i="33"/>
  <c r="KF58" i="33" s="1"/>
  <c r="KG58" i="33"/>
  <c r="FR57" i="33"/>
  <c r="FS57" i="33" s="1"/>
  <c r="FT57" i="33"/>
  <c r="JT58" i="33"/>
  <c r="JR58" i="33"/>
  <c r="JS58" i="33" s="1"/>
  <c r="EG60" i="33"/>
  <c r="EE60" i="33"/>
  <c r="EF60" i="33" s="1"/>
  <c r="ER57" i="33"/>
  <c r="ES57" i="33" s="1"/>
  <c r="ET57" i="33"/>
  <c r="DG60" i="33"/>
  <c r="DE60" i="33"/>
  <c r="DF60" i="33" s="1"/>
  <c r="JE60" i="33"/>
  <c r="JF60" i="33" s="1"/>
  <c r="JG60" i="33"/>
  <c r="IT60" i="33"/>
  <c r="IR60" i="33"/>
  <c r="IS60" i="33" s="1"/>
  <c r="LR59" i="33"/>
  <c r="LS59" i="33" s="1"/>
  <c r="LT59" i="33"/>
  <c r="GG57" i="33"/>
  <c r="GE57" i="33"/>
  <c r="GF57" i="33" s="1"/>
  <c r="JG59" i="33"/>
  <c r="JE59" i="33"/>
  <c r="JF59" i="33" s="1"/>
  <c r="HG57" i="33"/>
  <c r="HE57" i="33"/>
  <c r="HF57" i="33" s="1"/>
  <c r="DG59" i="33"/>
  <c r="DE59" i="33"/>
  <c r="DF59" i="33" s="1"/>
  <c r="ET60" i="33"/>
  <c r="ER60" i="33"/>
  <c r="ES60" i="33" s="1"/>
  <c r="IT59" i="33"/>
  <c r="IR59" i="33"/>
  <c r="IS59" i="33" s="1"/>
  <c r="DR58" i="33"/>
  <c r="DS58" i="33" s="1"/>
  <c r="DT58" i="33"/>
  <c r="EG59" i="33"/>
  <c r="EE59" i="33"/>
  <c r="EF59" i="33" s="1"/>
  <c r="BT59" i="33"/>
  <c r="BR59" i="33"/>
  <c r="BS59" i="33" s="1"/>
  <c r="AT57" i="33"/>
  <c r="AR57" i="33"/>
  <c r="AS57" i="33" s="1"/>
  <c r="CE59" i="33"/>
  <c r="CF59" i="33" s="1"/>
  <c r="CG59" i="33"/>
  <c r="FR60" i="33"/>
  <c r="FS60" i="33" s="1"/>
  <c r="FT60" i="33"/>
  <c r="DR59" i="33"/>
  <c r="DS59" i="33" s="1"/>
  <c r="DT59" i="33"/>
  <c r="HG59" i="33"/>
  <c r="HE59" i="33"/>
  <c r="HF59" i="33" s="1"/>
  <c r="BT60" i="33"/>
  <c r="BR60" i="33"/>
  <c r="BS60" i="33" s="1"/>
  <c r="BG59" i="33"/>
  <c r="BE59" i="33"/>
  <c r="BF59" i="33" s="1"/>
  <c r="IG59" i="33"/>
  <c r="IE59" i="33"/>
  <c r="IF59" i="33" s="1"/>
  <c r="CE60" i="33"/>
  <c r="CF60" i="33" s="1"/>
  <c r="CG60" i="33"/>
  <c r="LE58" i="33"/>
  <c r="LF58" i="33" s="1"/>
  <c r="LG58" i="33"/>
  <c r="KR57" i="33"/>
  <c r="KS57" i="33" s="1"/>
  <c r="KT57" i="33"/>
  <c r="ET58" i="33"/>
  <c r="ER58" i="33"/>
  <c r="ES58" i="33" s="1"/>
  <c r="CR58" i="33"/>
  <c r="CS58" i="33" s="1"/>
  <c r="CT58" i="33"/>
  <c r="KT58" i="33"/>
  <c r="KR58" i="33"/>
  <c r="KS58" i="33" s="1"/>
  <c r="EG58" i="33"/>
  <c r="EE58" i="33"/>
  <c r="EF58" i="33" s="1"/>
  <c r="BT57" i="33"/>
  <c r="BR57" i="33"/>
  <c r="BS57" i="33" s="1"/>
  <c r="ME60" i="33"/>
  <c r="MF60" i="33" s="1"/>
  <c r="MG60" i="33"/>
  <c r="AG58" i="33"/>
  <c r="AE58" i="33"/>
  <c r="AF58" i="33" s="1"/>
  <c r="MG58" i="33"/>
  <c r="ME58" i="33"/>
  <c r="MF58" i="33" s="1"/>
  <c r="HE60" i="33"/>
  <c r="HF60" i="33" s="1"/>
  <c r="HG60" i="33"/>
  <c r="FG60" i="33"/>
  <c r="FE60" i="33"/>
  <c r="FF60" i="33" s="1"/>
  <c r="GT59" i="33"/>
  <c r="GR59" i="33"/>
  <c r="GS59" i="33" s="1"/>
  <c r="GG59" i="33"/>
  <c r="GE59" i="33"/>
  <c r="GF59" i="33" s="1"/>
  <c r="IG57" i="33"/>
  <c r="IE57" i="33"/>
  <c r="IF57" i="33" s="1"/>
  <c r="BG60" i="33"/>
  <c r="BE60" i="33"/>
  <c r="BF60" i="33" s="1"/>
  <c r="AT59" i="33"/>
  <c r="AR59" i="33"/>
  <c r="AS59" i="33" s="1"/>
  <c r="BG57" i="33"/>
  <c r="BE57" i="33"/>
  <c r="BF57" i="33" s="1"/>
  <c r="FG57" i="33"/>
  <c r="FE57" i="33"/>
  <c r="FF57" i="33" s="1"/>
  <c r="BG58" i="33"/>
  <c r="BE58" i="33"/>
  <c r="BF58" i="33" s="1"/>
  <c r="DR57" i="33"/>
  <c r="DS57" i="33" s="1"/>
  <c r="DT57" i="33"/>
  <c r="IT58" i="33"/>
  <c r="IR58" i="33"/>
  <c r="IS58" i="33" s="1"/>
  <c r="JG58" i="33"/>
  <c r="JE58" i="33"/>
  <c r="JF58" i="33" s="1"/>
  <c r="JT60" i="33"/>
  <c r="JR60" i="33"/>
  <c r="JS60" i="33" s="1"/>
  <c r="AG59" i="33"/>
  <c r="AE59" i="33"/>
  <c r="AF59" i="33" s="1"/>
  <c r="DT60" i="33"/>
  <c r="DR60" i="33"/>
  <c r="DS60" i="33" s="1"/>
  <c r="KT59" i="33"/>
  <c r="KR59" i="33"/>
  <c r="KS59" i="33" s="1"/>
  <c r="KG60" i="33"/>
  <c r="KE60" i="33"/>
  <c r="KF60" i="33" s="1"/>
  <c r="CR57" i="33"/>
  <c r="CS57" i="33" s="1"/>
  <c r="CT57" i="33"/>
  <c r="ME57" i="33"/>
  <c r="MF57" i="33" s="1"/>
  <c r="MG57" i="33"/>
  <c r="AR60" i="33"/>
  <c r="AS60" i="33" s="1"/>
  <c r="AT60" i="33"/>
  <c r="JT59" i="33"/>
  <c r="JR59" i="33"/>
  <c r="JS59" i="33" s="1"/>
  <c r="AR58" i="33"/>
  <c r="AS58" i="33" s="1"/>
  <c r="AT58" i="33"/>
  <c r="FT58" i="33"/>
  <c r="FR58" i="33"/>
  <c r="FS58" i="33" s="1"/>
  <c r="BT58" i="33"/>
  <c r="BR58" i="33"/>
  <c r="BS58" i="33" s="1"/>
  <c r="T59" i="33"/>
  <c r="R59" i="33"/>
  <c r="S59" i="33" s="1"/>
  <c r="KG57" i="33"/>
  <c r="KE57" i="33"/>
  <c r="KF57" i="33" s="1"/>
  <c r="CG58" i="33"/>
  <c r="CE58" i="33"/>
  <c r="CF58" i="33" s="1"/>
  <c r="IR57" i="33"/>
  <c r="IS57" i="33" s="1"/>
  <c r="IT57" i="33"/>
  <c r="HT58" i="33"/>
  <c r="HR58" i="33"/>
  <c r="HS58" i="33" s="1"/>
  <c r="IG58" i="33"/>
  <c r="IE58" i="33"/>
  <c r="IF58" i="33" s="1"/>
  <c r="HT60" i="33"/>
  <c r="HR60" i="33"/>
  <c r="HS60" i="33" s="1"/>
  <c r="LT57" i="33"/>
  <c r="LR57" i="33"/>
  <c r="LS57" i="33" s="1"/>
  <c r="CT60" i="33"/>
  <c r="CR60" i="33"/>
  <c r="CS60" i="33" s="1"/>
  <c r="ER59" i="33"/>
  <c r="ES59" i="33" s="1"/>
  <c r="ET59" i="33"/>
  <c r="DE58" i="33"/>
  <c r="DF58" i="33" s="1"/>
  <c r="DG58" i="33"/>
  <c r="GR57" i="33"/>
  <c r="GS57" i="33" s="1"/>
  <c r="GT57" i="33"/>
  <c r="JE57" i="33"/>
  <c r="JF57" i="33" s="1"/>
  <c r="JG57" i="33"/>
  <c r="FE58" i="33"/>
  <c r="FF58" i="33" s="1"/>
  <c r="FG58" i="33"/>
  <c r="LT60" i="33"/>
  <c r="LR60" i="33"/>
  <c r="LS60" i="33" s="1"/>
  <c r="AE60" i="33"/>
  <c r="AF60" i="33" s="1"/>
  <c r="AG60" i="33"/>
  <c r="HR57" i="33"/>
  <c r="HS57" i="33" s="1"/>
  <c r="HT57" i="33"/>
  <c r="CT59" i="33"/>
  <c r="CR59" i="33"/>
  <c r="CS59" i="33" s="1"/>
  <c r="KT60" i="33"/>
  <c r="KR60" i="33"/>
  <c r="KS60" i="33" s="1"/>
  <c r="LG57" i="33"/>
  <c r="LE57" i="33"/>
  <c r="LF57" i="33" s="1"/>
  <c r="LT58" i="33"/>
  <c r="LR58" i="33"/>
  <c r="LS58" i="33" s="1"/>
  <c r="IG60" i="33"/>
  <c r="IE60" i="33"/>
  <c r="IF60" i="33" s="1"/>
  <c r="AG57" i="33"/>
  <c r="AE57" i="33"/>
  <c r="AF57" i="33" s="1"/>
  <c r="HT59" i="33"/>
  <c r="HR59" i="33"/>
  <c r="HS59" i="33" s="1"/>
  <c r="DE57" i="33"/>
  <c r="DF57" i="33" s="1"/>
  <c r="DG57" i="33"/>
  <c r="HG58" i="33"/>
  <c r="HE58" i="33"/>
  <c r="HF58" i="33" s="1"/>
  <c r="CG57" i="33"/>
  <c r="CE57" i="33"/>
  <c r="CF57" i="33" s="1"/>
  <c r="JR57" i="33"/>
  <c r="JS57" i="33" s="1"/>
  <c r="JT57" i="33"/>
  <c r="GT60" i="33"/>
  <c r="GR60" i="33"/>
  <c r="GS60" i="33" s="1"/>
  <c r="GE60" i="33"/>
  <c r="GF60" i="33" s="1"/>
  <c r="GG60" i="33"/>
  <c r="GE58" i="33"/>
  <c r="GF58" i="33" s="1"/>
  <c r="GG58" i="33"/>
  <c r="ME59" i="33"/>
  <c r="MF59" i="33" s="1"/>
  <c r="MG59" i="33"/>
  <c r="EE57" i="33"/>
  <c r="EF57" i="33" s="1"/>
  <c r="EG57" i="33"/>
  <c r="FG59" i="33"/>
  <c r="FE59" i="33"/>
  <c r="FF59" i="33" s="1"/>
  <c r="R57" i="33"/>
  <c r="S57" i="33" s="1"/>
  <c r="T58" i="33"/>
  <c r="T62" i="33"/>
  <c r="R62" i="33"/>
  <c r="S62" i="33" s="1"/>
  <c r="U63" i="33"/>
  <c r="Q63" i="33" s="1"/>
  <c r="BF67" i="33" l="1"/>
  <c r="BF68" i="33" s="1"/>
  <c r="BG67" i="33"/>
  <c r="BG68" i="33" s="1"/>
  <c r="FS67" i="33"/>
  <c r="FS68" i="33" s="1"/>
  <c r="ET67" i="33"/>
  <c r="ET68" i="33" s="1"/>
  <c r="EF67" i="33"/>
  <c r="EF68" i="33" s="1"/>
  <c r="FR67" i="33"/>
  <c r="FR68" i="33" s="1"/>
  <c r="AE67" i="33"/>
  <c r="AE68" i="33" s="1"/>
  <c r="JR67" i="33"/>
  <c r="JR68" i="33" s="1"/>
  <c r="LS67" i="33"/>
  <c r="LS68" i="33" s="1"/>
  <c r="KS67" i="33"/>
  <c r="KS68" i="33" s="1"/>
  <c r="JS67" i="33"/>
  <c r="JS68" i="33" s="1"/>
  <c r="IS67" i="33"/>
  <c r="IS68" i="33" s="1"/>
  <c r="MG67" i="33"/>
  <c r="MG68" i="33" s="1"/>
  <c r="BE67" i="33"/>
  <c r="BE68" i="33" s="1"/>
  <c r="AF67" i="33"/>
  <c r="AF68" i="33" s="1"/>
  <c r="HF67" i="33"/>
  <c r="HF68" i="33" s="1"/>
  <c r="KF67" i="33"/>
  <c r="KF68" i="33" s="1"/>
  <c r="DS67" i="33"/>
  <c r="DS68" i="33" s="1"/>
  <c r="IR67" i="33"/>
  <c r="IR68" i="33" s="1"/>
  <c r="LT67" i="33"/>
  <c r="LT68" i="33" s="1"/>
  <c r="CG67" i="33"/>
  <c r="CG68" i="33" s="1"/>
  <c r="KE67" i="33"/>
  <c r="KE68" i="33" s="1"/>
  <c r="GG67" i="33"/>
  <c r="GG68" i="33" s="1"/>
  <c r="HE67" i="33"/>
  <c r="HE68" i="33" s="1"/>
  <c r="IG67" i="33"/>
  <c r="IG68" i="33" s="1"/>
  <c r="AS67" i="33"/>
  <c r="AS68" i="33" s="1"/>
  <c r="KT67" i="33"/>
  <c r="KT68" i="33" s="1"/>
  <c r="BT67" i="33"/>
  <c r="BT68" i="33" s="1"/>
  <c r="GS67" i="33"/>
  <c r="GS68" i="33" s="1"/>
  <c r="HS67" i="33"/>
  <c r="HS68" i="33" s="1"/>
  <c r="EG67" i="33"/>
  <c r="EG68" i="33" s="1"/>
  <c r="JG67" i="33"/>
  <c r="JG68" i="33" s="1"/>
  <c r="GE67" i="33"/>
  <c r="GE68" i="33" s="1"/>
  <c r="IF67" i="33"/>
  <c r="IF68" i="33" s="1"/>
  <c r="DT67" i="33"/>
  <c r="DT68" i="33" s="1"/>
  <c r="DR67" i="33"/>
  <c r="DR68" i="33" s="1"/>
  <c r="AR67" i="33"/>
  <c r="AR68" i="33" s="1"/>
  <c r="DG67" i="33"/>
  <c r="DG68" i="33" s="1"/>
  <c r="AT67" i="33"/>
  <c r="AT68" i="33" s="1"/>
  <c r="FF67" i="33"/>
  <c r="FF68" i="33" s="1"/>
  <c r="HG67" i="33"/>
  <c r="HG68" i="33" s="1"/>
  <c r="BS67" i="33"/>
  <c r="BS68" i="33" s="1"/>
  <c r="ES67" i="33"/>
  <c r="ES68" i="33" s="1"/>
  <c r="FT67" i="33"/>
  <c r="FT68" i="33" s="1"/>
  <c r="LG67" i="33"/>
  <c r="LG68" i="33" s="1"/>
  <c r="LF67" i="33"/>
  <c r="LF68" i="33" s="1"/>
  <c r="ME67" i="33"/>
  <c r="ME68" i="33" s="1"/>
  <c r="ER67" i="33"/>
  <c r="ER68" i="33" s="1"/>
  <c r="CE67" i="33"/>
  <c r="CE68" i="33" s="1"/>
  <c r="GT67" i="33"/>
  <c r="GT68" i="33" s="1"/>
  <c r="DF67" i="33"/>
  <c r="DF68" i="33" s="1"/>
  <c r="JF67" i="33"/>
  <c r="JF68" i="33" s="1"/>
  <c r="MF67" i="33"/>
  <c r="MF68" i="33" s="1"/>
  <c r="CS67" i="33"/>
  <c r="CS68" i="33" s="1"/>
  <c r="CF67" i="33"/>
  <c r="CF68" i="33" s="1"/>
  <c r="IT67" i="33"/>
  <c r="IT68" i="33" s="1"/>
  <c r="JT67" i="33"/>
  <c r="JT68" i="33" s="1"/>
  <c r="BR67" i="33"/>
  <c r="BR68" i="33" s="1"/>
  <c r="KR67" i="33"/>
  <c r="KR68" i="33" s="1"/>
  <c r="LR67" i="33"/>
  <c r="LR68" i="33" s="1"/>
  <c r="IE67" i="33"/>
  <c r="IE68" i="33" s="1"/>
  <c r="FE67" i="33"/>
  <c r="FE68" i="33" s="1"/>
  <c r="LE67" i="33"/>
  <c r="LE68" i="33" s="1"/>
  <c r="CR67" i="33"/>
  <c r="CR68" i="33" s="1"/>
  <c r="DE67" i="33"/>
  <c r="DE68" i="33" s="1"/>
  <c r="HT67" i="33"/>
  <c r="HT68" i="33" s="1"/>
  <c r="EE67" i="33"/>
  <c r="EE68" i="33" s="1"/>
  <c r="JE67" i="33"/>
  <c r="JE68" i="33" s="1"/>
  <c r="HR67" i="33"/>
  <c r="HR68" i="33" s="1"/>
  <c r="FG67" i="33"/>
  <c r="FG68" i="33" s="1"/>
  <c r="GF67" i="33"/>
  <c r="GF68" i="33" s="1"/>
  <c r="CT67" i="33"/>
  <c r="CT68" i="33" s="1"/>
  <c r="KG67" i="33"/>
  <c r="KG68" i="33" s="1"/>
  <c r="AG67" i="33"/>
  <c r="AG68" i="33" s="1"/>
  <c r="GR67" i="33"/>
  <c r="GR68" i="33" s="1"/>
  <c r="U67" i="33"/>
  <c r="U68" i="33" s="1"/>
  <c r="T63" i="33"/>
  <c r="R63" i="33"/>
  <c r="S63" i="33" s="1"/>
  <c r="Q67" i="33"/>
  <c r="Q68" i="33" s="1"/>
  <c r="KC69" i="33" l="1"/>
  <c r="JW2" i="33" s="1"/>
  <c r="BC69" i="33"/>
  <c r="AW2" i="33" s="1"/>
  <c r="FP69" i="33"/>
  <c r="FJ2" i="33" s="1"/>
  <c r="EP69" i="33"/>
  <c r="EJ2" i="33" s="1"/>
  <c r="IP69" i="33"/>
  <c r="IJ2" i="33" s="1"/>
  <c r="JC69" i="33"/>
  <c r="IW2" i="33" s="1"/>
  <c r="JP69" i="33"/>
  <c r="JJ2" i="33" s="1"/>
  <c r="LP69" i="33"/>
  <c r="LJ2" i="33" s="1"/>
  <c r="HP69" i="33"/>
  <c r="HJ2" i="33" s="1"/>
  <c r="IC69" i="33"/>
  <c r="HW2" i="33" s="1"/>
  <c r="EC69" i="33"/>
  <c r="DW2" i="33" s="1"/>
  <c r="KP69" i="33"/>
  <c r="KJ2" i="33" s="1"/>
  <c r="DP69" i="33"/>
  <c r="DJ2" i="33" s="1"/>
  <c r="AC69" i="33"/>
  <c r="W2" i="33" s="1"/>
  <c r="I5" i="34" s="1"/>
  <c r="GC69" i="33"/>
  <c r="FW2" i="33" s="1"/>
  <c r="GP69" i="33"/>
  <c r="GJ2" i="33" s="1"/>
  <c r="MC69" i="33"/>
  <c r="LW2" i="33" s="1"/>
  <c r="AP69" i="33"/>
  <c r="AJ2" i="33" s="1"/>
  <c r="BP69" i="33"/>
  <c r="BJ2" i="33" s="1"/>
  <c r="HC69" i="33"/>
  <c r="GW2" i="33" s="1"/>
  <c r="FC69" i="33"/>
  <c r="EW2" i="33" s="1"/>
  <c r="LC69" i="33"/>
  <c r="KW2" i="33" s="1"/>
  <c r="DC69" i="33"/>
  <c r="CW2" i="33" s="1"/>
  <c r="CC69" i="33"/>
  <c r="BW2" i="33" s="1"/>
  <c r="CP69" i="33"/>
  <c r="CJ2" i="33" s="1"/>
  <c r="R67" i="33"/>
  <c r="R68" i="33" s="1"/>
  <c r="S67" i="33"/>
  <c r="S68" i="33" s="1"/>
  <c r="T67" i="33"/>
  <c r="T68" i="33" s="1"/>
  <c r="P69" i="33" l="1"/>
  <c r="J2" i="33" s="1"/>
  <c r="I4" i="34" s="1"/>
  <c r="J5" i="34" l="1"/>
  <c r="J6" i="34"/>
  <c r="G6" i="34" s="1"/>
  <c r="J4" i="34"/>
  <c r="G4" i="34" l="1"/>
  <c r="G5" i="34"/>
  <c r="D63" i="34" l="1"/>
  <c r="D68" i="34"/>
  <c r="D52" i="34"/>
  <c r="D53" i="34"/>
  <c r="D4" i="34"/>
  <c r="C36" i="34"/>
  <c r="C83" i="34"/>
  <c r="D48" i="34"/>
  <c r="C56" i="34"/>
  <c r="D98" i="34"/>
  <c r="D91" i="34"/>
  <c r="C4" i="34"/>
  <c r="D32" i="34"/>
  <c r="D86" i="34"/>
  <c r="C12" i="34"/>
  <c r="D74" i="34"/>
  <c r="C81" i="34"/>
  <c r="C7" i="34"/>
  <c r="D72" i="34"/>
  <c r="D81" i="34"/>
  <c r="D83" i="34"/>
  <c r="C47" i="34"/>
  <c r="C50" i="34"/>
  <c r="D70" i="34"/>
  <c r="C19" i="34"/>
  <c r="D45" i="34"/>
  <c r="D56" i="34"/>
  <c r="D43" i="34"/>
  <c r="D55" i="34"/>
  <c r="D17" i="34"/>
  <c r="C89" i="34"/>
  <c r="C31" i="34"/>
  <c r="C92" i="34"/>
  <c r="D87" i="34"/>
  <c r="D8" i="34"/>
  <c r="C49" i="34"/>
  <c r="D36" i="34"/>
  <c r="C15" i="34"/>
  <c r="D24" i="34"/>
  <c r="D82" i="34"/>
  <c r="D37" i="34"/>
  <c r="C94" i="34"/>
  <c r="C18" i="34"/>
  <c r="C75" i="34"/>
  <c r="C80" i="34"/>
  <c r="C95" i="34"/>
  <c r="D102" i="34"/>
  <c r="C69" i="34"/>
  <c r="D41" i="34"/>
  <c r="C54" i="34"/>
  <c r="D27" i="34"/>
  <c r="C48" i="34"/>
  <c r="D66" i="34"/>
  <c r="C90" i="34"/>
  <c r="C103" i="34"/>
  <c r="C73" i="34"/>
  <c r="C72" i="34"/>
  <c r="C9" i="34"/>
  <c r="D73" i="34"/>
  <c r="C33" i="34"/>
  <c r="C66" i="34"/>
  <c r="D35" i="34"/>
  <c r="C64" i="34"/>
  <c r="D89" i="34"/>
  <c r="C68" i="34"/>
  <c r="C39" i="34"/>
  <c r="C58" i="34"/>
  <c r="D57" i="34"/>
  <c r="C53" i="34"/>
  <c r="C51" i="34"/>
  <c r="D23" i="34"/>
  <c r="C74" i="34"/>
  <c r="D90" i="34"/>
  <c r="C32" i="34"/>
  <c r="C13" i="34"/>
  <c r="D20" i="34"/>
  <c r="C100" i="34"/>
  <c r="D80" i="34"/>
  <c r="D10" i="34"/>
  <c r="C79" i="34"/>
  <c r="D59" i="34"/>
  <c r="C85" i="34"/>
  <c r="C20" i="34"/>
  <c r="D62" i="34"/>
  <c r="D47" i="34"/>
  <c r="D65" i="34"/>
  <c r="D12" i="34"/>
  <c r="D40" i="34"/>
  <c r="C26" i="34"/>
  <c r="D60" i="34"/>
  <c r="C6" i="34"/>
  <c r="C22" i="34"/>
  <c r="D51" i="34"/>
  <c r="D42" i="34"/>
  <c r="D79" i="34"/>
  <c r="C38" i="34"/>
  <c r="D69" i="34"/>
  <c r="C77" i="34"/>
  <c r="C37" i="34"/>
  <c r="C61" i="34"/>
  <c r="C44" i="34"/>
  <c r="C25" i="34"/>
  <c r="D99" i="34"/>
  <c r="C84" i="34"/>
  <c r="D78" i="34"/>
  <c r="C17" i="34"/>
  <c r="D9" i="34"/>
  <c r="C70" i="34"/>
  <c r="D49" i="34"/>
  <c r="C16" i="34"/>
  <c r="C45" i="34"/>
  <c r="D39" i="34"/>
  <c r="D15" i="34"/>
  <c r="C71" i="34"/>
  <c r="C5" i="34"/>
  <c r="D13" i="34"/>
  <c r="D95" i="34"/>
  <c r="C34" i="34"/>
  <c r="C43" i="34"/>
  <c r="D76" i="34"/>
  <c r="D25" i="34"/>
  <c r="C11" i="34"/>
  <c r="C57" i="34"/>
  <c r="D101" i="34"/>
  <c r="C101" i="34"/>
  <c r="C62" i="34"/>
  <c r="C21" i="34"/>
  <c r="C86" i="34"/>
  <c r="C98" i="34"/>
  <c r="D85" i="34"/>
  <c r="C96" i="34"/>
  <c r="C28" i="34"/>
  <c r="D30" i="34"/>
  <c r="D44" i="34"/>
  <c r="D22" i="34"/>
  <c r="D88" i="34"/>
  <c r="D11" i="34"/>
  <c r="D103" i="34"/>
  <c r="D100" i="34"/>
  <c r="D33" i="34"/>
  <c r="D19" i="34"/>
  <c r="D38" i="34"/>
  <c r="D46" i="34"/>
  <c r="D50" i="34"/>
  <c r="C67" i="34"/>
  <c r="C97" i="34"/>
  <c r="C30" i="34"/>
  <c r="D58" i="34"/>
  <c r="D18" i="34"/>
  <c r="C87" i="34"/>
  <c r="C23" i="34"/>
  <c r="D16" i="34"/>
  <c r="C93" i="34"/>
  <c r="C8" i="34"/>
  <c r="C78" i="34"/>
  <c r="C88" i="34"/>
  <c r="D77" i="34"/>
  <c r="D6" i="34"/>
  <c r="D92" i="34"/>
  <c r="D75" i="34"/>
  <c r="D29" i="34"/>
  <c r="D21" i="34"/>
  <c r="D54" i="34"/>
  <c r="D26" i="34"/>
  <c r="D31" i="34"/>
  <c r="D34" i="34"/>
  <c r="D84" i="34"/>
  <c r="D96" i="34"/>
  <c r="C35" i="34"/>
  <c r="C41" i="34"/>
  <c r="D5" i="34"/>
  <c r="C14" i="34"/>
  <c r="C59" i="34"/>
  <c r="C76" i="34"/>
  <c r="C55" i="34"/>
  <c r="C60" i="34"/>
  <c r="C91" i="34"/>
  <c r="C29" i="34"/>
  <c r="C102" i="34"/>
  <c r="D94" i="34"/>
  <c r="C99" i="34"/>
  <c r="C46" i="34"/>
  <c r="C24" i="34"/>
  <c r="D67" i="34"/>
  <c r="C52" i="34"/>
  <c r="C63" i="34"/>
  <c r="C82" i="34"/>
  <c r="D28" i="34"/>
  <c r="C65" i="34"/>
  <c r="D97" i="34"/>
  <c r="D61" i="34"/>
  <c r="C42" i="34"/>
  <c r="D64" i="34"/>
  <c r="C10" i="34"/>
  <c r="D93" i="34"/>
  <c r="D7" i="34"/>
  <c r="D71" i="34"/>
  <c r="C40" i="34"/>
  <c r="C27" i="34"/>
  <c r="D14" i="34"/>
</calcChain>
</file>

<file path=xl/sharedStrings.xml><?xml version="1.0" encoding="utf-8"?>
<sst xmlns="http://schemas.openxmlformats.org/spreadsheetml/2006/main" count="3853" uniqueCount="2325">
  <si>
    <t>Portugal</t>
  </si>
  <si>
    <t>England</t>
  </si>
  <si>
    <t>1A</t>
  </si>
  <si>
    <t>1B</t>
  </si>
  <si>
    <t>1C</t>
  </si>
  <si>
    <t>1D</t>
  </si>
  <si>
    <t>1E</t>
  </si>
  <si>
    <t>1F</t>
  </si>
  <si>
    <t>2A</t>
  </si>
  <si>
    <t>2B</t>
  </si>
  <si>
    <t>2C</t>
  </si>
  <si>
    <t>2D</t>
  </si>
  <si>
    <t>2E</t>
  </si>
  <si>
    <t>2F</t>
  </si>
  <si>
    <t>3A</t>
  </si>
  <si>
    <t>3B</t>
  </si>
  <si>
    <t>3C</t>
  </si>
  <si>
    <t>3D</t>
  </si>
  <si>
    <t>3E</t>
  </si>
  <si>
    <t>3F</t>
  </si>
  <si>
    <t>4A</t>
  </si>
  <si>
    <t>4B</t>
  </si>
  <si>
    <t>4C</t>
  </si>
  <si>
    <t>4D</t>
  </si>
  <si>
    <t>4E</t>
  </si>
  <si>
    <t>4F</t>
  </si>
  <si>
    <t>B</t>
  </si>
  <si>
    <t>C</t>
  </si>
  <si>
    <t>E</t>
  </si>
  <si>
    <t>F</t>
  </si>
  <si>
    <t>A</t>
  </si>
  <si>
    <t>D</t>
  </si>
  <si>
    <t>1.</t>
  </si>
  <si>
    <t>2.</t>
  </si>
  <si>
    <t>3.</t>
  </si>
  <si>
    <t>4.</t>
  </si>
  <si>
    <t>-</t>
  </si>
  <si>
    <t>Faktoren</t>
  </si>
  <si>
    <t>Fair play</t>
  </si>
  <si>
    <t>Position</t>
  </si>
  <si>
    <t>Belgium</t>
  </si>
  <si>
    <t>Spain</t>
  </si>
  <si>
    <t>France</t>
  </si>
  <si>
    <t>Poland</t>
  </si>
  <si>
    <t>Croatia</t>
  </si>
  <si>
    <t>Denmark</t>
  </si>
  <si>
    <t>Sweden</t>
  </si>
  <si>
    <t>Final table</t>
  </si>
  <si>
    <t>Round of 16 - 5</t>
  </si>
  <si>
    <t>Round of 16 - 6</t>
  </si>
  <si>
    <t>Round of 16 - 2</t>
  </si>
  <si>
    <t>Round of 16 - 4</t>
  </si>
  <si>
    <t>Round of 16 - 1</t>
  </si>
  <si>
    <t>Round of 16 - 3</t>
  </si>
  <si>
    <t>Round of 16 - 7</t>
  </si>
  <si>
    <t>Round of 16 - 8</t>
  </si>
  <si>
    <t>Semi-Final 1</t>
  </si>
  <si>
    <t>Semi-Final 2</t>
  </si>
  <si>
    <t>Final</t>
  </si>
  <si>
    <t>Hints</t>
  </si>
  <si>
    <t>Switzerland</t>
  </si>
  <si>
    <t>Suiza</t>
  </si>
  <si>
    <t>Dinamarca</t>
  </si>
  <si>
    <t>Bélgica</t>
  </si>
  <si>
    <t>Inglaterra</t>
  </si>
  <si>
    <t>Croacia</t>
  </si>
  <si>
    <t>Polonia</t>
  </si>
  <si>
    <t>España</t>
  </si>
  <si>
    <t>Suecia</t>
  </si>
  <si>
    <t>Francia</t>
  </si>
  <si>
    <t>Svizzera</t>
  </si>
  <si>
    <t>Suisse</t>
  </si>
  <si>
    <t>Danimarca</t>
  </si>
  <si>
    <t>Danemark</t>
  </si>
  <si>
    <t>Belgio</t>
  </si>
  <si>
    <t>Belgique</t>
  </si>
  <si>
    <t>Inghilterra</t>
  </si>
  <si>
    <t>Angleterre</t>
  </si>
  <si>
    <t>Croazia</t>
  </si>
  <si>
    <t>Croatie</t>
  </si>
  <si>
    <t>Pologne</t>
  </si>
  <si>
    <t>Spagna</t>
  </si>
  <si>
    <t>Espagne</t>
  </si>
  <si>
    <t>Svezia</t>
  </si>
  <si>
    <t>Suède</t>
  </si>
  <si>
    <t>Portogallo</t>
  </si>
  <si>
    <t>english</t>
  </si>
  <si>
    <t>spanish</t>
  </si>
  <si>
    <t>italian</t>
  </si>
  <si>
    <t>french</t>
  </si>
  <si>
    <t>my language</t>
  </si>
  <si>
    <t>Polen</t>
  </si>
  <si>
    <t>Frankreich</t>
  </si>
  <si>
    <t>Spanien</t>
  </si>
  <si>
    <t>Schweden</t>
  </si>
  <si>
    <t>Schweiz</t>
  </si>
  <si>
    <t>Dänemark</t>
  </si>
  <si>
    <t>Belgien</t>
  </si>
  <si>
    <t>Kroatien</t>
  </si>
  <si>
    <t>german</t>
  </si>
  <si>
    <t>Venues</t>
  </si>
  <si>
    <t>Choose language</t>
  </si>
  <si>
    <t>Click here and choose language:</t>
  </si>
  <si>
    <t>IDLW</t>
  </si>
  <si>
    <t>HAST</t>
  </si>
  <si>
    <t>AKST</t>
  </si>
  <si>
    <t>PST</t>
  </si>
  <si>
    <t>MST</t>
  </si>
  <si>
    <t>CST</t>
  </si>
  <si>
    <t>EST</t>
  </si>
  <si>
    <t>AST</t>
  </si>
  <si>
    <t>NST</t>
  </si>
  <si>
    <t>WET</t>
  </si>
  <si>
    <t>CET</t>
  </si>
  <si>
    <t>AST/EAT</t>
  </si>
  <si>
    <t>ICT</t>
  </si>
  <si>
    <t>CNST</t>
  </si>
  <si>
    <t>JST</t>
  </si>
  <si>
    <t>IDLE/NZST</t>
  </si>
  <si>
    <t>ACST</t>
  </si>
  <si>
    <t>IST</t>
  </si>
  <si>
    <t>IRT</t>
  </si>
  <si>
    <t>UTC</t>
  </si>
  <si>
    <t>1/8 finals</t>
  </si>
  <si>
    <t>1/4 finals</t>
  </si>
  <si>
    <t>1/2 finals</t>
  </si>
  <si>
    <t>UTC + 1</t>
  </si>
  <si>
    <t>UTC - 3:30</t>
  </si>
  <si>
    <t>UTC - 12</t>
  </si>
  <si>
    <t>UTC - 11</t>
  </si>
  <si>
    <t>UTC - 10</t>
  </si>
  <si>
    <t>UTC - 9</t>
  </si>
  <si>
    <t>UTC - 8</t>
  </si>
  <si>
    <t>UTC - 7</t>
  </si>
  <si>
    <t>UTC - 6</t>
  </si>
  <si>
    <t>UTC - 5</t>
  </si>
  <si>
    <t>UTC - 4</t>
  </si>
  <si>
    <t>UTC - 3</t>
  </si>
  <si>
    <t>UTC - 2</t>
  </si>
  <si>
    <t>UTC - 1</t>
  </si>
  <si>
    <t>UTC + 2</t>
  </si>
  <si>
    <t>UTC + 3</t>
  </si>
  <si>
    <t>Captions</t>
  </si>
  <si>
    <t>Third place</t>
  </si>
  <si>
    <t>Schlusstabelle</t>
  </si>
  <si>
    <t>Achtelfinale 1</t>
  </si>
  <si>
    <t>Achtelfinale 2</t>
  </si>
  <si>
    <t>Achtelfinale 3</t>
  </si>
  <si>
    <t>Achtelfinale 4</t>
  </si>
  <si>
    <t>Achtelfinale 5</t>
  </si>
  <si>
    <t>Achtelfinale 6</t>
  </si>
  <si>
    <t>Achtelfinale 7</t>
  </si>
  <si>
    <t>Achtelfinale 8</t>
  </si>
  <si>
    <t>Viertelfinale 1</t>
  </si>
  <si>
    <t>Viertelfinale 2</t>
  </si>
  <si>
    <t>Viertelfinale 3</t>
  </si>
  <si>
    <t>Viertelfinale 4</t>
  </si>
  <si>
    <t>Halbfinale 1</t>
  </si>
  <si>
    <t>Halbfinale 2</t>
  </si>
  <si>
    <t>Dritter Platz</t>
  </si>
  <si>
    <t>Finale</t>
  </si>
  <si>
    <t>valid</t>
  </si>
  <si>
    <t>A1</t>
  </si>
  <si>
    <t>A2</t>
  </si>
  <si>
    <t>A3</t>
  </si>
  <si>
    <t>A4</t>
  </si>
  <si>
    <t>B1</t>
  </si>
  <si>
    <t>B2</t>
  </si>
  <si>
    <t>B3</t>
  </si>
  <si>
    <t>B4</t>
  </si>
  <si>
    <t>C1</t>
  </si>
  <si>
    <t>C2</t>
  </si>
  <si>
    <t>C3</t>
  </si>
  <si>
    <t>C4</t>
  </si>
  <si>
    <t>D1</t>
  </si>
  <si>
    <t>D2</t>
  </si>
  <si>
    <t>D3</t>
  </si>
  <si>
    <t>D4</t>
  </si>
  <si>
    <t>E1</t>
  </si>
  <si>
    <t>E2</t>
  </si>
  <si>
    <t>E3</t>
  </si>
  <si>
    <t>E4</t>
  </si>
  <si>
    <t>Sum:</t>
  </si>
  <si>
    <t>GD</t>
  </si>
  <si>
    <t>Points</t>
  </si>
  <si>
    <t>Coefficient</t>
  </si>
  <si>
    <t>Score</t>
  </si>
  <si>
    <t>Goal difference</t>
  </si>
  <si>
    <t>Goals scored</t>
  </si>
  <si>
    <t>Message</t>
  </si>
  <si>
    <t>Full text:</t>
  </si>
  <si>
    <t>Text</t>
  </si>
  <si>
    <t>Number</t>
  </si>
  <si>
    <t>Distinctness</t>
  </si>
  <si>
    <t>Group</t>
  </si>
  <si>
    <t>Not clear</t>
  </si>
  <si>
    <t>Tableau final</t>
  </si>
  <si>
    <t>Tavolo finale</t>
  </si>
  <si>
    <t>Mesa final</t>
  </si>
  <si>
    <t>Octavos de final 1</t>
  </si>
  <si>
    <t>Octavos de final 2</t>
  </si>
  <si>
    <t>Octavos de final 3</t>
  </si>
  <si>
    <t>Octavos de final 4</t>
  </si>
  <si>
    <t>Octavos de final 5</t>
  </si>
  <si>
    <t>Octavos de final 6</t>
  </si>
  <si>
    <t>Octavos de final 7</t>
  </si>
  <si>
    <t>Octavos de final 8</t>
  </si>
  <si>
    <t>Ottavi di finale 1</t>
  </si>
  <si>
    <t>Ottavi di finale 2</t>
  </si>
  <si>
    <t>Ottavi di finale 3</t>
  </si>
  <si>
    <t>Ottavi di finale 4</t>
  </si>
  <si>
    <t>Ottavi di finale 5</t>
  </si>
  <si>
    <t>Ottavi di finale 6</t>
  </si>
  <si>
    <t>Ottavi di finale 7</t>
  </si>
  <si>
    <t>Ottavi di finale 8</t>
  </si>
  <si>
    <t>huitièmes de finale 1</t>
  </si>
  <si>
    <t>huitièmes de finale 2</t>
  </si>
  <si>
    <t>huitièmes de finale 3</t>
  </si>
  <si>
    <t>huitièmes de finale 4</t>
  </si>
  <si>
    <t>huitièmes de finale 5</t>
  </si>
  <si>
    <t>huitièmes de finale 6</t>
  </si>
  <si>
    <t>huitièmes de finale 7</t>
  </si>
  <si>
    <t>huitièmes de finale 8</t>
  </si>
  <si>
    <t>Quarts de finale 1</t>
  </si>
  <si>
    <t>Quarts de finale 2</t>
  </si>
  <si>
    <t>Quarts de finale 3</t>
  </si>
  <si>
    <t>Quarts de finale 4</t>
  </si>
  <si>
    <t>Quarti di finale 1</t>
  </si>
  <si>
    <t>Quarti di finale 2</t>
  </si>
  <si>
    <t>Quarti di finale 3</t>
  </si>
  <si>
    <t>Quarti di finale 4</t>
  </si>
  <si>
    <t>Cuartos de final 1</t>
  </si>
  <si>
    <t>Cuartos de final 2</t>
  </si>
  <si>
    <t>Cuartos de final 3</t>
  </si>
  <si>
    <t>Cuartos de final 4</t>
  </si>
  <si>
    <t>Semifinales 1</t>
  </si>
  <si>
    <t>Semifinales 2</t>
  </si>
  <si>
    <t>Semifinali 1</t>
  </si>
  <si>
    <t>Semifinali 2</t>
  </si>
  <si>
    <t>Demi-finales 1</t>
  </si>
  <si>
    <t>Demi-finales 2</t>
  </si>
  <si>
    <t>Troisième place</t>
  </si>
  <si>
    <t>Matches</t>
  </si>
  <si>
    <t>Island</t>
  </si>
  <si>
    <t>Serbien</t>
  </si>
  <si>
    <t>F1</t>
  </si>
  <si>
    <t>F2</t>
  </si>
  <si>
    <t>F3</t>
  </si>
  <si>
    <t>F4</t>
  </si>
  <si>
    <t>Unzulässiges Ergebnis!</t>
  </si>
  <si>
    <t>Invalid result!</t>
  </si>
  <si>
    <t>Risultato non valido</t>
  </si>
  <si>
    <t>¡Resultado no válido!</t>
  </si>
  <si>
    <t>Résultat invalide !</t>
  </si>
  <si>
    <t>Titles</t>
  </si>
  <si>
    <t>Bonus</t>
  </si>
  <si>
    <t>Die Platzierung ist in allen Gruppen geklärt.</t>
  </si>
  <si>
    <t>The placement has been clarified in all groups.</t>
  </si>
  <si>
    <t>Le placement a été clarifié dans tous les groupes.</t>
  </si>
  <si>
    <t>Il posizionamento è stato chiarito in tutti i gruppi.</t>
  </si>
  <si>
    <t>La ubicación se ha aclarado en todos los grupos.</t>
  </si>
  <si>
    <t>Team 1</t>
  </si>
  <si>
    <t>Team 2</t>
  </si>
  <si>
    <t>Click here and
choose time zone:</t>
  </si>
  <si>
    <t>Date   (local time)</t>
  </si>
  <si>
    <t>Tore</t>
  </si>
  <si>
    <t>Buts</t>
  </si>
  <si>
    <t>Goals</t>
  </si>
  <si>
    <t>Gol</t>
  </si>
  <si>
    <t>Goles</t>
  </si>
  <si>
    <t>Total</t>
  </si>
  <si>
    <t>Direkte Vergleiche</t>
  </si>
  <si>
    <t>Dir. Vergl.(2)</t>
  </si>
  <si>
    <t>Dir. Vergl.(3)</t>
  </si>
  <si>
    <t>Dir. Comp.(3)</t>
  </si>
  <si>
    <t>Totale</t>
  </si>
  <si>
    <t>Confr. dir.(3)</t>
  </si>
  <si>
    <t>Confr. dir.(2)</t>
  </si>
  <si>
    <t>Comp. dir.(2)</t>
  </si>
  <si>
    <t>Comp. dir.(3)</t>
  </si>
  <si>
    <t>No es claro</t>
  </si>
  <si>
    <t>Non chiaro</t>
  </si>
  <si>
    <t>Pas clair</t>
  </si>
  <si>
    <t>Nicht klar</t>
  </si>
  <si>
    <t>Steps to use this Excel schedule</t>
  </si>
  <si>
    <t>Show hidden worksheets</t>
  </si>
  <si>
    <t>W49</t>
  </si>
  <si>
    <t>W50</t>
  </si>
  <si>
    <t>Teams</t>
  </si>
  <si>
    <t>Distinctness of the ranks within the groups</t>
  </si>
  <si>
    <t xml:space="preserve"> and </t>
  </si>
  <si>
    <t xml:space="preserve"> y </t>
  </si>
  <si>
    <t xml:space="preserve"> e </t>
  </si>
  <si>
    <t xml:space="preserve"> et </t>
  </si>
  <si>
    <t xml:space="preserve"> und </t>
  </si>
  <si>
    <t>Indicator</t>
  </si>
  <si>
    <t>Hinweise</t>
  </si>
  <si>
    <t>Erste Schritte zur Benutzung dieses Spielplans</t>
  </si>
  <si>
    <t>Ausgeblendete Tabellenblätter anzeigen</t>
  </si>
  <si>
    <t>Um die ausgeblendeten Tabellenblätter einzublenden:</t>
  </si>
  <si>
    <t>Show hidden worksheets:</t>
  </si>
  <si>
    <t>Rechtsklick auf eine der Registerkarten unten und die Option "Einblenden…" des Kontextmenüs wählen.</t>
  </si>
  <si>
    <t>Iceland</t>
  </si>
  <si>
    <t>Islandia</t>
  </si>
  <si>
    <t>Islanda</t>
  </si>
  <si>
    <t>Islande</t>
  </si>
  <si>
    <t>Serbia</t>
  </si>
  <si>
    <t>Serbie</t>
  </si>
  <si>
    <t xml:space="preserve"> : </t>
  </si>
  <si>
    <t xml:space="preserve"> - </t>
  </si>
  <si>
    <t>Quarter final 1</t>
  </si>
  <si>
    <t>Quarter final 2</t>
  </si>
  <si>
    <t>Quarter final 3</t>
  </si>
  <si>
    <t>Quarter final 4</t>
  </si>
  <si>
    <t>Choose time zone</t>
  </si>
  <si>
    <t>Wahl der Zeitzone</t>
  </si>
  <si>
    <t>Spiele</t>
  </si>
  <si>
    <t>Choix de langue</t>
  </si>
  <si>
    <t>Wahl der Sprache</t>
  </si>
  <si>
    <t>Matchs</t>
  </si>
  <si>
    <t>Choix du fuseau horaire</t>
  </si>
  <si>
    <t>Selezione del fuso orario</t>
  </si>
  <si>
    <t>Selección de zona horaria</t>
  </si>
  <si>
    <t>Partidos</t>
  </si>
  <si>
    <t>Partite</t>
  </si>
  <si>
    <t>Scelta della lingua</t>
  </si>
  <si>
    <t>Elección de la lengua</t>
  </si>
  <si>
    <t>Hier klicken und
Zeitzone wählen:</t>
  </si>
  <si>
    <t>Hier klicken und Sprache wählen:</t>
  </si>
  <si>
    <t>Seleccione
la zona horaria:</t>
  </si>
  <si>
    <t>Haga clic aquí y elija el idioma:</t>
  </si>
  <si>
    <t>Clicca qui e scegli la lingua:</t>
  </si>
  <si>
    <t>Cliquez ici et choisissez la langue :</t>
  </si>
  <si>
    <t>Sélectionnez le fuseau horaire :</t>
  </si>
  <si>
    <t>Seleziona il
fuso orario:</t>
  </si>
  <si>
    <t>Venue
no.</t>
  </si>
  <si>
    <t>Venue</t>
  </si>
  <si>
    <t>Match No.</t>
  </si>
  <si>
    <t>Prime</t>
  </si>
  <si>
    <t>Prima</t>
  </si>
  <si>
    <t>Tercer lugar</t>
  </si>
  <si>
    <t>Terzo posto</t>
  </si>
  <si>
    <t>Date   (local time host)</t>
  </si>
  <si>
    <t>Order of headings</t>
  </si>
  <si>
    <t>Name</t>
  </si>
  <si>
    <t>Team
no.</t>
  </si>
  <si>
    <t>Team</t>
  </si>
  <si>
    <t>Grupo</t>
  </si>
  <si>
    <t>Gruppo</t>
  </si>
  <si>
    <t>Groupe</t>
  </si>
  <si>
    <t>Gruppe</t>
  </si>
  <si>
    <t>Italy</t>
  </si>
  <si>
    <t>Netherlands</t>
  </si>
  <si>
    <t>Czechia</t>
  </si>
  <si>
    <t>Wales</t>
  </si>
  <si>
    <t>Ukraine</t>
  </si>
  <si>
    <t>Norway</t>
  </si>
  <si>
    <t>Hungary</t>
  </si>
  <si>
    <t>Austria</t>
  </si>
  <si>
    <t>Finland</t>
  </si>
  <si>
    <t>Greece</t>
  </si>
  <si>
    <t>Romania</t>
  </si>
  <si>
    <t>Slovakia</t>
  </si>
  <si>
    <t>Scotland</t>
  </si>
  <si>
    <t>Israel</t>
  </si>
  <si>
    <t>Ireland</t>
  </si>
  <si>
    <t>Slovenia</t>
  </si>
  <si>
    <t>Northern Ireland</t>
  </si>
  <si>
    <t>Albania</t>
  </si>
  <si>
    <t>North Macedonia</t>
  </si>
  <si>
    <t>Armenia</t>
  </si>
  <si>
    <t>Bulgaria</t>
  </si>
  <si>
    <t>Montenegro</t>
  </si>
  <si>
    <t>Kosovo</t>
  </si>
  <si>
    <t>Georgia</t>
  </si>
  <si>
    <t>Belarus</t>
  </si>
  <si>
    <t>Italia</t>
  </si>
  <si>
    <t>Italie</t>
  </si>
  <si>
    <t>Italien</t>
  </si>
  <si>
    <t>Países Bajos</t>
  </si>
  <si>
    <t>Paesi Bassi</t>
  </si>
  <si>
    <t>Pays-Bas</t>
  </si>
  <si>
    <t>Niederlande</t>
  </si>
  <si>
    <t>Groups</t>
  </si>
  <si>
    <t>Rép. tchèque</t>
  </si>
  <si>
    <t>Rep. Ceca</t>
  </si>
  <si>
    <t>Rep. Checa</t>
  </si>
  <si>
    <t>Pays de Galles</t>
  </si>
  <si>
    <t>Galles</t>
  </si>
  <si>
    <t>Gales</t>
  </si>
  <si>
    <t>Tschechien</t>
  </si>
  <si>
    <t>Ucraina</t>
  </si>
  <si>
    <t>Ucrania</t>
  </si>
  <si>
    <t>Noruega</t>
  </si>
  <si>
    <t>Norvegia</t>
  </si>
  <si>
    <t>Norvège</t>
  </si>
  <si>
    <t>Norwegen</t>
  </si>
  <si>
    <t>Hongrie</t>
  </si>
  <si>
    <t>Ungarn</t>
  </si>
  <si>
    <t>Ungheria</t>
  </si>
  <si>
    <t>Hungría</t>
  </si>
  <si>
    <t>Autriche</t>
  </si>
  <si>
    <t>Österreich</t>
  </si>
  <si>
    <t>Turquie</t>
  </si>
  <si>
    <t>Turchia</t>
  </si>
  <si>
    <t>Turquía</t>
  </si>
  <si>
    <t>Türkei</t>
  </si>
  <si>
    <t>Finlande</t>
  </si>
  <si>
    <t>Israele</t>
  </si>
  <si>
    <t>Finlandia</t>
  </si>
  <si>
    <t>Grèce</t>
  </si>
  <si>
    <t>Griechenland</t>
  </si>
  <si>
    <t>Grecia</t>
  </si>
  <si>
    <t>Roumanie</t>
  </si>
  <si>
    <t>Rumanía</t>
  </si>
  <si>
    <t>Rumänien</t>
  </si>
  <si>
    <t>Eslovaquia</t>
  </si>
  <si>
    <t>Slovacchia</t>
  </si>
  <si>
    <t>Slovaquie</t>
  </si>
  <si>
    <t>Slowakei</t>
  </si>
  <si>
    <t>Écosse</t>
  </si>
  <si>
    <t>Schottland</t>
  </si>
  <si>
    <t>Scozia</t>
  </si>
  <si>
    <t>Escocia</t>
  </si>
  <si>
    <t>Israël</t>
  </si>
  <si>
    <t>Irlande</t>
  </si>
  <si>
    <t>Irland</t>
  </si>
  <si>
    <t>Irlanda</t>
  </si>
  <si>
    <t>Eslovenia</t>
  </si>
  <si>
    <t>Slovénie</t>
  </si>
  <si>
    <t>Slowenien</t>
  </si>
  <si>
    <t>Nordirland</t>
  </si>
  <si>
    <t>Irlande du Nord</t>
  </si>
  <si>
    <t>Irlanda del Nord</t>
  </si>
  <si>
    <t>Irlanda del Norte</t>
  </si>
  <si>
    <t>Albanie</t>
  </si>
  <si>
    <t>Albanien</t>
  </si>
  <si>
    <t>Nordmazedonien</t>
  </si>
  <si>
    <t>Macédoine Nord</t>
  </si>
  <si>
    <t>Nord Macedonia</t>
  </si>
  <si>
    <t>Macedonia Norte</t>
  </si>
  <si>
    <t>Arménie</t>
  </si>
  <si>
    <t>Armenien</t>
  </si>
  <si>
    <t>Bulgarie</t>
  </si>
  <si>
    <t>Bulgarien</t>
  </si>
  <si>
    <t>Monténégro</t>
  </si>
  <si>
    <t>Géorgie</t>
  </si>
  <si>
    <t>Georgien</t>
  </si>
  <si>
    <t>Elfmeterschießen:</t>
  </si>
  <si>
    <t>Penalty shoot-out:</t>
  </si>
  <si>
    <t>Tiro de penalti:</t>
  </si>
  <si>
    <t>Tiro di rigore:</t>
  </si>
  <si>
    <t>Tirs au but :</t>
  </si>
  <si>
    <t>Gruppendritte</t>
  </si>
  <si>
    <t>TD</t>
  </si>
  <si>
    <t>5.</t>
  </si>
  <si>
    <t>6.</t>
  </si>
  <si>
    <t>:</t>
  </si>
  <si>
    <t>Gruppenkombination:</t>
  </si>
  <si>
    <t>Finnland</t>
  </si>
  <si>
    <t>Luxembourg</t>
  </si>
  <si>
    <t>Cyprus</t>
  </si>
  <si>
    <t>Kazakhstan</t>
  </si>
  <si>
    <t>Azerbaijan</t>
  </si>
  <si>
    <t>Andorra</t>
  </si>
  <si>
    <t>Lithuania</t>
  </si>
  <si>
    <t>Estonia</t>
  </si>
  <si>
    <t>Gibraltar</t>
  </si>
  <si>
    <t>Moldava</t>
  </si>
  <si>
    <t>Malta</t>
  </si>
  <si>
    <t>Luxemburg</t>
  </si>
  <si>
    <t>Rank</t>
  </si>
  <si>
    <t>Luxemburgo</t>
  </si>
  <si>
    <t>Lussemburgo</t>
  </si>
  <si>
    <t>Chypre</t>
  </si>
  <si>
    <t>Zypern</t>
  </si>
  <si>
    <t>Cipro</t>
  </si>
  <si>
    <t>Chipre</t>
  </si>
  <si>
    <t>Kasachstan</t>
  </si>
  <si>
    <t>Kazakistan</t>
  </si>
  <si>
    <t>Kazajistán</t>
  </si>
  <si>
    <t>Azerbaiyán</t>
  </si>
  <si>
    <t>Azerbaïdjan</t>
  </si>
  <si>
    <t>Aserbaidschan</t>
  </si>
  <si>
    <t>Andorre</t>
  </si>
  <si>
    <t>Estonie</t>
  </si>
  <si>
    <t>Malte</t>
  </si>
  <si>
    <t>Lituania</t>
  </si>
  <si>
    <t>Lituanie</t>
  </si>
  <si>
    <t>Litauen</t>
  </si>
  <si>
    <t>Estland</t>
  </si>
  <si>
    <t>Gibilterra</t>
  </si>
  <si>
    <t>Moldavie</t>
  </si>
  <si>
    <t>Moldavien</t>
  </si>
  <si>
    <t>Ranking</t>
  </si>
  <si>
    <t>Gruppen mit Fair-Play-Wertung:</t>
  </si>
  <si>
    <t>Groupes avec valorisation fair-play :</t>
  </si>
  <si>
    <t>Gruppi con valutazione fair play:</t>
  </si>
  <si>
    <t>Grupos con valoración de fair play:</t>
  </si>
  <si>
    <t>Groups with fair play valuation:</t>
  </si>
  <si>
    <t>Fair-Play</t>
  </si>
  <si>
    <t>Grp</t>
  </si>
  <si>
    <t>Nicht qualifiziert:</t>
  </si>
  <si>
    <t>Tercero del grupo</t>
  </si>
  <si>
    <t>Third in the group</t>
  </si>
  <si>
    <t>Terzo nel gruppo</t>
  </si>
  <si>
    <t>Troisième du groupe</t>
  </si>
  <si>
    <t>Number of all games:</t>
  </si>
  <si>
    <t>Group combination:</t>
  </si>
  <si>
    <t>Combinación de grupos:</t>
  </si>
  <si>
    <t>Combinazione di gruppi:</t>
  </si>
  <si>
    <t>Combinaison de groupes :</t>
  </si>
  <si>
    <t>Non qualifié :</t>
  </si>
  <si>
    <t>Non qualificato:</t>
  </si>
  <si>
    <t>No está cualificado:</t>
  </si>
  <si>
    <t>Not qualified:</t>
  </si>
  <si>
    <t>3A/B/C</t>
  </si>
  <si>
    <t>3A/D/E/F</t>
  </si>
  <si>
    <t>3D/E/F</t>
  </si>
  <si>
    <t>3A/B/C/D</t>
  </si>
  <si>
    <t>A B C D</t>
  </si>
  <si>
    <t>A B C E</t>
  </si>
  <si>
    <t>A B C F</t>
  </si>
  <si>
    <t>A B D E</t>
  </si>
  <si>
    <t>A B D F</t>
  </si>
  <si>
    <t>A B E F</t>
  </si>
  <si>
    <t>A C D E</t>
  </si>
  <si>
    <t>A C D F</t>
  </si>
  <si>
    <t>A C E F</t>
  </si>
  <si>
    <t>A D E F</t>
  </si>
  <si>
    <t>B C D E</t>
  </si>
  <si>
    <t>B C D F</t>
  </si>
  <si>
    <t>B C E F</t>
  </si>
  <si>
    <t>B D E F</t>
  </si>
  <si>
    <t>C D E F</t>
  </si>
  <si>
    <t>W42</t>
  </si>
  <si>
    <t>W41</t>
  </si>
  <si>
    <t>W40</t>
  </si>
  <si>
    <t>W38</t>
  </si>
  <si>
    <t>W44</t>
  </si>
  <si>
    <t>W43</t>
  </si>
  <si>
    <t>W39</t>
  </si>
  <si>
    <t>W37</t>
  </si>
  <si>
    <t>W46</t>
  </si>
  <si>
    <t>W45</t>
  </si>
  <si>
    <t>W48</t>
  </si>
  <si>
    <t>W47</t>
  </si>
  <si>
    <t>Attribution de la troisième place du groupe en huitième de finale</t>
  </si>
  <si>
    <t>Asignación del grupo tercero en los octavos de final</t>
  </si>
  <si>
    <t>Assegnazione del terzo gruppo agli ottavi di finale</t>
  </si>
  <si>
    <t>Assignment of the group third in the round of 16</t>
  </si>
  <si>
    <t>Zuordnung der Gruppendritten im Achtelfinale</t>
  </si>
  <si>
    <t>gegen Dritten der Gruppe</t>
  </si>
  <si>
    <t>against third of Group</t>
  </si>
  <si>
    <t>contra la tercera parte del Grupo</t>
  </si>
  <si>
    <t>contro il terzo del gruppo</t>
  </si>
  <si>
    <t>contre le troisième du groupe</t>
  </si>
  <si>
    <t>Premier du groupe</t>
  </si>
  <si>
    <t>Erster der Gruppe</t>
  </si>
  <si>
    <t>Primo nel gruppo</t>
  </si>
  <si>
    <t>Primero del Grupo</t>
  </si>
  <si>
    <t>First in Group</t>
  </si>
  <si>
    <t>Gruppen-kombination:</t>
  </si>
  <si>
    <t>Pts</t>
  </si>
  <si>
    <t>GF</t>
  </si>
  <si>
    <t>GA</t>
  </si>
  <si>
    <t>Pt</t>
  </si>
  <si>
    <t>Pkt</t>
  </si>
  <si>
    <t>Diff</t>
  </si>
  <si>
    <t>Dif</t>
  </si>
  <si>
    <r>
      <t xml:space="preserve">  </t>
    </r>
    <r>
      <rPr>
        <b/>
        <sz val="11"/>
        <color theme="1"/>
        <rFont val="Calibri"/>
        <family val="2"/>
        <scheme val="minor"/>
      </rPr>
      <t xml:space="preserve">Pts </t>
    </r>
    <r>
      <rPr>
        <sz val="11"/>
        <color theme="1"/>
        <rFont val="Calibri"/>
        <family val="2"/>
        <scheme val="minor"/>
      </rPr>
      <t xml:space="preserve">     Goals</t>
    </r>
  </si>
  <si>
    <r>
      <t xml:space="preserve">   </t>
    </r>
    <r>
      <rPr>
        <b/>
        <sz val="11"/>
        <color theme="1"/>
        <rFont val="Calibri"/>
        <family val="2"/>
        <scheme val="minor"/>
      </rPr>
      <t xml:space="preserve">Pt </t>
    </r>
    <r>
      <rPr>
        <sz val="11"/>
        <color theme="1"/>
        <rFont val="Calibri"/>
        <family val="2"/>
        <scheme val="minor"/>
      </rPr>
      <t xml:space="preserve">     Goles</t>
    </r>
  </si>
  <si>
    <r>
      <t xml:space="preserve">  </t>
    </r>
    <r>
      <rPr>
        <b/>
        <sz val="11"/>
        <color theme="1"/>
        <rFont val="Calibri"/>
        <family val="2"/>
        <scheme val="minor"/>
      </rPr>
      <t xml:space="preserve">Pt </t>
    </r>
    <r>
      <rPr>
        <sz val="11"/>
        <color theme="1"/>
        <rFont val="Calibri"/>
        <family val="2"/>
        <scheme val="minor"/>
      </rPr>
      <t xml:space="preserve">        Gol</t>
    </r>
  </si>
  <si>
    <r>
      <t xml:space="preserve">   </t>
    </r>
    <r>
      <rPr>
        <b/>
        <sz val="11"/>
        <color theme="1"/>
        <rFont val="Calibri"/>
        <family val="2"/>
        <scheme val="minor"/>
      </rPr>
      <t xml:space="preserve">Pt </t>
    </r>
    <r>
      <rPr>
        <sz val="11"/>
        <color theme="1"/>
        <rFont val="Calibri"/>
        <family val="2"/>
        <scheme val="minor"/>
      </rPr>
      <t xml:space="preserve">      Buts</t>
    </r>
  </si>
  <si>
    <r>
      <t xml:space="preserve">  </t>
    </r>
    <r>
      <rPr>
        <b/>
        <sz val="11"/>
        <color theme="1"/>
        <rFont val="Calibri"/>
        <family val="2"/>
        <scheme val="minor"/>
      </rPr>
      <t xml:space="preserve">Pkt </t>
    </r>
    <r>
      <rPr>
        <sz val="11"/>
        <color theme="1"/>
        <rFont val="Calibri"/>
        <family val="2"/>
        <scheme val="minor"/>
      </rPr>
      <t xml:space="preserve">     Tore</t>
    </r>
  </si>
  <si>
    <t>EET/CEST</t>
  </si>
  <si>
    <t>Factors</t>
  </si>
  <si>
    <t>Elfmeterschießens ein. Rechts neben dem Spielergebnis kann der Vermerk "n.V." eingetragen werden.</t>
  </si>
  <si>
    <t>penalty shoot-out. The remark "a.e.t." can be entered to the right of the match result.</t>
  </si>
  <si>
    <t>Wenn der Rang zweier Teams in der Gruppentabelle nicht klar ist und es entscheidet Fair-Play oder Rangliste,</t>
  </si>
  <si>
    <t>If the rank of two teams is not clear in the group table and fair play or UEFA ranking decides,</t>
  </si>
  <si>
    <t>Right-click on one of the tabs below and select "Show..." from the context menu.</t>
  </si>
  <si>
    <t>Qualifikation zum Achtelfinale</t>
  </si>
  <si>
    <t>Qualification for the Round of 16</t>
  </si>
  <si>
    <t>Clasificación para los octavos de final</t>
  </si>
  <si>
    <t>Qualificazione per gli ottavi di finale</t>
  </si>
  <si>
    <t>Kriterien für die Platzierung innerhalb der Gruppen:</t>
  </si>
  <si>
    <t>Critères de placement dans les groupes :</t>
  </si>
  <si>
    <t>Criteri per il posizionamento all'interno dei gruppi:</t>
  </si>
  <si>
    <t>Criterios de colocación en los grupos:</t>
  </si>
  <si>
    <t>Criteria for placement within the groups:</t>
  </si>
  <si>
    <t xml:space="preserve">  1.  Punkte aus allen Gruppenspielen</t>
  </si>
  <si>
    <t xml:space="preserve">  2.  Punkte der direkten Begegnungen</t>
  </si>
  <si>
    <t xml:space="preserve">  3.  Tordifferenz aus den Direkt-Begegnungen</t>
  </si>
  <si>
    <t xml:space="preserve">  4.  Anzahl der in den Direkt-Begegnungen erzielten Tore</t>
  </si>
  <si>
    <t xml:space="preserve">  6.  Tordifferenz aus allen Gruppenspielen</t>
  </si>
  <si>
    <t xml:space="preserve">  7.  Anzahl der erzielten Tore aus allen Gruppenspielen</t>
  </si>
  <si>
    <t xml:space="preserve">  8.  Anzahl der Siege aus allen Gruppenspielen</t>
  </si>
  <si>
    <t xml:space="preserve">  1.  points de tous les matches de groupe</t>
  </si>
  <si>
    <t xml:space="preserve">  2.  les points des rencontres directes</t>
  </si>
  <si>
    <t xml:space="preserve">  4.  nombre de buts marqués dans les rencontres directes</t>
  </si>
  <si>
    <t xml:space="preserve">  6.  différence de buts de tous les matches de groupe</t>
  </si>
  <si>
    <t xml:space="preserve">  7.  nombre de buts marqués lors de tous les matches de groupe</t>
  </si>
  <si>
    <t xml:space="preserve">  8.  nombre de victoires sur l'ensemble des matches de groupe</t>
  </si>
  <si>
    <t xml:space="preserve">  1.  punti da tutte le partite del gruppo</t>
  </si>
  <si>
    <t xml:space="preserve">  2.  punti degli incontri diretti</t>
  </si>
  <si>
    <t xml:space="preserve">  4.  numero di gol segnati negli scontri diretti</t>
  </si>
  <si>
    <t xml:space="preserve">  6.  differenza di gol di tutte le partite del gruppo</t>
  </si>
  <si>
    <t xml:space="preserve">  7.  numero di gol segnati in tutte le partite del gruppo</t>
  </si>
  <si>
    <t xml:space="preserve">  9.  classifica fair-play o rigori nell'ultima partita del gruppo</t>
  </si>
  <si>
    <t xml:space="preserve">  1.  puntos de todos los partidos del grupo</t>
  </si>
  <si>
    <t xml:space="preserve">  2.  puntos de los encuentros directos</t>
  </si>
  <si>
    <t xml:space="preserve">  4.  número de goles marcados en los encuentros directos</t>
  </si>
  <si>
    <t xml:space="preserve">  6.  diferencia de goles en todos los partidos del grupo</t>
  </si>
  <si>
    <t xml:space="preserve">  7.  número de goles marcados en todos los partidos del grupo</t>
  </si>
  <si>
    <t xml:space="preserve">  8.  número de victorias de todos los partidos del grupo</t>
  </si>
  <si>
    <t xml:space="preserve">  4.  number of goals scored in the direct encounters</t>
  </si>
  <si>
    <t xml:space="preserve">  5.  Nochmalige Anwendung der Krit. 2 - 4 nur auf die Mannschaften,</t>
  </si>
  <si>
    <t xml:space="preserve">       die beim 1. Durchlauf nicht unterscheidbar waren</t>
  </si>
  <si>
    <t xml:space="preserve">  5.  Réapplication des critères 2 - 4 uniquement aux équipes qui</t>
  </si>
  <si>
    <t xml:space="preserve">       n'ont pas pu être distinguées lors du 1er passage.</t>
  </si>
  <si>
    <t xml:space="preserve">  5.  riapplicazione del criterio 2 - 4 solo alle squadre che non erano</t>
  </si>
  <si>
    <t xml:space="preserve">       distinguibili nella 1a manche.</t>
  </si>
  <si>
    <t xml:space="preserve">  5.  volver a aplicar el criterio 2 - 4 sólo a los equipos que no se</t>
  </si>
  <si>
    <t xml:space="preserve">       distinguieron en la 1ª vuelta.</t>
  </si>
  <si>
    <t xml:space="preserve">       distinguishable in the 1st run.</t>
  </si>
  <si>
    <t xml:space="preserve">  9.  clasificación de juego limpio o tanda de penaltis en el último</t>
  </si>
  <si>
    <t xml:space="preserve">       if the conditions for this apply</t>
  </si>
  <si>
    <t xml:space="preserve">  9.  classement fair-play ou séance de tirs au but lors du dernier</t>
  </si>
  <si>
    <t xml:space="preserve">       wenn die Bedingungen dafür zutreffen</t>
  </si>
  <si>
    <t xml:space="preserve">  9.  Fair-Play-Wertung bzw. Elfmeterschießen im letzten Gruppenspiel,</t>
  </si>
  <si>
    <t xml:space="preserve">  8.  numero di vittorie di tutte le partite del gruppo,</t>
  </si>
  <si>
    <t xml:space="preserve">       se ci sono le condizioni per questo</t>
  </si>
  <si>
    <t xml:space="preserve">  9.  fair-play ranking or penalty shoot-out in the last group match,</t>
  </si>
  <si>
    <t xml:space="preserve">       match de groupe, si les conditions pour cela sont réunies</t>
  </si>
  <si>
    <t xml:space="preserve">       partido de la fase de grupos, si se dan las condiciones para ello</t>
  </si>
  <si>
    <t>Qualification pour les 16èmes de finale</t>
  </si>
  <si>
    <t>Wins</t>
  </si>
  <si>
    <t>Siege</t>
  </si>
  <si>
    <t>gagné</t>
  </si>
  <si>
    <t>vinto</t>
  </si>
  <si>
    <t>ganó</t>
  </si>
  <si>
    <t xml:space="preserve">  5.  reapplication of criterion 2 to 4 only to the teams that were not</t>
  </si>
  <si>
    <t xml:space="preserve">  6.  goal difference in all group matches</t>
  </si>
  <si>
    <t xml:space="preserve">  7.  number of goals scored in all group matches</t>
  </si>
  <si>
    <t xml:space="preserve">  8.  number of wins in all group matches</t>
  </si>
  <si>
    <t>10.  Position in the overall European Qualifiers Rankings</t>
  </si>
  <si>
    <t>10.  Position in der Schlussrangliste der European Qualifiers</t>
  </si>
  <si>
    <t xml:space="preserve">  1.  points in all group matches</t>
  </si>
  <si>
    <t xml:space="preserve">  3.  goal difference in the direct encounters</t>
  </si>
  <si>
    <t xml:space="preserve">  2.  points in the direct encounters</t>
  </si>
  <si>
    <t xml:space="preserve">  3.  différence de buts dans les rencontres directes</t>
  </si>
  <si>
    <t xml:space="preserve">  3.  differenza di gol negli scontri diretti</t>
  </si>
  <si>
    <t xml:space="preserve">  3.  diferencia de goles en los encuentros directos</t>
  </si>
  <si>
    <t>Übersetzung in die eigene Landessprache</t>
  </si>
  <si>
    <t>Translation into your own language</t>
  </si>
  <si>
    <t>eigene Sprache einzutragen.</t>
  </si>
  <si>
    <r>
      <t>Klicke auf das Tabellenblatt "</t>
    </r>
    <r>
      <rPr>
        <b/>
        <sz val="11"/>
        <color theme="1"/>
        <rFont val="Calibri"/>
        <family val="2"/>
        <scheme val="minor"/>
      </rPr>
      <t>Language</t>
    </r>
    <r>
      <rPr>
        <sz val="11"/>
        <color theme="1"/>
        <rFont val="Calibri"/>
        <family val="2"/>
        <scheme val="minor"/>
      </rPr>
      <t>" und wähle eine Sprache aus.</t>
    </r>
  </si>
  <si>
    <r>
      <t>Klicke auf das Tabellenblatt "</t>
    </r>
    <r>
      <rPr>
        <b/>
        <sz val="11"/>
        <color theme="1"/>
        <rFont val="Calibri"/>
        <family val="2"/>
        <scheme val="minor"/>
      </rPr>
      <t>TimeZone</t>
    </r>
    <r>
      <rPr>
        <sz val="11"/>
        <color theme="1"/>
        <rFont val="Calibri"/>
        <family val="2"/>
        <scheme val="minor"/>
      </rPr>
      <t>" und wähle deine Zeitzone aus.</t>
    </r>
  </si>
  <si>
    <r>
      <t>klicke auf das Tabellenblatt "</t>
    </r>
    <r>
      <rPr>
        <b/>
        <sz val="11"/>
        <color theme="1"/>
        <rFont val="Calibri"/>
        <family val="2"/>
        <scheme val="minor"/>
      </rPr>
      <t>FairPlay</t>
    </r>
    <r>
      <rPr>
        <sz val="11"/>
        <color theme="1"/>
        <rFont val="Calibri"/>
        <family val="2"/>
        <scheme val="minor"/>
      </rPr>
      <t>" und trage eine "1" für das bessere Team ein.</t>
    </r>
  </si>
  <si>
    <r>
      <t xml:space="preserve">Trage im Fall eines </t>
    </r>
    <r>
      <rPr>
        <b/>
        <sz val="11"/>
        <color theme="1"/>
        <rFont val="Calibri"/>
        <family val="2"/>
        <scheme val="minor"/>
      </rPr>
      <t>Elfmeterschießens</t>
    </r>
    <r>
      <rPr>
        <sz val="11"/>
        <color theme="1"/>
        <rFont val="Calibri"/>
        <family val="2"/>
        <scheme val="minor"/>
      </rPr>
      <t xml:space="preserve"> das Ergebnis nach 120 Minuten und das Ergebnis des</t>
    </r>
  </si>
  <si>
    <r>
      <t>Es ist möglich, auf dem Tabellenblatt "Language" in der Spalte "</t>
    </r>
    <r>
      <rPr>
        <b/>
        <sz val="11"/>
        <color theme="1"/>
        <rFont val="Calibri"/>
        <family val="2"/>
        <scheme val="minor"/>
      </rPr>
      <t>my language</t>
    </r>
    <r>
      <rPr>
        <sz val="11"/>
        <color theme="1"/>
        <rFont val="Calibri"/>
        <family val="2"/>
        <scheme val="minor"/>
      </rPr>
      <t>" die Übersetzungen in die</t>
    </r>
  </si>
  <si>
    <r>
      <t>Click on the sheet "</t>
    </r>
    <r>
      <rPr>
        <b/>
        <sz val="11"/>
        <color theme="1"/>
        <rFont val="Calibri"/>
        <family val="2"/>
        <scheme val="minor"/>
      </rPr>
      <t>Language</t>
    </r>
    <r>
      <rPr>
        <sz val="11"/>
        <color theme="1"/>
        <rFont val="Calibri"/>
        <family val="2"/>
        <scheme val="minor"/>
      </rPr>
      <t>" and select a language.</t>
    </r>
  </si>
  <si>
    <r>
      <t>Click on the sheet "</t>
    </r>
    <r>
      <rPr>
        <b/>
        <sz val="11"/>
        <color theme="1"/>
        <rFont val="Calibri"/>
        <family val="2"/>
        <scheme val="minor"/>
      </rPr>
      <t>TimeZone</t>
    </r>
    <r>
      <rPr>
        <sz val="11"/>
        <color theme="1"/>
        <rFont val="Calibri"/>
        <family val="2"/>
        <scheme val="minor"/>
      </rPr>
      <t>" and select your time zone.</t>
    </r>
  </si>
  <si>
    <r>
      <t xml:space="preserve">In case of a </t>
    </r>
    <r>
      <rPr>
        <b/>
        <sz val="11"/>
        <color theme="1"/>
        <rFont val="Calibri"/>
        <family val="2"/>
        <scheme val="minor"/>
      </rPr>
      <t>penalty shoot-out</t>
    </r>
    <r>
      <rPr>
        <sz val="11"/>
        <color theme="1"/>
        <rFont val="Calibri"/>
        <family val="2"/>
        <scheme val="minor"/>
      </rPr>
      <t>, enter the result after 120 minutes and the result of the</t>
    </r>
  </si>
  <si>
    <r>
      <t>It is possible to enter the translations into one's own language in the column "</t>
    </r>
    <r>
      <rPr>
        <b/>
        <sz val="11"/>
        <color theme="1"/>
        <rFont val="Calibri"/>
        <family val="2"/>
        <scheme val="minor"/>
      </rPr>
      <t>my language</t>
    </r>
    <r>
      <rPr>
        <sz val="11"/>
        <color theme="1"/>
        <rFont val="Calibri"/>
        <family val="2"/>
        <scheme val="minor"/>
      </rPr>
      <t>"</t>
    </r>
  </si>
  <si>
    <r>
      <t>on the spreadsheet "</t>
    </r>
    <r>
      <rPr>
        <b/>
        <sz val="11"/>
        <color theme="1"/>
        <rFont val="Calibri"/>
        <family val="2"/>
        <scheme val="minor"/>
      </rPr>
      <t>Language</t>
    </r>
    <r>
      <rPr>
        <sz val="11"/>
        <color theme="1"/>
        <rFont val="Calibri"/>
        <family val="2"/>
        <scheme val="minor"/>
      </rPr>
      <t>".</t>
    </r>
  </si>
  <si>
    <t>Pen</t>
  </si>
  <si>
    <t>Elfm</t>
  </si>
  <si>
    <t>C.d.r.</t>
  </si>
  <si>
    <t>T.a.b.</t>
  </si>
  <si>
    <t>10.  Posición en la clasificación final de la clasificación europea</t>
  </si>
  <si>
    <t>10.  Posizione nella classifica finale delle qualificazioni europee</t>
  </si>
  <si>
    <t>10.  Position dans le classement final des qualifications européennes</t>
  </si>
  <si>
    <t>If a red dot appears above the group name, the ranking order within the group is not clear. Fair play or the overall European Qualifiers Rankings will then decide. In this case, enter Fair Play!</t>
  </si>
  <si>
    <t>Si aparece un punto rojo sobre el nombre del grupo, el orden de clasificación dentro del grupo no está claro. El juego limpio o la clasificación final de la clasificación europea decidirán entonces. En este caso, ¡entra el Juego Limpio!</t>
  </si>
  <si>
    <t>Se un punto rosso appare sopra il nome del gruppo, l'ordine di classifica all'interno del gruppo non è chiaro. Sarà poi la classifica del fair play o la classifica finale delle qualificazioni europee a decidere. In questo caso, inserite Fair Play!</t>
  </si>
  <si>
    <t>Si un point rouge apparaît au-dessus du nom du groupe, l'ordre de classement au sein du groupe n'est pas clair. Le classement du fair-play ou le classement final des qualifications européennes décidera alors. Dans ce cas, entrez Fair Play !</t>
  </si>
  <si>
    <t>Wenn über dem Gruppennamen ein roter Punkt erscheint, ist die Rangreihenfolge innerhalb der Gruppe nicht geklärt. Die Fair-Play-Wertung oder die Schlussrangliste der European Qualifiers entscheiden dann. In diesem Fall Fair-Play eintragen!</t>
  </si>
  <si>
    <t>Der rote Punkt   •</t>
  </si>
  <si>
    <t>Le point rouge   •</t>
  </si>
  <si>
    <t>Il punto rosso   •</t>
  </si>
  <si>
    <t>El punto rojo   •</t>
  </si>
  <si>
    <t>Grupos</t>
  </si>
  <si>
    <t>Gruppi</t>
  </si>
  <si>
    <t>Groupes</t>
  </si>
  <si>
    <t>Gruppen</t>
  </si>
  <si>
    <t>Time zone of
the host country:</t>
  </si>
  <si>
    <t>Zona horaria
del país anfitrión:</t>
  </si>
  <si>
    <t>Fuso orario del
paese ospitante:</t>
  </si>
  <si>
    <t>Fuseau horaire
de l'hôte pays hôte :</t>
  </si>
  <si>
    <t>Zeitzone des
Gastgeberlandes:</t>
  </si>
  <si>
    <t>Fair Play</t>
  </si>
  <si>
    <t>The red dot   •</t>
  </si>
  <si>
    <t>Anna</t>
  </si>
  <si>
    <t>Predictions</t>
  </si>
  <si>
    <t>Predicciones</t>
  </si>
  <si>
    <t>Predizioni</t>
  </si>
  <si>
    <t>Prédictions</t>
  </si>
  <si>
    <t>Vorhersagen</t>
  </si>
  <si>
    <t>Correct Results</t>
  </si>
  <si>
    <t>Resultados correctos</t>
  </si>
  <si>
    <t>Risultati corretti</t>
  </si>
  <si>
    <t>Résultats corrects</t>
  </si>
  <si>
    <t>Korrekte Ergebnisse</t>
  </si>
  <si>
    <t>Result</t>
  </si>
  <si>
    <t>result.</t>
  </si>
  <si>
    <t>risult.</t>
  </si>
  <si>
    <t>résult.</t>
  </si>
  <si>
    <t>Ergebn.</t>
  </si>
  <si>
    <t>Total:</t>
  </si>
  <si>
    <t>Totale:</t>
  </si>
  <si>
    <t>Summe:</t>
  </si>
  <si>
    <t>result</t>
  </si>
  <si>
    <t>Result.</t>
  </si>
  <si>
    <t>Risult.</t>
  </si>
  <si>
    <t>Résult.</t>
  </si>
  <si>
    <t>W/D/L</t>
  </si>
  <si>
    <t>G/E/P</t>
  </si>
  <si>
    <t>V/P/S</t>
  </si>
  <si>
    <t>G/N/D</t>
  </si>
  <si>
    <t>G/U/V</t>
  </si>
  <si>
    <t>DDG</t>
  </si>
  <si>
    <t>DR</t>
  </si>
  <si>
    <t>DDB</t>
  </si>
  <si>
    <t>exact</t>
  </si>
  <si>
    <t>exact.</t>
  </si>
  <si>
    <t>esatt.</t>
  </si>
  <si>
    <t>exakt</t>
  </si>
  <si>
    <t>teams</t>
  </si>
  <si>
    <t>equip.</t>
  </si>
  <si>
    <t>squad.</t>
  </si>
  <si>
    <t>équip.</t>
  </si>
  <si>
    <t>Round of 16</t>
  </si>
  <si>
    <t>Octavos de final</t>
  </si>
  <si>
    <t>Ottavi di finale</t>
  </si>
  <si>
    <t>huitièmes de finale</t>
  </si>
  <si>
    <t>Achtelfinale</t>
  </si>
  <si>
    <t>Quarter final</t>
  </si>
  <si>
    <t>Cuartos de final</t>
  </si>
  <si>
    <t>Quarti di finale</t>
  </si>
  <si>
    <t>Quarts de finale</t>
  </si>
  <si>
    <t>Viertelfinale</t>
  </si>
  <si>
    <t>Semi-Final</t>
  </si>
  <si>
    <t>Semifinales</t>
  </si>
  <si>
    <t>Semifinali</t>
  </si>
  <si>
    <t>Demi-finales</t>
  </si>
  <si>
    <t>Halbfinale</t>
  </si>
  <si>
    <t>Hint</t>
  </si>
  <si>
    <t>Noticia</t>
  </si>
  <si>
    <t>Avviso</t>
  </si>
  <si>
    <t>Avis</t>
  </si>
  <si>
    <t>Hinweis</t>
  </si>
  <si>
    <t>Factores</t>
  </si>
  <si>
    <t>Fattori</t>
  </si>
  <si>
    <t>Facteurs</t>
  </si>
  <si>
    <t>Settings</t>
  </si>
  <si>
    <t>Ajustes</t>
  </si>
  <si>
    <t>Impostazioni</t>
  </si>
  <si>
    <t>paramètres</t>
  </si>
  <si>
    <t>Einstellungen</t>
  </si>
  <si>
    <t>many g.</t>
  </si>
  <si>
    <t>gr. cant.</t>
  </si>
  <si>
    <t>gr. num.</t>
  </si>
  <si>
    <t>gr. nom.</t>
  </si>
  <si>
    <t>gr. Anz.</t>
  </si>
  <si>
    <t>Won/Draw/Loss:</t>
  </si>
  <si>
    <t>Ganado/Empatado/Perdido:</t>
  </si>
  <si>
    <t>Vinto/Pareggio/Sconfitta:</t>
  </si>
  <si>
    <t>Gagné/Nul/Défaite :</t>
  </si>
  <si>
    <t>Gewonnen/Unentschieden/Verloren:</t>
  </si>
  <si>
    <t>goal difference:</t>
  </si>
  <si>
    <t>diferencia de goles:</t>
  </si>
  <si>
    <t>differenza reti:</t>
  </si>
  <si>
    <t>différence de buts:</t>
  </si>
  <si>
    <t>Tordifferenz:</t>
  </si>
  <si>
    <t>Many goals - good approximation</t>
  </si>
  <si>
    <t>Gran cantidad de goles - buena aproximación</t>
  </si>
  <si>
    <t>Gran numero di gol - buona approssimazione</t>
  </si>
  <si>
    <t>Grand nombre de buts - bonne approximation</t>
  </si>
  <si>
    <t>Viele Tore - gute Annäherung</t>
  </si>
  <si>
    <t>goals exact:</t>
  </si>
  <si>
    <t>goles exactamente:</t>
  </si>
  <si>
    <t>numero di gol è esatto:</t>
  </si>
  <si>
    <t>nombre de buts correct:</t>
  </si>
  <si>
    <t>Tore exakt:</t>
  </si>
  <si>
    <t>correct team (knockout phase):</t>
  </si>
  <si>
    <t>equipo correcto (fase eliminatoria):</t>
  </si>
  <si>
    <t>squadra corretto (fase a eliminazione diretta):</t>
  </si>
  <si>
    <t>équipe correct (phase à élimination directe) :</t>
  </si>
  <si>
    <t>korrektes Team (KO-Phase):</t>
  </si>
  <si>
    <t>To predict the teams in the KO round, enter the team numbers in the yellow fields.</t>
  </si>
  <si>
    <t>Para predecir los equipos en la ronda KO, ingrese los números de equipo en los campos amarillos.</t>
  </si>
  <si>
    <t>Per pronosticare le squadre nel girone KO, inserisci i numeri delle squadre nei campi gialli.</t>
  </si>
  <si>
    <t>Pour prédire les équipes dans le tour KO, entrez les numéros d'équipe dans les champs jaunes.</t>
  </si>
  <si>
    <t>Um die Teams in der KO-Runde vorherzusagen, gib in den gelben Feldern die Nummern der Teams ein.</t>
  </si>
  <si>
    <t>The factors for the individual categories and other presettings can be selected on the 'PrSettings' worksheet.</t>
  </si>
  <si>
    <t>Los factores para las categorías individuales y otras configuraciones predeterminadas se pueden seleccionar en la hoja de cálculo 'PrSettings'.</t>
  </si>
  <si>
    <t>I fattori per le singole categorie e altre preimpostazioni possono essere selezionati nel foglio di calcolo 'PrSettings'.</t>
  </si>
  <si>
    <t>Les facteurs pour les catégories individuelles et d'autres préréglages peuvent être sélectionnés sur la feuille de calcul 'PrSettings'.</t>
  </si>
  <si>
    <t>Auf dem Tabellenblatt 'PrSettings' können die Faktoren für die einzelnen Kategorien und weitere Voreinstellungen gewählt werden.</t>
  </si>
  <si>
    <t>Access to file</t>
  </si>
  <si>
    <t>Acceso al archivo</t>
  </si>
  <si>
    <t>Accedere al fascicolo</t>
  </si>
  <si>
    <t>Accéder au dossier</t>
  </si>
  <si>
    <t>Zugriff auf die Datei</t>
  </si>
  <si>
    <t>Worksheet</t>
  </si>
  <si>
    <t>Hoja de cálculo</t>
  </si>
  <si>
    <t>Foglio di calcolo</t>
  </si>
  <si>
    <t>Feuille de calcul</t>
  </si>
  <si>
    <t>Tabellenblatt</t>
  </si>
  <si>
    <t>Puntos por diferencia de goles en caso de empate:</t>
  </si>
  <si>
    <t>Punti per differenza reti in caso di parità:</t>
  </si>
  <si>
    <t>Points pour la différence de buts en cas d'égalité :</t>
  </si>
  <si>
    <t>Punkte für die Tordifferenz bei Unentschieden:</t>
  </si>
  <si>
    <t>yes</t>
  </si>
  <si>
    <t>sí</t>
  </si>
  <si>
    <t>sì</t>
  </si>
  <si>
    <t>oui</t>
  </si>
  <si>
    <t>ja</t>
  </si>
  <si>
    <t>no</t>
  </si>
  <si>
    <t>non</t>
  </si>
  <si>
    <t>nein</t>
  </si>
  <si>
    <t>Número mínimo para 'Muchos Goles' en caso de empate:</t>
  </si>
  <si>
    <t>Numero minimo per 'Molti gol' in caso di parità:</t>
  </si>
  <si>
    <t>Nombre min. pour 'de nombreux buts' dans une égalité :</t>
  </si>
  <si>
    <t>Mindestanzahl für 'Viele Tore' bei Unentschieden:</t>
  </si>
  <si>
    <t>Minimum number for a large goal difference:</t>
  </si>
  <si>
    <t>Número mínimo para una gran diferencia de goles:</t>
  </si>
  <si>
    <t>Numero minimo per una grande differenza reti:</t>
  </si>
  <si>
    <t>Nombre minimum pour une grande différence de buts :</t>
  </si>
  <si>
    <t>Mindestanzahl für eine große Tordifferenz:</t>
  </si>
  <si>
    <t>En caso de empate, ¿se deben otorgar puntos por diferencia de goles?
Muchos están acostumbrados. Pero por razones lógicas estos son puntos gratis porque en este caso la diferencia de goles es automáticamente correcta. En la configuración anterior, por lo tanto, puede elegir 'sí' o 'no'.</t>
  </si>
  <si>
    <t>In caso di parità, i punti dovrebbero essere assegnati per differenza reti?
Molti ci sono abituati. Ma per ragioni logiche si tratta di punti gratis perché in questo caso la differenza reti è automaticamente giusta. Nelle impostazioni sopra puoi quindi scegliere 'sì' o 'no'.</t>
  </si>
  <si>
    <t>En cas d'égalité, faut-il attribuer des points pour la différence de buts ?
Beaucoup y sont habitués. Mais pour des raisons logiques ce sont des points gratuits car dans ce cas la différence de buts est automatiquement bonne. Dans les paramètres ci-dessus, vous pouvez donc choisir 'oui' ou 'non'.</t>
  </si>
  <si>
    <t>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t>
  </si>
  <si>
    <t>Minimum number for a large sum of goals:</t>
  </si>
  <si>
    <t>Número mínimo para una gran suma de goles:</t>
  </si>
  <si>
    <t>Numero minimo per una grande somma di obiettivi:</t>
  </si>
  <si>
    <t>Nombre minimum pour une grande somme de buts :</t>
  </si>
  <si>
    <t>Mindestanzahl für eine große Summe an Toren:</t>
  </si>
  <si>
    <t>In the round of 16, quarter-finals and semi-finals, the result is predicted without a penalty shoot-out. A tie can also be entered. In the final and third-place match, the total score (including penalty shoot-outs) must be entered.</t>
  </si>
  <si>
    <t>En los octavos de final, cuartos de final y semifinales, el resultado se pronostica sin tanda de penaltis. También se puede ingresar un empate. En la final y el partido por el tercer puesto, se debe anotar el resultado global (incluidas las tandas de penaltis).</t>
  </si>
  <si>
    <t>Negli ottavi di finale, quarti di finale e semifinale, si pronostica il risultato senza calci di rigore. È possibile inserire anche un pareggio. Nella finale e nella gara per il terzo posto deve essere inserito il risultato complessivo (inclusi i calci di rigore).</t>
  </si>
  <si>
    <t>En huitièmes de finale, quarts de finale et demi-finales, le résultat est pronostiqué sans tirs au but. Une égalité peut également être inscrite. Lors de la finale et du match pour la troisième place, le résultat global (y compris les tirs au but) doit être inscrit.</t>
  </si>
  <si>
    <t>Im Achtelfinale, Viertelfinale und Halbfinale wird das Ergebnis ohne Elfmeterschießen vorhergesagt. Es kann also auch ein Unentschieden eingetragen werden. Im Finale und im Spiel um den dritten Platz muss das Gesamtergebnis (mit Elfmeterschießen) eingetragen werden.</t>
  </si>
  <si>
    <t>Peter</t>
  </si>
  <si>
    <t>First column:</t>
  </si>
  <si>
    <t>column difference:</t>
  </si>
  <si>
    <t>Predictions Ranking</t>
  </si>
  <si>
    <t>Ranking de predicciones</t>
  </si>
  <si>
    <t>Classifica pronostici</t>
  </si>
  <si>
    <t>Classement des pronostics</t>
  </si>
  <si>
    <t>Vorhersagen-Ranking</t>
  </si>
  <si>
    <t>Nombre</t>
  </si>
  <si>
    <t>Nome</t>
  </si>
  <si>
    <t>Nom</t>
  </si>
  <si>
    <t>Gewinner im Finale:</t>
  </si>
  <si>
    <t>Gagnant de la finale:</t>
  </si>
  <si>
    <t>Vincitore finale:</t>
  </si>
  <si>
    <t>Ganador final:</t>
  </si>
  <si>
    <t>Final Winner:</t>
  </si>
  <si>
    <t>Tipp-Spiel</t>
  </si>
  <si>
    <t>Wenn du Spaß daran hast, im Familien- oder Freundeskreis Spielergebnisse zu tippen,</t>
  </si>
  <si>
    <t>kannst du das ausgeblendete Tabellenblatt 'Predictions_1' (Vorhersagen) oder 'Predictions_2' einblenden.</t>
  </si>
  <si>
    <t>you can show the hidden 'Predictions_1' spreadsheet or alternatively 'Predictions_2'.</t>
  </si>
  <si>
    <t>Betting match results</t>
  </si>
  <si>
    <t>If you enjoy betting match results with family or friends,</t>
  </si>
  <si>
    <t>dutch</t>
  </si>
  <si>
    <t>België</t>
  </si>
  <si>
    <t>Italië</t>
  </si>
  <si>
    <t>Engeland</t>
  </si>
  <si>
    <t>Spanje</t>
  </si>
  <si>
    <t>Oekraïne</t>
  </si>
  <si>
    <t>Frankrijk</t>
  </si>
  <si>
    <t>Zwitserland</t>
  </si>
  <si>
    <t>Kroatië</t>
  </si>
  <si>
    <t>Nederland</t>
  </si>
  <si>
    <t>Turkije</t>
  </si>
  <si>
    <t>Denemarken</t>
  </si>
  <si>
    <t>Oostenrijk</t>
  </si>
  <si>
    <t>Zweden</t>
  </si>
  <si>
    <t>Tsjechië</t>
  </si>
  <si>
    <t>Servië</t>
  </si>
  <si>
    <t>Slowakije</t>
  </si>
  <si>
    <t>Ierland</t>
  </si>
  <si>
    <t>IJsland</t>
  </si>
  <si>
    <t>Noord-Ierland</t>
  </si>
  <si>
    <t>Noorwegen</t>
  </si>
  <si>
    <t>Griekenland</t>
  </si>
  <si>
    <t>Schotland</t>
  </si>
  <si>
    <t>Noord-Macedonië</t>
  </si>
  <si>
    <t>Hongarije</t>
  </si>
  <si>
    <t>Slovenië</t>
  </si>
  <si>
    <t>Roemenië</t>
  </si>
  <si>
    <t>Georgië</t>
  </si>
  <si>
    <t>Albanië</t>
  </si>
  <si>
    <t>Bulgarije</t>
  </si>
  <si>
    <t>Armenië</t>
  </si>
  <si>
    <t>Kazachstan</t>
  </si>
  <si>
    <t>Azerbeidzjan</t>
  </si>
  <si>
    <t>Litouwen</t>
  </si>
  <si>
    <t>Moldavië</t>
  </si>
  <si>
    <t>Kies tijdzone</t>
  </si>
  <si>
    <t>Wedstrijden</t>
  </si>
  <si>
    <t>Kies taal</t>
  </si>
  <si>
    <t>Groepen</t>
  </si>
  <si>
    <t>Groep</t>
  </si>
  <si>
    <t>DS</t>
  </si>
  <si>
    <t>Doelpunten</t>
  </si>
  <si>
    <t>Eindstand groep</t>
  </si>
  <si>
    <t>Achtste finale 1</t>
  </si>
  <si>
    <t>Achtste finale 2</t>
  </si>
  <si>
    <t>Achtste finale 3</t>
  </si>
  <si>
    <t>Achtste finale 4</t>
  </si>
  <si>
    <t>Achtste finale 5</t>
  </si>
  <si>
    <t>Achtste finale 6</t>
  </si>
  <si>
    <t>Achtste finale 7</t>
  </si>
  <si>
    <t>Achtste finale 8</t>
  </si>
  <si>
    <t>Kwart finale 1</t>
  </si>
  <si>
    <t>Kwart finale 2</t>
  </si>
  <si>
    <t>Kwart finale 3</t>
  </si>
  <si>
    <t>Kwart finale 4</t>
  </si>
  <si>
    <t>Halve finale 1</t>
  </si>
  <si>
    <t>Halve finale 2</t>
  </si>
  <si>
    <t>Derde plaats</t>
  </si>
  <si>
    <t>Penalties:</t>
  </si>
  <si>
    <t>Derde van de groep</t>
  </si>
  <si>
    <t>Groepscombinatie:</t>
  </si>
  <si>
    <t>Groeps-combinatie:</t>
  </si>
  <si>
    <t>Eerste in groep</t>
  </si>
  <si>
    <t>tegen derde in groep</t>
  </si>
  <si>
    <t>De rode stip   •</t>
  </si>
  <si>
    <t>De rangschikking is verduidelijkt in alle groepen.</t>
  </si>
  <si>
    <t>en</t>
  </si>
  <si>
    <t>Ongeldig resultaat!</t>
  </si>
  <si>
    <t>Tijdzone van het gastland:</t>
  </si>
  <si>
    <t>Klik hier en kies de taal:</t>
  </si>
  <si>
    <t xml:space="preserve">Voorspellingsklassificatie </t>
  </si>
  <si>
    <t>Totaal</t>
  </si>
  <si>
    <t>Naam</t>
  </si>
  <si>
    <t>Voorspellingen</t>
  </si>
  <si>
    <t>Juiste resultaten</t>
  </si>
  <si>
    <t>Resultaten</t>
  </si>
  <si>
    <t>Totaal:</t>
  </si>
  <si>
    <t>W/G/V</t>
  </si>
  <si>
    <t>Achtste finale</t>
  </si>
  <si>
    <t>Kwart finale</t>
  </si>
  <si>
    <t>Halve finale</t>
  </si>
  <si>
    <t>Opmerking:</t>
  </si>
  <si>
    <t>Factoren</t>
  </si>
  <si>
    <t>Instellingen</t>
  </si>
  <si>
    <t>grote aant.</t>
  </si>
  <si>
    <t>Gewonnen/Gelijkspel/Verloren:</t>
  </si>
  <si>
    <t>verschil in doelpunten</t>
  </si>
  <si>
    <t>Veel doelpunten - goede voorspelling</t>
  </si>
  <si>
    <t>exact aantal doelpunten</t>
  </si>
  <si>
    <t>juiste voorspelling van team dat achtste finales bereikt</t>
  </si>
  <si>
    <t>Om de teams te voorspellen die de achtste finales halen, plaats de teamnummers in de gele cellen.</t>
  </si>
  <si>
    <t>De factoren voor de individuele categorieën en andere instellingen vóóraf kunnen opgevoerd worden op het tabblad: 'Prsettings'.</t>
  </si>
  <si>
    <t>Toegang tot de data</t>
  </si>
  <si>
    <t>Tabblad</t>
  </si>
  <si>
    <t>Punten voor verschil in doelpunten bij een gelijkspel:</t>
  </si>
  <si>
    <t>nee</t>
  </si>
  <si>
    <t>min. aantal goals voor de keuze: 'veel doelpunten' (bij gelijkspel):</t>
  </si>
  <si>
    <t>min. aantal goals voor de keuze: 'groot verschil in doelpunten':</t>
  </si>
  <si>
    <t>Moet er, in het geval van een gelijkspel, punten worden toegekend voor een voorspeld 'geen verschil in doelpunten'? Vaak wel. Maar logischerwijs is bij een gelijkspel het verschil altijd '0'...en zijn dit dus bonuspunten die niet bij een voorspelde winst of verlies toegekend worden. U kunt deze optie desgewenst kiezen door hierboven 'ja' te kiezen, anders 'nee'.</t>
  </si>
  <si>
    <t>Hoeveel doelpunten worden minimaal bedoeld bij de keuze: 'veel doelpunten'?</t>
  </si>
  <si>
    <t>In de achtste-, kwart- en halve finales worden voorspellingen gedaan zonder rekening te houden met een beslissing door penalties. Ook kan een gelijkspel voorspeld worden. Voor de wedstrijd om de derde plaats en de finale moet de voorspelde totaalscore (dus incl. een evt. beslissing door penalties) opgeggeven worden.</t>
  </si>
  <si>
    <t>Winnaar in de finale:</t>
  </si>
  <si>
    <t>Als er een rode stip boven een teamnaam staat, is de rangvolgorde binnen de groep niet meteen duidelijk. Toepassing van Fair Play-criteria of de rangvolgorde van de UEFA Qualifiers Ranking zal uitsluitsel moeten geven. In dat geval: "Fair Play" opgeven.</t>
  </si>
  <si>
    <t xml:space="preserve">       als de voorwaarden van toepassing zijn</t>
  </si>
  <si>
    <t xml:space="preserve">  9.  Fair play scoren of penalty shoot-out in de laatste groepswedstrijd</t>
  </si>
  <si>
    <t>Kwalificatie voor de achtste finales</t>
  </si>
  <si>
    <t>Voorwaarden voor plaatsing in de groepen:</t>
  </si>
  <si>
    <t xml:space="preserve">  1.  punten uit de groepswedstrijden</t>
  </si>
  <si>
    <t xml:space="preserve">  2.  punten uit de betreffende rechtstreekse wedstrijd(en)</t>
  </si>
  <si>
    <t xml:space="preserve">  3.  doelsaldo uit de betreffende rechtstreekse wedstrijd(en)</t>
  </si>
  <si>
    <t xml:space="preserve">  4.  doelpunten vóór uit de betreffende rechtstreekse wedstrijd(en)</t>
  </si>
  <si>
    <t xml:space="preserve">  5.  her-toepassing van de criteria 2-4 voor die teams tussen</t>
  </si>
  <si>
    <t xml:space="preserve">       wie in eerste instantie geen beslissing kon vallen.</t>
  </si>
  <si>
    <t xml:space="preserve">  6.  doelsaldo uit alle groepswedstrijden</t>
  </si>
  <si>
    <t xml:space="preserve">  7.  aantal doelpunten vóór uit alle groepswedstrijden</t>
  </si>
  <si>
    <t xml:space="preserve">  8.  aantal keren winst van alle groepswedstrijden</t>
  </si>
  <si>
    <t>Groepen met Fair Play-classificatie:</t>
  </si>
  <si>
    <t>Niet gekwalificeerd:</t>
  </si>
  <si>
    <t>Pen.</t>
  </si>
  <si>
    <t>Toewijzing van beste derde plaatsen naar de achtste finales</t>
  </si>
  <si>
    <t>Gew.</t>
  </si>
  <si>
    <t>N. duidelijk</t>
  </si>
  <si>
    <t>10.  positie in de UEFA Qualifier ranking</t>
  </si>
  <si>
    <t>Klik hier en
kies de tijdzone:</t>
  </si>
  <si>
    <r>
      <t xml:space="preserve">  </t>
    </r>
    <r>
      <rPr>
        <b/>
        <sz val="11"/>
        <color theme="1"/>
        <rFont val="Calibri"/>
        <family val="2"/>
        <scheme val="minor"/>
      </rPr>
      <t xml:space="preserve">Ptn. </t>
    </r>
    <r>
      <rPr>
        <sz val="11"/>
        <color theme="1"/>
        <rFont val="Calibri"/>
        <family val="2"/>
        <scheme val="minor"/>
      </rPr>
      <t xml:space="preserve">    Doelp.</t>
    </r>
  </si>
  <si>
    <r>
      <t>click on the sheet "</t>
    </r>
    <r>
      <rPr>
        <b/>
        <sz val="11"/>
        <color theme="1"/>
        <rFont val="Calibri"/>
        <family val="2"/>
        <scheme val="minor"/>
      </rPr>
      <t>FairPlay</t>
    </r>
    <r>
      <rPr>
        <sz val="11"/>
        <color theme="1"/>
        <rFont val="Calibri"/>
        <family val="2"/>
        <scheme val="minor"/>
      </rPr>
      <t>" and enter a "1" for the better team.</t>
    </r>
  </si>
  <si>
    <t>UTC + 3:30</t>
  </si>
  <si>
    <t>UTC + 4</t>
  </si>
  <si>
    <t>UTC + 4:30</t>
  </si>
  <si>
    <t>UTC + 5</t>
  </si>
  <si>
    <t>UTC + 5:30</t>
  </si>
  <si>
    <t>UTC + 5:45</t>
  </si>
  <si>
    <t>UTC + 6</t>
  </si>
  <si>
    <t>UTC + 6:30</t>
  </si>
  <si>
    <t>UTC + 7</t>
  </si>
  <si>
    <t>UTC + 8</t>
  </si>
  <si>
    <t>UTC + 9</t>
  </si>
  <si>
    <t>UTC + 9:30</t>
  </si>
  <si>
    <t>UTC + 10</t>
  </si>
  <si>
    <t>UTC + 10:30</t>
  </si>
  <si>
    <t>UTC + 11</t>
  </si>
  <si>
    <t>UTC + 12</t>
  </si>
  <si>
    <t>UTC + 12:45</t>
  </si>
  <si>
    <t>UTC + 13</t>
  </si>
  <si>
    <t>UTC + 14</t>
  </si>
  <si>
    <t>Bei Sommerzeit muss die Zeitzone entsprechend angepasst werden (z. B. UTC+2 statt UTC+1)</t>
  </si>
  <si>
    <t>For daylight saving time, the time zone must be adjusted accordingly (e.g. UTC+2 instead of UTC+1)</t>
  </si>
  <si>
    <t>Per l'ora legale, il fuso orario deve essere regolato di conseguenza (ad esempio UTC+2 invece di UTC+1)</t>
  </si>
  <si>
    <t>Pour l'heure d'été, le fuseau horaire doit être ajusté en conséquence (par exemple, UTC+2 au lieu de UTC+1)</t>
  </si>
  <si>
    <t>Para el horario de verano, la zona horaria debe ajustarse en consecuencia (por ejemplo, UTC+2 en lugar de UTC+1)</t>
  </si>
  <si>
    <t>De tijdzone moet dienovereenkomstig worden aangepast voor de zomertijd (b.v. UTC+2 in plaats van UTC+1).</t>
  </si>
  <si>
    <t>World Champion</t>
  </si>
  <si>
    <t>Campeón del Mundo</t>
  </si>
  <si>
    <t>Campione del mondo</t>
  </si>
  <si>
    <t>Champion du monde</t>
  </si>
  <si>
    <t>Weltmeister</t>
  </si>
  <si>
    <t>Wereldkampioen</t>
  </si>
  <si>
    <t>Category</t>
  </si>
  <si>
    <t>Dir. Comp.(2)</t>
  </si>
  <si>
    <t>Red dot:</t>
  </si>
  <si>
    <t>¤</t>
  </si>
  <si>
    <t>Daily schedule</t>
  </si>
  <si>
    <t>Horario diario</t>
  </si>
  <si>
    <t>Programma giornaliero</t>
  </si>
  <si>
    <t>Horaire quotidien</t>
  </si>
  <si>
    <t>Täglicher Spielplan</t>
  </si>
  <si>
    <t>Dagelijkse planning</t>
  </si>
  <si>
    <t>Partido no.</t>
  </si>
  <si>
    <t>Partita n.</t>
  </si>
  <si>
    <t>Match non.</t>
  </si>
  <si>
    <t>Spiel Nr.</t>
  </si>
  <si>
    <t>Spel nr</t>
  </si>
  <si>
    <t>equipos</t>
  </si>
  <si>
    <t>Squadre</t>
  </si>
  <si>
    <t>Équipes</t>
  </si>
  <si>
    <t>Time</t>
  </si>
  <si>
    <t>Tiempo</t>
  </si>
  <si>
    <t>Tempo</t>
  </si>
  <si>
    <t>Temps</t>
  </si>
  <si>
    <t>Zeit</t>
  </si>
  <si>
    <t>Tijd</t>
  </si>
  <si>
    <t>Equipo 1</t>
  </si>
  <si>
    <t>Squadra 1</t>
  </si>
  <si>
    <t>Equipe 1</t>
  </si>
  <si>
    <t>Equipo 2</t>
  </si>
  <si>
    <t>Squadra 2</t>
  </si>
  <si>
    <t>Equipe 2</t>
  </si>
  <si>
    <t>Huitièmes de finale</t>
  </si>
  <si>
    <t>Date</t>
  </si>
  <si>
    <t>Fecha</t>
  </si>
  <si>
    <t>Data</t>
  </si>
  <si>
    <t>Datum</t>
  </si>
  <si>
    <t>Color favorites</t>
  </si>
  <si>
    <t>Colorea los favoritos</t>
  </si>
  <si>
    <t>Colora i preferiti</t>
  </si>
  <si>
    <t>Colorier les favoris</t>
  </si>
  <si>
    <t>Favoriten einfärben</t>
  </si>
  <si>
    <t>Kleur de favorieten</t>
  </si>
  <si>
    <t>Enter the group code here</t>
  </si>
  <si>
    <t>Introduzca el código de grupo aquí</t>
  </si>
  <si>
    <t>Inserisci qui il codice del gruppo</t>
  </si>
  <si>
    <t>Entrez le code du groupe ici</t>
  </si>
  <si>
    <t>Hier den Gruppencode eingeben</t>
  </si>
  <si>
    <t>Vul hier de groepscode in</t>
  </si>
  <si>
    <t>Hermann Baum</t>
  </si>
  <si>
    <t>Türkiye</t>
  </si>
  <si>
    <t>San Marino</t>
  </si>
  <si>
    <t>Liechtenstein</t>
  </si>
  <si>
    <t>Bosnia a. Herzeg.</t>
  </si>
  <si>
    <t>Bosnia y Herzeg.</t>
  </si>
  <si>
    <t>Bosnia ed Erzeg.</t>
  </si>
  <si>
    <t>Bosnie-Herzég.</t>
  </si>
  <si>
    <t>Bosnien/Herzeg.</t>
  </si>
  <si>
    <t>Bosnië/Herzegow.</t>
  </si>
  <si>
    <t>Bielorrusia</t>
  </si>
  <si>
    <t>Bielorussia</t>
  </si>
  <si>
    <t>Bélarus</t>
  </si>
  <si>
    <t>Wit-Rusland</t>
  </si>
  <si>
    <t>Faroe Islands</t>
  </si>
  <si>
    <t>Islas Feroe</t>
  </si>
  <si>
    <t>Isole Faroe</t>
  </si>
  <si>
    <t>Îles Féroé</t>
  </si>
  <si>
    <t>Färöer Inseln</t>
  </si>
  <si>
    <t>Faeröer</t>
  </si>
  <si>
    <t>Saint-Marin</t>
  </si>
  <si>
    <t>Latvia</t>
  </si>
  <si>
    <t>Letonia</t>
  </si>
  <si>
    <t>Lettonia</t>
  </si>
  <si>
    <t>Lettonie</t>
  </si>
  <si>
    <t>Lettland</t>
  </si>
  <si>
    <t>Letland</t>
  </si>
  <si>
    <t>Germany</t>
  </si>
  <si>
    <t>Alemania</t>
  </si>
  <si>
    <t>Germania</t>
  </si>
  <si>
    <t>Allemagne</t>
  </si>
  <si>
    <t>Deutschland</t>
  </si>
  <si>
    <t>Duitsland</t>
  </si>
  <si>
    <t>Russia</t>
  </si>
  <si>
    <t>Rusia</t>
  </si>
  <si>
    <t>Russie</t>
  </si>
  <si>
    <t>Russland</t>
  </si>
  <si>
    <t>Rusland</t>
  </si>
  <si>
    <t>Fair-Play oder Los</t>
  </si>
  <si>
    <t>Fair play or draw of lots</t>
  </si>
  <si>
    <t>Fair-play ou tirage au sort</t>
  </si>
  <si>
    <t>Fair-play o sorteo</t>
  </si>
  <si>
    <t>Fair play o sorteggio</t>
  </si>
  <si>
    <t>Fair play of lottrekking</t>
  </si>
  <si>
    <t>Entscheidet bei zwei Mannschaften die Fair-Play-Wertung oder das Los über die bessere Platzierung in der Gruppe, so wird hier für die bessere Mannschaft eine "1" eingetragen.</t>
  </si>
  <si>
    <t>Als de fair play-beoordeling of de loting de betere plaatsing in de groep voor twee teams bepaalt, wordt hier een "1" ingevuld voor het betere team.</t>
  </si>
  <si>
    <t>Si la calificación de juego limpio o el sorteo deciden la mejor ubicación en el grupo para dos equipos, aquí se ingresa un "1" para el mejor equipo.</t>
  </si>
  <si>
    <t>Se la valutazione del fair play o il sorteggio determinano il miglior piazzamento di due squadre nel girone, qui viene inserito un "1" per la squadra migliore.</t>
  </si>
  <si>
    <t>Si le classement du fair-play ou le tirage au sort décide du meilleur classement dans le groupe pour deux équipes, un « 1 » est inscrit ici pour la meilleure équipe.</t>
  </si>
  <si>
    <t>If the fair play rating or the drawing of lots decides the better placement in the group for two teams, a "1" is entered here for the better team.</t>
  </si>
  <si>
    <t>EURO rank</t>
  </si>
  <si>
    <t>←</t>
  </si>
  <si>
    <t>Lieu</t>
  </si>
  <si>
    <t>Evento</t>
  </si>
  <si>
    <t>Luogo</t>
  </si>
  <si>
    <t>Locatie</t>
  </si>
  <si>
    <t>Austragungsort</t>
  </si>
  <si>
    <t>Points:</t>
  </si>
  <si>
    <t>Puntos:</t>
  </si>
  <si>
    <t>Punti:</t>
  </si>
  <si>
    <t>Punkte:</t>
  </si>
  <si>
    <t>Punten:</t>
  </si>
  <si>
    <t>Number:</t>
  </si>
  <si>
    <t>Número:</t>
  </si>
  <si>
    <t>Numero:</t>
  </si>
  <si>
    <t>Nombre:</t>
  </si>
  <si>
    <t>Anzahl:</t>
  </si>
  <si>
    <t>Nummer:</t>
  </si>
  <si>
    <t>●</t>
  </si>
  <si>
    <t>portuguese</t>
  </si>
  <si>
    <t>França</t>
  </si>
  <si>
    <t>Espanha</t>
  </si>
  <si>
    <t>Hungria</t>
  </si>
  <si>
    <t>Turquia</t>
  </si>
  <si>
    <t>Roménia</t>
  </si>
  <si>
    <t>Albânia</t>
  </si>
  <si>
    <t>Áustria</t>
  </si>
  <si>
    <t>Países Baixos</t>
  </si>
  <si>
    <t>Escócia</t>
  </si>
  <si>
    <t>Croácia</t>
  </si>
  <si>
    <t>Eslovénia</t>
  </si>
  <si>
    <t>Eslováquia</t>
  </si>
  <si>
    <t>Chéquia</t>
  </si>
  <si>
    <t>Itália</t>
  </si>
  <si>
    <t>Sérvia</t>
  </si>
  <si>
    <t>Suíça</t>
  </si>
  <si>
    <t>Ucrânia</t>
  </si>
  <si>
    <t>Grécia</t>
  </si>
  <si>
    <t>Finlândia</t>
  </si>
  <si>
    <t>País de Gales</t>
  </si>
  <si>
    <t>Polónia</t>
  </si>
  <si>
    <t>Suécia</t>
  </si>
  <si>
    <t>Kazaquistão</t>
  </si>
  <si>
    <t>Moldávia</t>
  </si>
  <si>
    <t>Arménia</t>
  </si>
  <si>
    <t>Geórgia</t>
  </si>
  <si>
    <t>Bielorrússia</t>
  </si>
  <si>
    <t>Macedónia do Norte</t>
  </si>
  <si>
    <t>Azerbeijão</t>
  </si>
  <si>
    <t>Lituânia</t>
  </si>
  <si>
    <t>Islândia</t>
  </si>
  <si>
    <t>Bulgária</t>
  </si>
  <si>
    <t>Irlanda do Norte</t>
  </si>
  <si>
    <t>Bósnia e Herzegovina</t>
  </si>
  <si>
    <t>Letónia</t>
  </si>
  <si>
    <t>Ilhas Faroé</t>
  </si>
  <si>
    <t>Estónia</t>
  </si>
  <si>
    <t>São Marino</t>
  </si>
  <si>
    <t>Alemanha</t>
  </si>
  <si>
    <t>Rússia</t>
  </si>
  <si>
    <t>Play-off A</t>
  </si>
  <si>
    <t>Play-off B</t>
  </si>
  <si>
    <t>Play-off C</t>
  </si>
  <si>
    <t>Fair-play o sorteio</t>
  </si>
  <si>
    <t>Seleção do fuso horário</t>
  </si>
  <si>
    <t>Jogos</t>
  </si>
  <si>
    <t>Escolha Idioma</t>
  </si>
  <si>
    <t>Atribuição do terceiro grupo nos oitavos de final</t>
  </si>
  <si>
    <t>Classificação de previsões</t>
  </si>
  <si>
    <t>Pt's</t>
  </si>
  <si>
    <t>GS</t>
  </si>
  <si>
    <t>GM</t>
  </si>
  <si>
    <t>Vitórias</t>
  </si>
  <si>
    <t>Pts  Golos</t>
  </si>
  <si>
    <t>Fair-play</t>
  </si>
  <si>
    <t>Não é claro</t>
  </si>
  <si>
    <t>Confronto direto (2)</t>
  </si>
  <si>
    <t>Confronto direto (3)</t>
  </si>
  <si>
    <t>Classificação</t>
  </si>
  <si>
    <t>Oitavos de final 1</t>
  </si>
  <si>
    <t>Oitavos de final 2</t>
  </si>
  <si>
    <t>Oitavos de final 3</t>
  </si>
  <si>
    <t>Oitavos de final 4</t>
  </si>
  <si>
    <t>Oitavos de final 5</t>
  </si>
  <si>
    <t>Oitavos de final 6</t>
  </si>
  <si>
    <t>Oitavos de final 7</t>
  </si>
  <si>
    <t>Oitavos de final 8</t>
  </si>
  <si>
    <t>Quartos de final 1</t>
  </si>
  <si>
    <t>Quartos de final 2</t>
  </si>
  <si>
    <t>Quartos de final 3</t>
  </si>
  <si>
    <t>Quartos de final 4</t>
  </si>
  <si>
    <t>Meias finais 1</t>
  </si>
  <si>
    <t>Meias finais 2</t>
  </si>
  <si>
    <t>Terceiro Lugar</t>
  </si>
  <si>
    <t>Bónus</t>
  </si>
  <si>
    <t>Penáltis</t>
  </si>
  <si>
    <t>Terceiro do grupo</t>
  </si>
  <si>
    <t>Combinação de grupos</t>
  </si>
  <si>
    <t>Não qualificado</t>
  </si>
  <si>
    <t>Primeiro do grupo</t>
  </si>
  <si>
    <t>Contra o terceiro do Grupo</t>
  </si>
  <si>
    <t>O ponto vermelho •</t>
  </si>
  <si>
    <t>Grupos com valorização do fair play:</t>
  </si>
  <si>
    <t>A colocação foi esclarecida em todos os grupos.</t>
  </si>
  <si>
    <t>e</t>
  </si>
  <si>
    <t>Resultado inválido!</t>
  </si>
  <si>
    <t>Se a classificação do fair play ou o sorteio decidirem a melhor classificação no grupo para duas equipes, um “1” será inserido aqui para a melhor equipe.</t>
  </si>
  <si>
    <t>Selecione o fuso horário:</t>
  </si>
  <si>
    <t>Clique aqui e escolha o idioma:</t>
  </si>
  <si>
    <t>Para o horário de verão, o fuso horário deve ser ajustado de acordo (por exemplo, UTC+2 em vez de UTC+1)</t>
  </si>
  <si>
    <t>Qualificação para os oitavos de final</t>
  </si>
  <si>
    <t>Critérios para colocação em grupos:</t>
  </si>
  <si>
    <t>1. pontos de todos os jogos do grupo</t>
  </si>
  <si>
    <t>2. os pontos em confrontos diretos</t>
  </si>
  <si>
    <t>3. saldo de golos em confrontos diretos</t>
  </si>
  <si>
    <t>4. número de golos marcados em confrontos diretos</t>
  </si>
  <si>
    <t>5. Reaplicação dos critérios 2 a 4 apenas às equipes que</t>
  </si>
  <si>
    <t>distinguível na 1ª volta</t>
  </si>
  <si>
    <t>6. Saldo de golos em todos os jogos do grupo</t>
  </si>
  <si>
    <t>7. número de golos marcados em todos os jogos do grupo</t>
  </si>
  <si>
    <t>8. número de vitórias em todos os jogos do grupo</t>
  </si>
  <si>
    <t>9. classificação de fair play ou disputa de penáltis durante o último</t>
  </si>
  <si>
    <t>jogo da fase de grupos, se as condições para isso forem atendidas</t>
  </si>
  <si>
    <t>10. Posição na classificação final das qualificações europeias</t>
  </si>
  <si>
    <t>Se aparecer um ponto vermelho acima do nome do grupo, a ordem de classificação dentro do grupo não está clara. O fair play ou a classificação geral da Qualificação Europeia decidirão então. Neste caso, entre no Fair Play!</t>
  </si>
  <si>
    <t>Previsões</t>
  </si>
  <si>
    <t>Resultados corretos</t>
  </si>
  <si>
    <t>Com fator:</t>
  </si>
  <si>
    <t>Resultado</t>
  </si>
  <si>
    <t>V/E/D</t>
  </si>
  <si>
    <t>DG</t>
  </si>
  <si>
    <t>Exato</t>
  </si>
  <si>
    <t>Equipas</t>
  </si>
  <si>
    <t>Oitavos de Final</t>
  </si>
  <si>
    <t>Quartos de Final</t>
  </si>
  <si>
    <t>Meias Finais</t>
  </si>
  <si>
    <t>Campeão do Mundp</t>
  </si>
  <si>
    <t>Aviso</t>
  </si>
  <si>
    <t>muitos g.</t>
  </si>
  <si>
    <t>Vitória/Empate/Derrota</t>
  </si>
  <si>
    <t>diferença de golos:</t>
  </si>
  <si>
    <t>Grande número de golos – boa aproximação</t>
  </si>
  <si>
    <t>golos exactos</t>
  </si>
  <si>
    <t>equipa correta (fase a eliminar)</t>
  </si>
  <si>
    <t>Para prever as equipes na fase a eliminar, insira os números das equipes nos campos amarelos.</t>
  </si>
  <si>
    <t>Fatores para categorias individuais e outras predefinições podem ser selecionados na planilha 'PrSettings'.</t>
  </si>
  <si>
    <t>Acesse o arquivo</t>
  </si>
  <si>
    <t>Folha de cálculo</t>
  </si>
  <si>
    <t>Vencedor Final</t>
  </si>
  <si>
    <t>Pontos por saldo de golos em caso de empate:</t>
  </si>
  <si>
    <t>sm</t>
  </si>
  <si>
    <t>não</t>
  </si>
  <si>
    <t>Número mínimo para ‘Muitos Golos’ em caso de empate:</t>
  </si>
  <si>
    <t>Número mínimo para um grande saldo de golos:</t>
  </si>
  <si>
    <t>Número mínimo para uma grande soma de golos:</t>
  </si>
  <si>
    <t>Nos oitavos de final, quartos de final e meias finais, o resultado está previsto sem disputa de penáltis. Um empate também pode acontecer. Na partida final e no jogo de apuramento do terceiro lugar, a pontuação total (incluindo desempates por penáltis) deve ser registrada.</t>
  </si>
  <si>
    <t>Horário</t>
  </si>
  <si>
    <t>Jogo N.º</t>
  </si>
  <si>
    <t>Equipa 1</t>
  </si>
  <si>
    <t>Equipa 2</t>
  </si>
  <si>
    <t>Oitavos de final</t>
  </si>
  <si>
    <t>Quartos de final</t>
  </si>
  <si>
    <t>Meias finais</t>
  </si>
  <si>
    <t>Cor favorita</t>
  </si>
  <si>
    <t>Introduza o código do grupo aqui</t>
  </si>
  <si>
    <t>bulgarian</t>
  </si>
  <si>
    <t>Португалия</t>
  </si>
  <si>
    <t>Франция</t>
  </si>
  <si>
    <t>Испания</t>
  </si>
  <si>
    <t>Белгия</t>
  </si>
  <si>
    <t>Англия</t>
  </si>
  <si>
    <t>Унгария</t>
  </si>
  <si>
    <t>Турция</t>
  </si>
  <si>
    <t>Румъния</t>
  </si>
  <si>
    <t>Дания</t>
  </si>
  <si>
    <t>Албания</t>
  </si>
  <si>
    <t>Австрия</t>
  </si>
  <si>
    <t>Нидерландия</t>
  </si>
  <si>
    <t>Шотландия</t>
  </si>
  <si>
    <t>Хърватия</t>
  </si>
  <si>
    <t>Словения</t>
  </si>
  <si>
    <t>Словакия</t>
  </si>
  <si>
    <t>Чехия</t>
  </si>
  <si>
    <t>Италия</t>
  </si>
  <si>
    <t>Сърбия</t>
  </si>
  <si>
    <t>Швейцария</t>
  </si>
  <si>
    <t>Украйна</t>
  </si>
  <si>
    <t>Гърция</t>
  </si>
  <si>
    <t>Финландия</t>
  </si>
  <si>
    <t>Уелс</t>
  </si>
  <si>
    <t>Норвегия</t>
  </si>
  <si>
    <t>Полша</t>
  </si>
  <si>
    <t>Черна гора</t>
  </si>
  <si>
    <t>Люксембург</t>
  </si>
  <si>
    <t>Швеция</t>
  </si>
  <si>
    <t>Израел</t>
  </si>
  <si>
    <t>Казахстан</t>
  </si>
  <si>
    <t>Молдова</t>
  </si>
  <si>
    <t>Армения</t>
  </si>
  <si>
    <t>Грузия</t>
  </si>
  <si>
    <t>Беларус</t>
  </si>
  <si>
    <t>Северна Македония</t>
  </si>
  <si>
    <t>Азербайджан</t>
  </si>
  <si>
    <t>Ирландия</t>
  </si>
  <si>
    <t>Литва</t>
  </si>
  <si>
    <t>Исландия</t>
  </si>
  <si>
    <t>Косово</t>
  </si>
  <si>
    <t>България</t>
  </si>
  <si>
    <t>Северна Ирландия</t>
  </si>
  <si>
    <t>Босна и Херцеговина</t>
  </si>
  <si>
    <t>Латвия</t>
  </si>
  <si>
    <t>Фарьорски Острови</t>
  </si>
  <si>
    <t>Естония</t>
  </si>
  <si>
    <t>Малта</t>
  </si>
  <si>
    <t>Кипър</t>
  </si>
  <si>
    <t>Гибралтар</t>
  </si>
  <si>
    <t>Андора</t>
  </si>
  <si>
    <t>Лихтенщайн</t>
  </si>
  <si>
    <t>Сан Марино</t>
  </si>
  <si>
    <t>Германия</t>
  </si>
  <si>
    <t>Русия</t>
  </si>
  <si>
    <t>Фейрплей или жребий</t>
  </si>
  <si>
    <t>Избери времева зона</t>
  </si>
  <si>
    <t>Мачове</t>
  </si>
  <si>
    <t>Избери език</t>
  </si>
  <si>
    <t>Определяне на третите места в групата и осминафиналите</t>
  </si>
  <si>
    <t>Групи</t>
  </si>
  <si>
    <t>Прогнози класиране</t>
  </si>
  <si>
    <t>Група</t>
  </si>
  <si>
    <t>Грп</t>
  </si>
  <si>
    <t>т.</t>
  </si>
  <si>
    <t>ГР</t>
  </si>
  <si>
    <t>голове</t>
  </si>
  <si>
    <t>Победи</t>
  </si>
  <si>
    <t>Д.</t>
  </si>
  <si>
    <t>т. Голове</t>
  </si>
  <si>
    <t>Общо</t>
  </si>
  <si>
    <t>Фейрплей</t>
  </si>
  <si>
    <t>Дир.сравнения(2)</t>
  </si>
  <si>
    <t>Дир.сравнения(3)</t>
  </si>
  <si>
    <t>Финално класиране</t>
  </si>
  <si>
    <t>Осминафинал  1</t>
  </si>
  <si>
    <t>Осминафинал  2</t>
  </si>
  <si>
    <t>Осминафинал  3</t>
  </si>
  <si>
    <t>Осминафинал  4</t>
  </si>
  <si>
    <t>Осминафинал  5</t>
  </si>
  <si>
    <t>Осминафинал  6</t>
  </si>
  <si>
    <t>Осминафинал  7</t>
  </si>
  <si>
    <t>Осминафинал  8</t>
  </si>
  <si>
    <t>Четвъртфинал 1</t>
  </si>
  <si>
    <t>Четвъртфинал 2</t>
  </si>
  <si>
    <t>Четвъртфинал 3</t>
  </si>
  <si>
    <t>Четвъртфинал 4</t>
  </si>
  <si>
    <t>Полуфинал 1</t>
  </si>
  <si>
    <t>Полуфинал 2</t>
  </si>
  <si>
    <t>Трето място</t>
  </si>
  <si>
    <t>Финал</t>
  </si>
  <si>
    <t>Бонус</t>
  </si>
  <si>
    <t>Дузпи</t>
  </si>
  <si>
    <t>Трети в групата</t>
  </si>
  <si>
    <t>Групова коминация</t>
  </si>
  <si>
    <t>Не класиран</t>
  </si>
  <si>
    <t>Първи в група</t>
  </si>
  <si>
    <t>Срещу трети от група</t>
  </si>
  <si>
    <t>Червена точка •</t>
  </si>
  <si>
    <t>Име</t>
  </si>
  <si>
    <t>Събитие</t>
  </si>
  <si>
    <t>Групи с оценка за феърплей:</t>
  </si>
  <si>
    <t>Поставянето е уточнено във всички групи.</t>
  </si>
  <si>
    <t>и</t>
  </si>
  <si>
    <t>Невалиден резултат</t>
  </si>
  <si>
    <t>Ако рейтингът за феърплей или тегленето на жребий реши по-доброто класиране в групата за два отбора, тук се вписва "1" за по-добрия отбор.</t>
  </si>
  <si>
    <t>Кликни тук и избери времева зона:</t>
  </si>
  <si>
    <t>Времева зона на държавата домакин:</t>
  </si>
  <si>
    <t>Кликни тук и избери език:</t>
  </si>
  <si>
    <t>За лятното часово време, часовата зона трябва да бъде съответно коригирана (напр. UTC+2 вместо UTC+1)</t>
  </si>
  <si>
    <t>Класиране за Осминафинал</t>
  </si>
  <si>
    <t>Критерий за подреждане в групите:</t>
  </si>
  <si>
    <t>1. точки от всички мачове в групата</t>
  </si>
  <si>
    <t>2. точки в директните сблъсъци</t>
  </si>
  <si>
    <t>3. голова разлика в директните сблъсъци</t>
  </si>
  <si>
    <t>4. брой голове в директните сблъсъци</t>
  </si>
  <si>
    <t>5. повторно прилагане на критерий 2 - 4 срещу отборите</t>
  </si>
  <si>
    <t xml:space="preserve"> от оставащите мачове в груповата фаза</t>
  </si>
  <si>
    <t>6. голова разлика във всички мачове в групата</t>
  </si>
  <si>
    <t>7. брой голове във всички мачове в групата</t>
  </si>
  <si>
    <t>8. брой победи във всички мачове в групата</t>
  </si>
  <si>
    <t>9. фейрплей класиране или дузпи в последния мач от групата</t>
  </si>
  <si>
    <t xml:space="preserve">   ако условията за това позволяват</t>
  </si>
  <si>
    <t>10. Позиция в общото класиране на Еврпоейските квалификации</t>
  </si>
  <si>
    <t>Ако над името на групата се появи червена точка, редът на класирането в групата не е ясен. Тогава ще се реши чрез феърплей или общото класиране на европейските квалификации. В този случай влезте в Fair Play!</t>
  </si>
  <si>
    <t>Прогнози</t>
  </si>
  <si>
    <t>Истински резултати</t>
  </si>
  <si>
    <t>Резултати</t>
  </si>
  <si>
    <t>Точки:</t>
  </si>
  <si>
    <t>Общо:</t>
  </si>
  <si>
    <t>Резултат</t>
  </si>
  <si>
    <t>П/Р/З</t>
  </si>
  <si>
    <t>точно</t>
  </si>
  <si>
    <t>отбори</t>
  </si>
  <si>
    <t>Осминафинал</t>
  </si>
  <si>
    <t>Четвъртфинал</t>
  </si>
  <si>
    <t>Полуфинал</t>
  </si>
  <si>
    <t>Световен шампион</t>
  </si>
  <si>
    <t>Забележка</t>
  </si>
  <si>
    <t>Фактори</t>
  </si>
  <si>
    <t>Настройки</t>
  </si>
  <si>
    <t>много г.</t>
  </si>
  <si>
    <t>Победи/Равенства/Загуби:</t>
  </si>
  <si>
    <t>голова разлика:</t>
  </si>
  <si>
    <t>Много голове - добро преближение</t>
  </si>
  <si>
    <t>голова точност:</t>
  </si>
  <si>
    <t>Истински отбор(Елиминационна фаза):</t>
  </si>
  <si>
    <t>За да предвидите отборите в елиминационната фаза, въведете номерата на отборите в жълтите полета.</t>
  </si>
  <si>
    <t>Факторите за отделните категории и други предварителни настройки могат да бъдат избрани в работния лист „PrSettings“.</t>
  </si>
  <si>
    <t>Достъп до файл</t>
  </si>
  <si>
    <t>Работен лист</t>
  </si>
  <si>
    <t>Краен победител:</t>
  </si>
  <si>
    <t>Точки за голова разлика в елиминационната фаза:</t>
  </si>
  <si>
    <t>да</t>
  </si>
  <si>
    <t>не</t>
  </si>
  <si>
    <t>Минимален брой за „Много голове“ в случай на равенство:</t>
  </si>
  <si>
    <t>Минимален брой за голяма голова разлика:</t>
  </si>
  <si>
    <t>В случай на равенство трябва ли да се дават точки за голова разлика?
Много се използва. Но по логични причини това са безплатни точки, защото в този случай головата разлика автоматично е точна. Следователно в настройките по-горе можете да изберете „да“ или „не“.</t>
  </si>
  <si>
    <t>Минимален брой голове за голяма сума от от голове:</t>
  </si>
  <si>
    <t>На осминафиналите, четвъртфиналите и полуфиналите резултатът се прогнозира без изпълнение на дузпи. Може да се впише и равенство. Във финалния мач и мача за трето място трябва да се въведе общият резултат (включително изпълнението на дузпи).</t>
  </si>
  <si>
    <t>Номер:</t>
  </si>
  <si>
    <t>Дневна програма</t>
  </si>
  <si>
    <t>Мач No.</t>
  </si>
  <si>
    <t>Отбори</t>
  </si>
  <si>
    <t>Време</t>
  </si>
  <si>
    <t>Отбор 1</t>
  </si>
  <si>
    <t>Отбор 2</t>
  </si>
  <si>
    <t>Дата</t>
  </si>
  <si>
    <t>Цвят на фаворитите</t>
  </si>
  <si>
    <t>Въведете груповият код тук</t>
  </si>
  <si>
    <t>Frankrig</t>
  </si>
  <si>
    <t>Tyrkiet</t>
  </si>
  <si>
    <t>Rumænien</t>
  </si>
  <si>
    <t>Danmark</t>
  </si>
  <si>
    <t>Østrig</t>
  </si>
  <si>
    <t>Holland</t>
  </si>
  <si>
    <t>Skotland</t>
  </si>
  <si>
    <t>Slovenien</t>
  </si>
  <si>
    <t>Slovakiet</t>
  </si>
  <si>
    <t>Tjekkiet</t>
  </si>
  <si>
    <t>Grækenland</t>
  </si>
  <si>
    <t>Norge</t>
  </si>
  <si>
    <t>Sverige</t>
  </si>
  <si>
    <t>Kasakhstan</t>
  </si>
  <si>
    <t>Nordmakedonien</t>
  </si>
  <si>
    <t>Aserbajdsjan</t>
  </si>
  <si>
    <t>Kosova</t>
  </si>
  <si>
    <t>Bosnien og Herzegovina</t>
  </si>
  <si>
    <t>Færøerne</t>
  </si>
  <si>
    <t>Cypern</t>
  </si>
  <si>
    <t>Tyskland</t>
  </si>
  <si>
    <t>Fair play eller lodtrækning</t>
  </si>
  <si>
    <t>Vælg tidszone</t>
  </si>
  <si>
    <t>Tændstikker</t>
  </si>
  <si>
    <t>Vælg sprog</t>
  </si>
  <si>
    <t>Gruppens tredjeplads i ottendedelsfinalen</t>
  </si>
  <si>
    <t>Grupper</t>
  </si>
  <si>
    <t>Forudsigelser Rangering</t>
  </si>
  <si>
    <t>Mål</t>
  </si>
  <si>
    <t>Vinder</t>
  </si>
  <si>
    <t>Pts mål</t>
  </si>
  <si>
    <t>Ikke klart</t>
  </si>
  <si>
    <t>Dir. Komp.(2)</t>
  </si>
  <si>
    <t>Dir. Komp.(3)</t>
  </si>
  <si>
    <t>Finalebord</t>
  </si>
  <si>
    <t>8-delsfinale 1</t>
  </si>
  <si>
    <t>8-delsfinale 2</t>
  </si>
  <si>
    <t>8-delsfinale 3</t>
  </si>
  <si>
    <t>8-delsfinale 4</t>
  </si>
  <si>
    <t>8-delsfinale 5</t>
  </si>
  <si>
    <t>8-delsfinale 6</t>
  </si>
  <si>
    <t>8-delsfinale 7</t>
  </si>
  <si>
    <t>8-delsfinale 8</t>
  </si>
  <si>
    <t>Kvartfinale 1</t>
  </si>
  <si>
    <t>Kvartfinale 2</t>
  </si>
  <si>
    <t>Kvartfinale 3</t>
  </si>
  <si>
    <t>Kvartfinale 4</t>
  </si>
  <si>
    <t>Semifinale 1</t>
  </si>
  <si>
    <t>Semifinale 2</t>
  </si>
  <si>
    <t>Tredje plads</t>
  </si>
  <si>
    <t>Straffesparkskonkurrence:</t>
  </si>
  <si>
    <t>Tredje i gruppen</t>
  </si>
  <si>
    <t>Gruppekombination:</t>
  </si>
  <si>
    <t>Ikke kvalificeret:</t>
  </si>
  <si>
    <t>Først i gruppen</t>
  </si>
  <si>
    <t>mod tredjedel af gruppen</t>
  </si>
  <si>
    <t>Den røde prik •</t>
  </si>
  <si>
    <t>Navn</t>
  </si>
  <si>
    <t>Mødested</t>
  </si>
  <si>
    <t>Grupper med fair play-vurdering:</t>
  </si>
  <si>
    <t>Placeringen er afklaret i alle grupper.</t>
  </si>
  <si>
    <t>og</t>
  </si>
  <si>
    <t>Ugyldigt resultat!</t>
  </si>
  <si>
    <t>Hvis fair play-bedømmelsen eller lodtrækningen afgør den bedste placering i gruppen for to hold, indsættes en "1" her for det bedre hold.</t>
  </si>
  <si>
    <t>Klik her og
vælg tidszone:</t>
  </si>
  <si>
    <t>Tidszone på
værtslandet:</t>
  </si>
  <si>
    <t>Klik her og vælg sprog:</t>
  </si>
  <si>
    <t>For sommertid skal tidszonen justeres i overensstemmelse hermed (f.eks. UTC+2 i stedet for UTC+1)</t>
  </si>
  <si>
    <t>Kvalifikation til ottendedelsfinalen</t>
  </si>
  <si>
    <t>Kriterier for placering i grupperne:</t>
  </si>
  <si>
    <t>1. point i alle gruppekampe</t>
  </si>
  <si>
    <t>2. point i de direkte møder</t>
  </si>
  <si>
    <t>3. målforskel i de direkte møder</t>
  </si>
  <si>
    <t>4. antal scorede mål i de direkte opgør</t>
  </si>
  <si>
    <t>5. Genanvendelse af kriterium 2 til 4 kun på de hold, der ikke var det</t>
  </si>
  <si>
    <t>skelnes i 1. løb.</t>
  </si>
  <si>
    <t>6. målforskel i alle gruppekampe</t>
  </si>
  <si>
    <t>7. antal scorede mål i alle gruppekampe</t>
  </si>
  <si>
    <t>8. antal sejre i alle gruppekampe</t>
  </si>
  <si>
    <t>9. Fair-play-rangering eller straffesparkskonkurrence i den sidste gruppekamp,</t>
  </si>
  <si>
    <t>hvis betingelserne herfor gør sig gældende</t>
  </si>
  <si>
    <t>10. Placering i den samlede europæiske kvalifikationsrangering</t>
  </si>
  <si>
    <t>Hvis der vises en rød prik over gruppenavnet, er rækkefølgen i gruppen ikke klar. Fair play eller den samlede europæiske kvalifikationsrangering afgør derefter. I dette tilfælde skal du indtaste Fair Play!</t>
  </si>
  <si>
    <t>Forudsigelser</t>
  </si>
  <si>
    <t>Korrekte resultater</t>
  </si>
  <si>
    <t>Resultat</t>
  </si>
  <si>
    <t>resultat</t>
  </si>
  <si>
    <t>B/D/L</t>
  </si>
  <si>
    <t>eksakt</t>
  </si>
  <si>
    <t>hold</t>
  </si>
  <si>
    <t>16. runde</t>
  </si>
  <si>
    <t>Kvartfinale</t>
  </si>
  <si>
    <t>Semifinale</t>
  </si>
  <si>
    <t>Verdensmester</t>
  </si>
  <si>
    <t>Antydning</t>
  </si>
  <si>
    <t>Faktorer</t>
  </si>
  <si>
    <t>Indstillinger</t>
  </si>
  <si>
    <t>mange g.</t>
  </si>
  <si>
    <t>Vundet/uafgjort/tabt:</t>
  </si>
  <si>
    <t>målforskel:</t>
  </si>
  <si>
    <t>Mange mål - god tilnærmelse</t>
  </si>
  <si>
    <t>mål nøjagtige:</t>
  </si>
  <si>
    <t>korrekt hold (knockout fase):</t>
  </si>
  <si>
    <t>For at forudsige holdene i KO-runden skal du indtaste holdnumrene i de gule felter.</t>
  </si>
  <si>
    <t>Faktorerne for de enkelte kategorier og andre forudindstillinger kan vælges på arbejdsarket 'PrSettings'.</t>
  </si>
  <si>
    <t>Adgang til fil</t>
  </si>
  <si>
    <t>Arbejdsark</t>
  </si>
  <si>
    <t>Endelig vinder:</t>
  </si>
  <si>
    <t>Point for målforskel i tilfælde af uafgjort:</t>
  </si>
  <si>
    <t>Ja</t>
  </si>
  <si>
    <t>ingen</t>
  </si>
  <si>
    <t>Minimum antal for 'Mange mål' i tilfælde af uafgjort:</t>
  </si>
  <si>
    <t>Minimum antal for en stor målforskel:</t>
  </si>
  <si>
    <t>Skal der gives point for målforskel i tilfælde af uafgjort?
Mange er vant til det. Men af ??logiske årsager er disse gratispoint, fordi målforskellen i dette tilfælde automatisk er korrekt. I indstillingerne ovenfor kan du derfor vælge 'ja' eller 'nej'.</t>
  </si>
  <si>
    <t>Minimum antal for en stor sum af mål:</t>
  </si>
  <si>
    <t>I ottendedelsfinalerne, kvartfinalerne og semifinalerne forudsiges resultatet uden straffesparkskonkurrence. En uafgjort kan også indgå. I finalen og tredjepladsen skal den samlede score (inklusive straffesparkskonkurrencer) indtastes.</t>
  </si>
  <si>
    <t>Dagligt skema</t>
  </si>
  <si>
    <t>Match nr.</t>
  </si>
  <si>
    <t>Hold</t>
  </si>
  <si>
    <t>Tid</t>
  </si>
  <si>
    <t>Hold 1</t>
  </si>
  <si>
    <t>Hold 2</t>
  </si>
  <si>
    <t>8-delsfinale</t>
  </si>
  <si>
    <t>Dato</t>
  </si>
  <si>
    <t>Farvefavoritter</t>
  </si>
  <si>
    <t>Indtast gruppekoden her</t>
  </si>
  <si>
    <t>danish</t>
  </si>
  <si>
    <t>European Champion</t>
  </si>
  <si>
    <t>Campeón de Europa</t>
  </si>
  <si>
    <t>Campione Europeo</t>
  </si>
  <si>
    <t>Champion d'Europe</t>
  </si>
  <si>
    <t>Europameister</t>
  </si>
  <si>
    <t>Europees Kampioen</t>
  </si>
  <si>
    <t>Europamester</t>
  </si>
  <si>
    <t>Campeão Europeu</t>
  </si>
  <si>
    <t>Европейски шампион</t>
  </si>
  <si>
    <t>Die Dateigröße des EURO-Spielplans (und damit auch die Ladezeit) reduziert sich dadurch erheblich.</t>
  </si>
  <si>
    <t>If you don't need any betting results, you can also delete these tables.</t>
  </si>
  <si>
    <t>This significantly reduces the file size of the EURO schedule (and therefore the loading time).</t>
  </si>
  <si>
    <t>Wer das nicht möchte, kann beim entsprechenden Faktor eine Null eintragen.
Man kann auch einzelne Optionen deaktivieren, indem man eine Mindestanzahl von 99 einträgt.</t>
  </si>
  <si>
    <t>Sind viele Tore gefallen, kann man auch Punkte für eine gute Annäherung an das Ergebnis vergeben. Es gibt 3 Fälle:</t>
  </si>
  <si>
    <t>Ако не желаете това, можете да въведете нула за съответния фактор.
Можете също така да деактивирате отделни опции, като въведете минимум 99.</t>
  </si>
  <si>
    <t>Ако са отбелязани много голове, могат да се присъждат и точки за добро приближение на резултата. Има 3 случая:</t>
  </si>
  <si>
    <t>Se não desejar isso,  poderá inserir um zero para o fator relevante.
Também pode desativar opções individuais inserindo um mínimo de 99."</t>
  </si>
  <si>
    <t>Hvis du ikke ønsker det, kan du indtaste et nul for den relevante faktor.
Du kan også deaktivere individuelle muligheder ved at indtaste minimum 99.</t>
  </si>
  <si>
    <t>Hvis der er scoret mange mål, kan der også gives point for en god tilnærmelse af resultatet. Der er 3 tilfælde:</t>
  </si>
  <si>
    <t>Om deze optie uit te zetten: kies '0' bij bovenstaande factoren, of vul '99' in waardoor de individuele opties uitgezet worden.</t>
  </si>
  <si>
    <t>Si vous ne le souhaitez pas, vous pouvez entrer un zéro pour le facteur pertinent.
Vous pouvez également désactiver des options individuelles en entrant un minimum de 99.</t>
  </si>
  <si>
    <t>Si de nombreux buts ont été marqués, des points peuvent également être attribués pour une bonne approximation du résultat. Il y a 3 cas :</t>
  </si>
  <si>
    <t>Se non lo desideri, puoi inserire uno zero per il fattore rilevante.
Puoi anche disattivare singole opzioni inserendo un minimo di 99.</t>
  </si>
  <si>
    <t>Se sono stati segnati molti gol, possono essere assegnati anche punti per una buona approssimazione del risultato. Ci sono 3 casi:</t>
  </si>
  <si>
    <t>Si no desea eso, puede ingresar un cero para el factor relevante.
También puede desactivar opciones individuales ingresando un mínimo de 99.</t>
  </si>
  <si>
    <t>Si se han marcado muchos goles, también se pueden otorgar puntos por una buena aproximación del resultado. Hay 3 casos:</t>
  </si>
  <si>
    <t>If you don't want that, you can enter a zero for the relevant factor.
You can also deactivate individual options by entering a minimum of 99.</t>
  </si>
  <si>
    <t>If many goals have been scored, points can also be awarded for a good approximation of the result. There are 3 cases:</t>
  </si>
  <si>
    <t>a) Abweichung von maximal 1 Tor bei einem Unentschieden
     z.B.  4:4  statt 5:5</t>
  </si>
  <si>
    <t>b) Abweichung von maximal 1 Tor bei der Tordifferenz
     z.B.  4:1 statt 5:1</t>
  </si>
  <si>
    <t>c) Afwijking van maximaal 1 doelpunt voor één team of voor beide teams. Een afwijking voor beide teams moet in dezelfde richting zijn,
bijvoorbeeld 5:1 in plaats van 6:2</t>
  </si>
  <si>
    <t>c) Desvio de no máximo 1 gol para uma equipe ou para ambas as equipes. Um desvio para ambas as equipes deve ser na mesma direção,
por exemplo, 5:1 em vez de 6:2</t>
  </si>
  <si>
    <t>в) Отклонение от максимум 1 гол за единия отбор или за двата отбора. Отклонението за двата отбора трябва да бъде в една и съща посока,
напр. 5:1 вместо 6:2</t>
  </si>
  <si>
    <t>a) Deviation of a maximum of 1 goal in a draw
     e.g. 4-4 instead of 5-5</t>
  </si>
  <si>
    <t>b) Deviation of a maximum of 1 goal in the goal difference
     e.g. 4-1 instead of 5-1</t>
  </si>
  <si>
    <t>c) Desviación de un máximo de 1 gol para un equipo o para ambos equipos. Una desviación para ambos equipos debe ser en la misma dirección,
por ejemplo 5-1 en lugar de 6-2</t>
  </si>
  <si>
    <t>b) Desviación de un máximo de 1 gol en la diferencia de goles
     por ejemplo 4-1 en lugar de 5-1</t>
  </si>
  <si>
    <t>a) Desviación de un máximo de 1 gol en caso de empate
     por ejemplo 4-4 en lugar de 5-5</t>
  </si>
  <si>
    <t>c) Deviazione di massimo 1 goal per una squadra o per entrambe le squadre. Una deviazione per entrambe le squadre deve essere nella stessa direzione,
ad esempio 5-1 invece di 6-2</t>
  </si>
  <si>
    <t>b) Deviazione da un massimo di 1 gol in differenza reti
     ad esempio 4-1 invece di 5-1</t>
  </si>
  <si>
    <t>a) Deviazione da un massimo di 1 goal in caso di parità
     ad esempio 4-4 invece di 5-5</t>
  </si>
  <si>
    <t>c) Déviation d'un maximum de 1 but pour une équipe ou pour les deux équipes. Une déviation pour les deux équipes doit être dans le même sens,
par exemple 5-1 au lieu de 6-2</t>
  </si>
  <si>
    <t>b) Déviation d'un maximum de 1 but dans la différence de buts
     par exemple 4-1 au lieu de 5-1</t>
  </si>
  <si>
    <t>a) Déviation d'un maximum de 1 but en cas d'égalité
     par exemple 4-4 au lieu de 5-5</t>
  </si>
  <si>
    <t>b) het verschil m.b.t. het voorspelde verschil in doelpunten is maximaal 1;
     bijvoorbeeld 4:1 in plaats van 5:1</t>
  </si>
  <si>
    <t>c) Afvigelse på maksimalt 1 mål for et hold eller for begge hold. En afvigelse for begge hold skal være i samme retning,
f.eks. 5-1 i stedet for 6-2</t>
  </si>
  <si>
    <t>b) Afvigelse fra maksimalt 1 mål i målforskel
     f.eks. 4-1 i stedet for 5-1</t>
  </si>
  <si>
    <t>a) Afvigelse fra maksimalt 1 mål i tilfælde af uafgjort
     f.eks. 4-4 i stedet for 5-5</t>
  </si>
  <si>
    <t>b) Diferença de no máximo 1 golo no saldo de golos
     por exemplo, 4:1 em vez de 5:1</t>
  </si>
  <si>
    <t>a) Diferença de no máximo 1 golo em caso de empate
     por exemplo, 4:4 em vez de 5:5</t>
  </si>
  <si>
    <t>б) Отклонение от максимум 1 гол в голова разлика
     напр. 4:1 вместо 5:1</t>
  </si>
  <si>
    <t>а) Отклонение от максимум 1 гол в случай на равенство
     напр. 4:4 вместо 5:5</t>
  </si>
  <si>
    <t>Fuso horário
do país anfitrião:</t>
  </si>
  <si>
    <t>Se foram marcados muitos golos, também podem ser atribuídos pontos para uma boa aproximação do resultado. São 3 casos:</t>
  </si>
  <si>
    <t>Em caso de empate, devem ser atribuídos pontos pelo saldo de golos?
Muitos estão acostumados com isso. Mas por razões lógicas estes são pontos grátis porque neste caso o saldo de golos é automaticamente bom. Nas configurações acima, você pode escolher 'sim' ou 'não'.</t>
  </si>
  <si>
    <t>Als er veel doelpunten zijn gescoord, kun je ook punten toekennen voor een goede benadering van het resultaat. Er zijn 3 gevallen:</t>
  </si>
  <si>
    <t>Points for goal difference in the event of a draw:</t>
  </si>
  <si>
    <t>Minimum number for 'Many Goals' in the event of a draw:</t>
  </si>
  <si>
    <t>In the event of a draw, should points be awarded for goal difference?
Many are used to it. But for logical reasons these are free points because in this case the goal difference is automatically correct. In the settings above you can therefore choose 'yes' or 'no'.</t>
  </si>
  <si>
    <t>a) Afwijking van maximaal 1 doelpunt bij gelijkspel
     bijvoorbeeld 4:4 in plaats van 5:5</t>
  </si>
  <si>
    <t>c) Abweichung von maximal 1 Tor bei einer Mannschaft oder bei beiden Mannschaften. Eine Abweichung bei beiden Mannschaften muss in dieselbe Richtung gehen,
     z.B.  5:1 statt 6:2</t>
  </si>
  <si>
    <t>c) Deviation of a maximum of 1 goal for one team or for both teams. A deviation for both teams must be in the same direction,
     e.g. 5-1 instead of 6-2</t>
  </si>
  <si>
    <t>Der erste Favorit wird auch auf dem Tabellenblatt 'EURO' hervorgehoben.</t>
  </si>
  <si>
    <t>De eerste favoriet wordt ook gemarkeerd op de 'EURO'-spreadsheet.</t>
  </si>
  <si>
    <t>The first favorite is also highlighted on the 'EURO' spreadsheet.</t>
  </si>
  <si>
    <t>Il primo favorito è evidenziato anche nel foglio di calcolo "EURO".</t>
  </si>
  <si>
    <t>El primer favorito también aparece destacado en la hoja de cálculo de la 'EURO'.</t>
  </si>
  <si>
    <t>Le premier favori est également mis en évidence sur la feuille de calcul « EURO ».</t>
  </si>
  <si>
    <t>Den første favorit er også fremhævet på 'EURO'-regnearket.</t>
  </si>
  <si>
    <t>O primeiro favorito também é destacado na planilha ‘EURO’.</t>
  </si>
  <si>
    <t>Първият фаворит също е подчертан в таблицата „ЕВРО“.</t>
  </si>
  <si>
    <t>https://hermann-baum.de/excel/UEFA_EURO/de/</t>
  </si>
  <si>
    <t>turkish</t>
  </si>
  <si>
    <t>Portekiz</t>
  </si>
  <si>
    <t>Fransa</t>
  </si>
  <si>
    <t>İspanya</t>
  </si>
  <si>
    <t>Belçika</t>
  </si>
  <si>
    <t>İngiltere</t>
  </si>
  <si>
    <t>Macaristan</t>
  </si>
  <si>
    <t>Romanya</t>
  </si>
  <si>
    <t>Danimarka</t>
  </si>
  <si>
    <t>Arnavutluk</t>
  </si>
  <si>
    <t>Avusturya</t>
  </si>
  <si>
    <t>Hollanda</t>
  </si>
  <si>
    <t>İskoçya</t>
  </si>
  <si>
    <t>Hırvatistan</t>
  </si>
  <si>
    <t>Slovenya</t>
  </si>
  <si>
    <t>Slovakya</t>
  </si>
  <si>
    <t>Çekya</t>
  </si>
  <si>
    <t>İtalya</t>
  </si>
  <si>
    <t>Sırbistan</t>
  </si>
  <si>
    <t>İsviçre</t>
  </si>
  <si>
    <t>Ukrayna</t>
  </si>
  <si>
    <t>Yunanistan</t>
  </si>
  <si>
    <t>Finlandiya</t>
  </si>
  <si>
    <t>Galler</t>
  </si>
  <si>
    <t>Norveç</t>
  </si>
  <si>
    <t>Polonya</t>
  </si>
  <si>
    <t>Karadağ</t>
  </si>
  <si>
    <t>Lüksemburg</t>
  </si>
  <si>
    <t>İsveç</t>
  </si>
  <si>
    <t>İsrail</t>
  </si>
  <si>
    <t>Moldova</t>
  </si>
  <si>
    <t>Ermenistan</t>
  </si>
  <si>
    <t>Gürcistan</t>
  </si>
  <si>
    <t>Kuzey Makedonya</t>
  </si>
  <si>
    <t>Azerbaycan</t>
  </si>
  <si>
    <t>İrlanda</t>
  </si>
  <si>
    <t>Litvanya</t>
  </si>
  <si>
    <t>İzlanda</t>
  </si>
  <si>
    <t>Bulgaristan</t>
  </si>
  <si>
    <t>Kuzey İrlanda</t>
  </si>
  <si>
    <t>Bosna-Hersek</t>
  </si>
  <si>
    <t>Letonya</t>
  </si>
  <si>
    <t>Faroe Adaları</t>
  </si>
  <si>
    <t>Estonya</t>
  </si>
  <si>
    <t>Güney Kıbrıs</t>
  </si>
  <si>
    <t>Cebelitarık</t>
  </si>
  <si>
    <t>Lihtenştayn</t>
  </si>
  <si>
    <t>Almanya</t>
  </si>
  <si>
    <t>Rusya</t>
  </si>
  <si>
    <t>Fair-play veya kura</t>
  </si>
  <si>
    <t>Zaman dilimi seçin</t>
  </si>
  <si>
    <t>Maçlar</t>
  </si>
  <si>
    <t>Dil seçin</t>
  </si>
  <si>
    <t>Son 16 turu için grup üçüncüsü seçimi</t>
  </si>
  <si>
    <t>Gruplar</t>
  </si>
  <si>
    <t>Tahmin sıralaması</t>
  </si>
  <si>
    <t>Grup</t>
  </si>
  <si>
    <t>Puan</t>
  </si>
  <si>
    <t>Av.</t>
  </si>
  <si>
    <t>Goller</t>
  </si>
  <si>
    <t>Kzn.</t>
  </si>
  <si>
    <t xml:space="preserve">  Puan      Goller</t>
  </si>
  <si>
    <t>Toplam</t>
  </si>
  <si>
    <t>Belirsiz</t>
  </si>
  <si>
    <t>Direkt karşılaştırma (2)</t>
  </si>
  <si>
    <t>Direkt karşılaştırma (3)</t>
  </si>
  <si>
    <t>Nihai sıralama</t>
  </si>
  <si>
    <t>Son 16 turu – 1</t>
  </si>
  <si>
    <t>Son 16 turu – 2</t>
  </si>
  <si>
    <t>Son 16 turu – 3</t>
  </si>
  <si>
    <t>Son 16 turu – 4</t>
  </si>
  <si>
    <t>Son 16 turu – 5</t>
  </si>
  <si>
    <t>Son 16 turu – 6</t>
  </si>
  <si>
    <t>Son 16 turu – 7</t>
  </si>
  <si>
    <t>Son 16 turu – 8</t>
  </si>
  <si>
    <t>Çeyrek final – 1</t>
  </si>
  <si>
    <t>Çeyrek final – 2</t>
  </si>
  <si>
    <t>Çeyrek final – 3</t>
  </si>
  <si>
    <t>Çeyrek final – 4</t>
  </si>
  <si>
    <t>Yarı final – 1</t>
  </si>
  <si>
    <t>Yarı final – 2</t>
  </si>
  <si>
    <t>Üçüncülük maçı</t>
  </si>
  <si>
    <t>Penaltı vuruşları:</t>
  </si>
  <si>
    <t>Grup üçüncüsü</t>
  </si>
  <si>
    <t>Grup kombinasyonu:</t>
  </si>
  <si>
    <t>Üst tura çıkamayan:</t>
  </si>
  <si>
    <t>Grup birincisi:</t>
  </si>
  <si>
    <t>bu grubun üçüncüsüne karşı:</t>
  </si>
  <si>
    <t>Turuncu nokta   •</t>
  </si>
  <si>
    <t>İsim</t>
  </si>
  <si>
    <t>Stadyum</t>
  </si>
  <si>
    <t>Fair-Play sıralaması yapılan gruplar:</t>
  </si>
  <si>
    <t>Sıralama tüm gruplarda netleştirildi.</t>
  </si>
  <si>
    <t>ve</t>
  </si>
  <si>
    <t>Geçersiz sonuç!</t>
  </si>
  <si>
    <t>Eğer iki takımdan üst sırada yer alanı fair play değerlendirmesi veya kura çekimi belirlemiş ise, üst sırada yer alan takım için burada “1” yazın.</t>
  </si>
  <si>
    <t>Buraya tıklayarak zaman diliminizi seçin:</t>
  </si>
  <si>
    <t>Ev sahibi ülkenin zaman dilimi:</t>
  </si>
  <si>
    <t>Buraya tıklayarak dil tercihinizi değiştirin:</t>
  </si>
  <si>
    <t>Yaz saati uygulanan bir konumdaysanız zaman diliminizi ona göre seçiniz (UTC+1 yerine UTC+2 gibi)</t>
  </si>
  <si>
    <t>Son 16 turu için eleme</t>
  </si>
  <si>
    <t>Gruplarda sıralama kriterleri</t>
  </si>
  <si>
    <t>1. tüm grup maçlarında toplanan puanlar</t>
  </si>
  <si>
    <t>2. iki takım arasında yapılan maçlarda kazanılan puanlar</t>
  </si>
  <si>
    <t>3. iki takım arasında yapılan  maçlarda oluşan gol farkı</t>
  </si>
  <si>
    <t>4. iki takım arasında yapılan maçlarda atılan goller</t>
  </si>
  <si>
    <t>5. eşitlik bozulmadıysa önceki üç kriter yeniden uygulanır, yine de</t>
  </si>
  <si>
    <t>bozulmazsa sıradaki kriterlerle devam edilir.</t>
  </si>
  <si>
    <t>6. genel averaj</t>
  </si>
  <si>
    <t>7. tüm grup maçlarında atılan toplam gol sayısı</t>
  </si>
  <si>
    <t>8. tüm grup maçlarında alınan galibiyet sayısı</t>
  </si>
  <si>
    <t xml:space="preserve">9. fair play sıralaması veya şartlar gerektirirse </t>
  </si>
  <si>
    <t>son grup maçında yapılan penaltı vuruşları</t>
  </si>
  <si>
    <t>10. Şampiyona elemeleri genel sıralamasındaki takım pozisyonu</t>
  </si>
  <si>
    <t>Grup adının üzerinde turuncu bir nokta varsa grubun sıralaması net değildir. Bu durumda fair play veya eleme sıralaması gruptaki nihai sıralamayı belirleyektir. Böyle bir durumda FairPlay sayfasına geçin.</t>
  </si>
  <si>
    <t>İlk sıradaki favoriniz, “EURO” sayfasında da renkli görüntülenir.</t>
  </si>
  <si>
    <t>Tahminler</t>
  </si>
  <si>
    <t>Doğru sonuçlar</t>
  </si>
  <si>
    <t>Sonuçlar</t>
  </si>
  <si>
    <t>Puanlar:</t>
  </si>
  <si>
    <t>Toplam:</t>
  </si>
  <si>
    <t>sonuç</t>
  </si>
  <si>
    <t>G/B/M</t>
  </si>
  <si>
    <t>Averaj</t>
  </si>
  <si>
    <t>tam</t>
  </si>
  <si>
    <t>takımlar</t>
  </si>
  <si>
    <t xml:space="preserve">Son 16 turu </t>
  </si>
  <si>
    <t>Çeyrek final</t>
  </si>
  <si>
    <t>Yarı final</t>
  </si>
  <si>
    <t>Üçüncü</t>
  </si>
  <si>
    <t>Dünya Şampiyonu</t>
  </si>
  <si>
    <t>İpucu</t>
  </si>
  <si>
    <t>Faktörler</t>
  </si>
  <si>
    <t>Seçenekler</t>
  </si>
  <si>
    <t>çok gol</t>
  </si>
  <si>
    <t>Kazandı/Berabere/Kaybetti</t>
  </si>
  <si>
    <t>averaj:</t>
  </si>
  <si>
    <t>Çok gol – iyi tahmin</t>
  </si>
  <si>
    <t>tam gol sayısı:</t>
  </si>
  <si>
    <t>doğru takım (eleme turları):</t>
  </si>
  <si>
    <t>Eleme turlarında takım tahminleri yapmak için takım numarasını sarı alana girin.</t>
  </si>
  <si>
    <t>Her bir kategori için çarpanları ve başka seçenekleri PrSettings sayfası üzerinden ayarlayabilirsiniz.</t>
  </si>
  <si>
    <t>Dosya erişimi</t>
  </si>
  <si>
    <t>Sayfa</t>
  </si>
  <si>
    <t>Kazanan:</t>
  </si>
  <si>
    <t>Beraberlik durumunda gol farkı için verilecek puan:</t>
  </si>
  <si>
    <t>evet</t>
  </si>
  <si>
    <t>hayır</t>
  </si>
  <si>
    <t>Beraberlik durumunda “Çok Gol” koşulu için gereken en düşük gol sayısı:</t>
  </si>
  <si>
    <t>Gol farkının fazla büyük sayılması için gereken minimum değer:</t>
  </si>
  <si>
    <t>Çok gol atılmış ise yakın tahmin için de puan verilebilir. Bunu sağlamanın üç ayrı yolu vardır:</t>
  </si>
  <si>
    <t>a) Beraberlikte en fazla tek gollük fark
Ör: 4-4 yerine 5-5</t>
  </si>
  <si>
    <t>b) toplam gol sayısında tek gollük fark
Ör: 4-1 yerine 5-1</t>
  </si>
  <si>
    <t>c) İki takım için de aynı yönde olması şartıyla birer gol sapma.</t>
  </si>
  <si>
    <t>Bunu istemiyorsanız, ilgili çarpan alanına sıfır yazın. Minimum değer olarak 99 girerek de seçenekleri etkisizleştirebilirsiniz.</t>
  </si>
  <si>
    <t>Beraberlik durumunda gol farkı için puan verilmeli midir?
Çoğu oyunda bu yol tercih edilir, ancak mantıken bunlar hediye edilmiş puanlar olurlar, çünkü iki takım arasındaki gol farkı her türlü doğru çıkar. İsterseniz yukarıdaki alanda bu puan ödülünü devreye sokabilir veya devreden çıkarabilirsiniz.</t>
  </si>
  <si>
    <t>Çok sayıda gol atılmış sayılması için gereken minimum gol adedi:</t>
  </si>
  <si>
    <t>Son 16, çeyrek final ve yarı final maçlarında penaltılardan önceki sonuç tahmin edilir, yani skor olarak beraberlik de tahmin edilebilir. Final ve üçüncülük maçları için penaltı vuruşları dahil toplam skor tahmin edilmelidir.</t>
  </si>
  <si>
    <t>Sayı:</t>
  </si>
  <si>
    <t>Avrupa Şampiyonu:</t>
  </si>
  <si>
    <t>Günlük takvim</t>
  </si>
  <si>
    <t>Maç no.</t>
  </si>
  <si>
    <t>Takımlar</t>
  </si>
  <si>
    <t>Saat</t>
  </si>
  <si>
    <t>Takım 1</t>
  </si>
  <si>
    <t>Takım 2</t>
  </si>
  <si>
    <t>Tarih</t>
  </si>
  <si>
    <t>Favori renkleri</t>
  </si>
  <si>
    <t>Grup kodunu buraya girin</t>
  </si>
  <si>
    <t>Fernsehsender</t>
  </si>
  <si>
    <t>TV channel</t>
  </si>
  <si>
    <t>chaîne TV</t>
  </si>
  <si>
    <t>canal de televisión</t>
  </si>
  <si>
    <t>canale tv</t>
  </si>
  <si>
    <t>tv kanaal</t>
  </si>
  <si>
    <t>TV kanal</t>
  </si>
  <si>
    <t>canal de televisão</t>
  </si>
  <si>
    <t>ТВ канал</t>
  </si>
  <si>
    <t>TV kanalı</t>
  </si>
  <si>
    <t>greek</t>
  </si>
  <si>
    <t>Πορτογαλία</t>
  </si>
  <si>
    <t>Γαλλία</t>
  </si>
  <si>
    <t xml:space="preserve">Ισπανία </t>
  </si>
  <si>
    <t>Βέλγιο</t>
  </si>
  <si>
    <t>Αγγλία</t>
  </si>
  <si>
    <t>Ουγγαρία</t>
  </si>
  <si>
    <t>Τουρκία</t>
  </si>
  <si>
    <t>Ρουμανία</t>
  </si>
  <si>
    <t>Δανία</t>
  </si>
  <si>
    <t xml:space="preserve">Αλβανία </t>
  </si>
  <si>
    <t>Αυστρία</t>
  </si>
  <si>
    <t>Ολλανδία</t>
  </si>
  <si>
    <t>Σκωτία</t>
  </si>
  <si>
    <t>Κροατία</t>
  </si>
  <si>
    <t>Σλοβενία</t>
  </si>
  <si>
    <t>Σλοβακία</t>
  </si>
  <si>
    <t>Τσεχία</t>
  </si>
  <si>
    <t>Ιταλία</t>
  </si>
  <si>
    <t>Σερβία</t>
  </si>
  <si>
    <t>Ελβετία</t>
  </si>
  <si>
    <t>Ουκρανία</t>
  </si>
  <si>
    <t>Ελλάδα</t>
  </si>
  <si>
    <t>Φινλανδία</t>
  </si>
  <si>
    <t>Ουαλία</t>
  </si>
  <si>
    <t>Νορβηγία</t>
  </si>
  <si>
    <t>Πολωνία</t>
  </si>
  <si>
    <t>Μαυροβούνιο</t>
  </si>
  <si>
    <t>Λουξεμβούργο</t>
  </si>
  <si>
    <t>Σουηδία</t>
  </si>
  <si>
    <t>Ισραήλ</t>
  </si>
  <si>
    <t>Καζαχστάν</t>
  </si>
  <si>
    <t>Μολδάβα</t>
  </si>
  <si>
    <t>Αρμενία.</t>
  </si>
  <si>
    <t>Γεωργία</t>
  </si>
  <si>
    <t>Λευκορωσία</t>
  </si>
  <si>
    <t>Βόρεια Μακεδονία</t>
  </si>
  <si>
    <t>Αζερμπαϊτζάν</t>
  </si>
  <si>
    <t>Ιρλανδία</t>
  </si>
  <si>
    <t>Λιθουανία</t>
  </si>
  <si>
    <t>Ισλανδία</t>
  </si>
  <si>
    <t>Κοσσυφοπέδιο</t>
  </si>
  <si>
    <t>Βουλγαρία</t>
  </si>
  <si>
    <t>Βόρεια Ιρλανδία</t>
  </si>
  <si>
    <t>Βοσνία &amp; Ερζεγοβίνη</t>
  </si>
  <si>
    <t>Λετονία</t>
  </si>
  <si>
    <t>Νησιά Φερόες</t>
  </si>
  <si>
    <t>Εσθονία</t>
  </si>
  <si>
    <t>Μάλτα</t>
  </si>
  <si>
    <t>Κύπρος</t>
  </si>
  <si>
    <t>Γιβραλτάρ</t>
  </si>
  <si>
    <t>Ανδόρρα</t>
  </si>
  <si>
    <t>Λίχτενσταϊν</t>
  </si>
  <si>
    <t>Άγιος Μαρίνος</t>
  </si>
  <si>
    <t>Γερμανία</t>
  </si>
  <si>
    <t>Ρωσία</t>
  </si>
  <si>
    <t>Πλέι-οφ Α</t>
  </si>
  <si>
    <t>Πλέι-οφ Β</t>
  </si>
  <si>
    <t>Πλέι-οφ Γ</t>
  </si>
  <si>
    <t>Ευ αγωνίζεσθαι ή κλήρωση</t>
  </si>
  <si>
    <t>Επιλέξτε ζώνη ώρας</t>
  </si>
  <si>
    <t>Αγώνες</t>
  </si>
  <si>
    <t>Επιλέξτε γλώσσα</t>
  </si>
  <si>
    <t>Ανάδειξη τρίτου ομίλου στη φάση των 16</t>
  </si>
  <si>
    <t>Ομάδες</t>
  </si>
  <si>
    <t>Κατάταξη προβλέψεων</t>
  </si>
  <si>
    <t>Ομάδα</t>
  </si>
  <si>
    <t>Γκρπ</t>
  </si>
  <si>
    <t>Πόντοι</t>
  </si>
  <si>
    <t>ΓΚΟΛ</t>
  </si>
  <si>
    <t>Νίκες</t>
  </si>
  <si>
    <t>Στυλό</t>
  </si>
  <si>
    <t>Πόντοι Γκολ</t>
  </si>
  <si>
    <t xml:space="preserve"> Σύνολο</t>
  </si>
  <si>
    <t xml:space="preserve">Δεν είναι σαφές </t>
  </si>
  <si>
    <t>Οδηγ.(2)</t>
  </si>
  <si>
    <t xml:space="preserve">Οδηγ.(3) </t>
  </si>
  <si>
    <t xml:space="preserve">Τελικός πίνακας </t>
  </si>
  <si>
    <t>Φάση των 16 - 1</t>
  </si>
  <si>
    <t>Φάση των 16 - 2</t>
  </si>
  <si>
    <t>Φάση των 16 - 3</t>
  </si>
  <si>
    <t>Φάση των 16 - 4</t>
  </si>
  <si>
    <t>Φάση των 16 - 5</t>
  </si>
  <si>
    <t>Φάση των 16 - 6</t>
  </si>
  <si>
    <t>Φάση των 16 - 7</t>
  </si>
  <si>
    <t>Φάση των 16 - 8</t>
  </si>
  <si>
    <t>Προημιτελικός 1</t>
  </si>
  <si>
    <t>Προημιτελικός 2</t>
  </si>
  <si>
    <t>Προημιτελικός 3</t>
  </si>
  <si>
    <t>Προημιτελικός 4</t>
  </si>
  <si>
    <t>1ος Ημιτελικός</t>
  </si>
  <si>
    <t>2ος Ημιτελικός</t>
  </si>
  <si>
    <t xml:space="preserve"> Τρίτη θέση</t>
  </si>
  <si>
    <t xml:space="preserve">Τελικός </t>
  </si>
  <si>
    <t>Δώρο</t>
  </si>
  <si>
    <t>Χαμένα Πέναλτι:</t>
  </si>
  <si>
    <t>Τρίτος στον όμιλο</t>
  </si>
  <si>
    <t xml:space="preserve">Δεν πληροί τις προϋποθέσεις: </t>
  </si>
  <si>
    <t>Ομαδικός συνδυασμός:</t>
  </si>
  <si>
    <t>Πρώτοι στον όμιλο</t>
  </si>
  <si>
    <t>έναντι τρίτου του Ομίλου</t>
  </si>
  <si>
    <t xml:space="preserve"> Η κόκκινη κουκκίδα • </t>
  </si>
  <si>
    <t>Όνομα</t>
  </si>
  <si>
    <t xml:space="preserve">Τόπος συγκέντρωσης </t>
  </si>
  <si>
    <t>Τηλεοπτικό κανάλι</t>
  </si>
  <si>
    <t>Ομαδικός συνδυασμός</t>
  </si>
  <si>
    <t>Ομάδες με αποτίμηση ευ αγωνίζεσθαι:</t>
  </si>
  <si>
    <t>Η τοποθέτηση έχει διευκρινιστεί σε όλες τις ομάδες.</t>
  </si>
  <si>
    <t xml:space="preserve"> και </t>
  </si>
  <si>
    <t>Μη έγκυρο αποτέλεσμα!</t>
  </si>
  <si>
    <t>Εάν η κατάταξη fair-play αποφασίσει την καλύτερη θέση στον όμιλο για δύο ομάδες, εδώ εισάγεται ένα "1" για την καλύτερη ομάδα.</t>
  </si>
  <si>
    <t>Κάντε κλικ εδώ και επιλέξτε ζώνη ώρας:</t>
  </si>
  <si>
    <t>Ζώνη ώρας της χώρας υποδοχής:</t>
  </si>
  <si>
    <t>Κάντε κλικ εδώ και επιλέξτε γλώσσα:</t>
  </si>
  <si>
    <t>Για τη θερινή ώρα, η ζώνη ώρας πρέπει να αυξηθεί κατά 1 (π.χ. UTC+2 αντί για UTC+1)</t>
  </si>
  <si>
    <t>Πρόκριση στη Φάση των 16</t>
  </si>
  <si>
    <t>Κριτήρια τοποθέτησης εντός των ομάδων:</t>
  </si>
  <si>
    <t xml:space="preserve">  1. βαθμοί σε όλους τους αγώνες του ομίλου</t>
  </si>
  <si>
    <t xml:space="preserve">  2. σημεία στις άμεσες συναντήσεις</t>
  </si>
  <si>
    <t xml:space="preserve">  3. διαφορά τερμάτων στις απευθείας αναμετρήσεις</t>
  </si>
  <si>
    <t xml:space="preserve">  4. αριθμός γκολ που σημειώθηκαν στις απευθείας αναμετρήσεις</t>
  </si>
  <si>
    <t xml:space="preserve">  5. εκ νέου εφαρμογή των κριτηρίων 2 έως 4 μόνο στις ομάδες που δεν</t>
  </si>
  <si>
    <t xml:space="preserve">       διακρίνεται στην 1η διαδρομή.</t>
  </si>
  <si>
    <t xml:space="preserve">  6. διαφορά τερμάτων σε όλους τους αγώνες του ομίλου</t>
  </si>
  <si>
    <t xml:space="preserve">  7. αριθμός γκολ που σημειώθηκαν σε όλους τους αγώνες του ομίλου</t>
  </si>
  <si>
    <t xml:space="preserve">  8. αριθμός νικών σε όλους τους αγώνες του ομίλου</t>
  </si>
  <si>
    <t xml:space="preserve">  9. κατάταξη fair-play ή πέναλτι στον τελευταίο αγώνα του ομίλου,</t>
  </si>
  <si>
    <t xml:space="preserve">       εάν ισχύουν οι όροι για αυτό</t>
  </si>
  <si>
    <t>10. Θέση στη συνολική κατάταξη των Ευρωπαϊκών Προκριματικών</t>
  </si>
  <si>
    <t>Εάν εμφανιστεί μια κόκκινη κουκκίδα πάνω από το όνομα της ομάδας, η σειρά κατάταξης εντός της ομάδας δεν είναι σαφής. Στη συνέχεια, θα αποφασιστεί το ευ αγωνίζεσθαι ή η συνολική κατάταξη των Ευρωπαϊκών Προκριματικών. Σε αυτήν την περίπτωση, μπείτε στο Fair Play!</t>
  </si>
  <si>
    <t>Το πρώτο φαβορί επισημαίνεται επίσης στο λογιστικό φύλλο «EURO».</t>
  </si>
  <si>
    <t>Προβλέψεις</t>
  </si>
  <si>
    <t>Σωστά αποτελέσματα</t>
  </si>
  <si>
    <t>Αποτέλεσμα</t>
  </si>
  <si>
    <t>Σημεία:</t>
  </si>
  <si>
    <t>Άθροισμα:</t>
  </si>
  <si>
    <t>αποτέλεσμα</t>
  </si>
  <si>
    <t>Κ/Ι /Η</t>
  </si>
  <si>
    <t>ακριβής</t>
  </si>
  <si>
    <t>Φάση των 16</t>
  </si>
  <si>
    <t>Προημιτελικός</t>
  </si>
  <si>
    <t>Ημιτελικός</t>
  </si>
  <si>
    <t>Τρίτη θέση</t>
  </si>
  <si>
    <t>Τελικός</t>
  </si>
  <si>
    <t>Παγκόσμιος Πρωταθλητής</t>
  </si>
  <si>
    <t>Υπαινιγμός</t>
  </si>
  <si>
    <t>Παράγοντες</t>
  </si>
  <si>
    <t>Ρυθμίσεις</t>
  </si>
  <si>
    <t>πολλά ζ.</t>
  </si>
  <si>
    <t>Κερδισμένα/Ισοπαλία/Ήττα:</t>
  </si>
  <si>
    <t>Διαφορά τερμάτων:</t>
  </si>
  <si>
    <t>Πολλοί γκολ - καλή προσέγγιση</t>
  </si>
  <si>
    <t>Γκολ ακριβείς:</t>
  </si>
  <si>
    <t>Σωστή ομάδα (φάση νοκ-άουτ):</t>
  </si>
  <si>
    <t xml:space="preserve">Για να προβλέψετε τις ομάδες στον γύρο KO, εισαγάγετε τους αριθμούς ομάδων στα κίτρινα </t>
  </si>
  <si>
    <t>Οι παράγοντες για τις μεμονωμένες κατηγορίες και άλλες προρυθμίσεις μπορούν να επιλεγούν στο φύλλο εργασίας 'PrSettings'.</t>
  </si>
  <si>
    <t>Πρόσβαση στο αρχείο</t>
  </si>
  <si>
    <t>Φύλλο εργασία</t>
  </si>
  <si>
    <t>Τελικός νικητή</t>
  </si>
  <si>
    <t>Πόντοι για διαφορά τερμάτων σε περίπτωση ισοπαλίας:</t>
  </si>
  <si>
    <t>Ναι</t>
  </si>
  <si>
    <t>Όχι</t>
  </si>
  <si>
    <t>Ελάχιστος αριθμός 'Πολλών Γκολ' σε περίπτωση ισοπαλίας:</t>
  </si>
  <si>
    <t>Ελάχιστος αριθμός για μεγάλη διαφορά τερμάτων:</t>
  </si>
  <si>
    <t>Εάν έχουν σημειωθεί πολλά γκολ, μπορούν επίσης να απονεμηθούν πόντοι για μια καλή προσέγγιση του αποτελέσματος. Υπάρχουν 3 περιπτώσεις:</t>
  </si>
  <si>
    <t>α) Απόκλιση 1 γκολ κατ' ανώτατο όριο στην ισοπαλία
π.χ. 4-4 αντί για 5-5</t>
  </si>
  <si>
    <t>β) Απόκλιση μέγιστου 1 γκολ στη διαφορά τερμάτων   π.χ. 4-1 αντί για 5-1</t>
  </si>
  <si>
    <t>γ) Απόκλιση 1 γκολ κατ' ανώτατο όριο για μία ομάδα ή και για τις δύο ομάδες. Μια απόκλιση και για τις δύο ομάδες πρέπει να είναι προς την ίδια κατεύθυνση,  π.χ. 5-1 αντί για 6-2</t>
  </si>
  <si>
    <t>Εάν δεν το θέλετε, μπορείτε να εισαγάγετε ένα μηδέν για τον σχετικό παράγοντα. Μπορείτε επίσης να απενεργοποιήσετε μεμονωμένες επιλογές εισάγοντας τουλάχιστον 99.</t>
  </si>
  <si>
    <t xml:space="preserve"> Σε περίπτωση ισοπαλίας, πρέπει να απονέμονται πόντοι για τη διαφορά τερμάτων; Πολλοί το έχουν συνηθίσει. Αλλά για λογικούς λόγους αυτοί είναι ελεύθεροι πόντοι γιατί σε αυτή την περίπτωση η διαφορά τερμάτων είναι αυτόματα σωστή. Στις παραπάνω ρυθμίσεις μπορείτε επομένως να επιλέξετε «ναι» ή «όχι».  </t>
  </si>
  <si>
    <t>Ελάχιστος αριθμός για ένα μεγάλο άθροισμα στόχων:</t>
  </si>
  <si>
    <t>Στη φάση των 16, στα προημιτελικά και στα ημιτελικά, το αποτέλεσμα προβλέπεται χωρίς πέναλτι. Μπορείτε επίσης να εισάγετε ισοπαλία. Στον αγώνα τελικής και τρίτης θέσης, πρέπει να εισαχθεί το συνολικό σκορ (συμπεριλαμβανομένων των πέναλτι).</t>
  </si>
  <si>
    <t>Αριθμός:</t>
  </si>
  <si>
    <t>Πρωταθλητής Ευρώπης</t>
  </si>
  <si>
    <t>Ημερήσιο πρόγραμμα</t>
  </si>
  <si>
    <t>Αγώνας Νο.</t>
  </si>
  <si>
    <t xml:space="preserve">Ώρα </t>
  </si>
  <si>
    <t>Ομάδα 1</t>
  </si>
  <si>
    <t>Ομάδα 2</t>
  </si>
  <si>
    <t>Ημερομηνία</t>
  </si>
  <si>
    <t>Αγαπημένα χρώματα</t>
  </si>
  <si>
    <t>Εισαγάγετε τον κωδικό ομάδας εδώ</t>
  </si>
  <si>
    <t>Wer das Tippspiel nicht benötigt, kann diese Tabellenblätter auch löschen.</t>
  </si>
  <si>
    <t>Played</t>
  </si>
  <si>
    <t>swedish</t>
  </si>
  <si>
    <t>Frankrike</t>
  </si>
  <si>
    <t>Ungern</t>
  </si>
  <si>
    <t>Turkiet</t>
  </si>
  <si>
    <t>Österrike</t>
  </si>
  <si>
    <t>Nederländerna</t>
  </si>
  <si>
    <t>Skottland</t>
  </si>
  <si>
    <t>Slovakien</t>
  </si>
  <si>
    <t>Tjeckien</t>
  </si>
  <si>
    <t>Ukraina</t>
  </si>
  <si>
    <t>Grekland</t>
  </si>
  <si>
    <t xml:space="preserve">Polen </t>
  </si>
  <si>
    <t>Kazakstan</t>
  </si>
  <si>
    <t>Vitryssland</t>
  </si>
  <si>
    <t>Azerbajdzjan</t>
  </si>
  <si>
    <t>Bosnien och Hercegovina</t>
  </si>
  <si>
    <t>Färöarna</t>
  </si>
  <si>
    <t>Ryssland</t>
  </si>
  <si>
    <t>Fair-Play eller lott</t>
  </si>
  <si>
    <t>Val av tidszon</t>
  </si>
  <si>
    <t>Matcher</t>
  </si>
  <si>
    <t>Val av språk</t>
  </si>
  <si>
    <t>Fördelning av de tredjeplacerade lagen i åttondelsfinalerna</t>
  </si>
  <si>
    <t>Förutsägelser ranking</t>
  </si>
  <si>
    <t>Grupp</t>
  </si>
  <si>
    <t>Poäng</t>
  </si>
  <si>
    <t>MD</t>
  </si>
  <si>
    <t>Segrar</t>
  </si>
  <si>
    <t>Straff</t>
  </si>
  <si>
    <t xml:space="preserve">  Poäng     Mål</t>
  </si>
  <si>
    <t>Oklart</t>
  </si>
  <si>
    <t>Dir. Jämf.(2)</t>
  </si>
  <si>
    <t>Dir. Jämf.(3)</t>
  </si>
  <si>
    <t>Finalbord</t>
  </si>
  <si>
    <t>Åttondelsfinal 1</t>
  </si>
  <si>
    <t>Åttondelsfinal 2</t>
  </si>
  <si>
    <t>Åttondelsfinal 3</t>
  </si>
  <si>
    <t>Åttondelsfinal 4</t>
  </si>
  <si>
    <t>Åttondelsfinal 5</t>
  </si>
  <si>
    <t>Åttondelsfinal 6</t>
  </si>
  <si>
    <t>Åttondelsfinal 7</t>
  </si>
  <si>
    <t>Åttondelsfinal 8</t>
  </si>
  <si>
    <t>Kvartsfinal 1</t>
  </si>
  <si>
    <t>Kvartsfinal 2</t>
  </si>
  <si>
    <t>Kvartsfinal 3</t>
  </si>
  <si>
    <t>Kvartsfinal 4</t>
  </si>
  <si>
    <t>Semifinal 1</t>
  </si>
  <si>
    <t>Semifinal 2</t>
  </si>
  <si>
    <t>Tredje plats</t>
  </si>
  <si>
    <t>Straffsparksläggning:</t>
  </si>
  <si>
    <t>Gruppkombination:</t>
  </si>
  <si>
    <t>Inte kvalificerad:</t>
  </si>
  <si>
    <t>Grupp-
kombination:</t>
  </si>
  <si>
    <t>Först i gruppen</t>
  </si>
  <si>
    <t>mot tredje i gruppen</t>
  </si>
  <si>
    <t>Den röda pricken •</t>
  </si>
  <si>
    <t>Namn</t>
  </si>
  <si>
    <t>Plats</t>
  </si>
  <si>
    <t>Grupper med fair play-poängsättning:</t>
  </si>
  <si>
    <t>Rangordningen har slutförts i alla grupper.</t>
  </si>
  <si>
    <t xml:space="preserve"> och</t>
  </si>
  <si>
    <t>Otillåtet resultat!</t>
  </si>
  <si>
    <t>Om fair play-rankingen eller lottningen avgör vilket lag som är bättre i gruppen, anges här en "1" för det bättre laget.</t>
  </si>
  <si>
    <t>Klicka här och
välj tidszon:</t>
  </si>
  <si>
    <t>Tidszon för
värdlandet:</t>
  </si>
  <si>
    <t>Klicka här och välj språk:</t>
  </si>
  <si>
    <t>För sommartid måste tidszonen justeras i enlighet med detta (t.ex. UTC+2 i stället för UTC+1)</t>
  </si>
  <si>
    <t>Kvalificering till åttondelsfinal</t>
  </si>
  <si>
    <t>Kriterier för placering inom grupperna:</t>
  </si>
  <si>
    <t xml:space="preserve">  1. Poäng från alla gruppmatcher</t>
  </si>
  <si>
    <t xml:space="preserve">  2. Poäng från direkta matcher</t>
  </si>
  <si>
    <t xml:space="preserve">  3. Målskillnad från de direkta mötena</t>
  </si>
  <si>
    <t xml:space="preserve">  4.  Antal gjorda mål i de direkta mötena</t>
  </si>
  <si>
    <t xml:space="preserve">  5. Kriterierna 2-4 skall tillämpas på nytt endast på lagen,</t>
  </si>
  <si>
    <t xml:space="preserve">       som inte var urskiljbara under 1:a körningen</t>
  </si>
  <si>
    <t xml:space="preserve">  6. Målskillnad från alla gruppmatcher</t>
  </si>
  <si>
    <t xml:space="preserve">  7. Antal gjorda mål i samtliga gruppspelsmatcher</t>
  </si>
  <si>
    <t xml:space="preserve">  8. Antal segrar från alla gruppmatcher</t>
  </si>
  <si>
    <t xml:space="preserve">  9. Fair play-klassificering eller straffläggning i den sista gruppspelsmatchen,</t>
  </si>
  <si>
    <t xml:space="preserve">       om villkoren för detta gäller</t>
  </si>
  <si>
    <t>10. Plats på den slutliga rankinglistan i det europeiska kvalspelet</t>
  </si>
  <si>
    <t>Om en röd prick visas ovanför gruppnamnet har rankningsordningen inom gruppen inte fastställts. Fair play-rankingen eller slutrankingen för de europeiska kvalmatcherna kommer då att avgöra. I detta fall, ange Fair Play!</t>
  </si>
  <si>
    <t>Den första favoriten är också markerad på arbetsbladet "EURO".</t>
  </si>
  <si>
    <t>Förutsägelser</t>
  </si>
  <si>
    <t>Korrekta resultat</t>
  </si>
  <si>
    <t>Poäng:</t>
  </si>
  <si>
    <t>Summa:</t>
  </si>
  <si>
    <t>V/O/F</t>
  </si>
  <si>
    <t>Lag</t>
  </si>
  <si>
    <t>Åttondelsfinal</t>
  </si>
  <si>
    <t>Kvartsfinal</t>
  </si>
  <si>
    <t>Semifinal</t>
  </si>
  <si>
    <t>Världsmästare</t>
  </si>
  <si>
    <t>Anmärkning</t>
  </si>
  <si>
    <t>Inställningar</t>
  </si>
  <si>
    <t>många</t>
  </si>
  <si>
    <t>Vunnit / Oavgjort / Förlorat:</t>
  </si>
  <si>
    <t>Målskillnad:</t>
  </si>
  <si>
    <t>många mål - bra tillvägagångssätt</t>
  </si>
  <si>
    <t>Mål exakt:</t>
  </si>
  <si>
    <t>rätt lag (KO-fasen):</t>
  </si>
  <si>
    <t>För att förutse lagen i utslagsrundan anger du lagnumren i de gula rutorna.</t>
  </si>
  <si>
    <t>Faktorerna för de enskilda kategorierna och andra standardinställningar kan väljas på kalkylbladet "PrSettings".</t>
  </si>
  <si>
    <t>Tillgång till filen</t>
  </si>
  <si>
    <t>Kalkylblad</t>
  </si>
  <si>
    <t>Vinnare i finalen:</t>
  </si>
  <si>
    <t>Poäng för målskillnad vid oavgjort resultat:</t>
  </si>
  <si>
    <t>nej</t>
  </si>
  <si>
    <t>Minsta antal för "Många mål" i händelse av oavgjort resultat:</t>
  </si>
  <si>
    <t>Minsta antal för en stor målskillnad:</t>
  </si>
  <si>
    <t>Om många mål har gjorts kan poäng också tilldelas för en god approximation av resultatet. Det finns 3 fall:</t>
  </si>
  <si>
    <t>a) Avvikelse med högst 1 mål vid oavgjort resultat
     t.ex. 4:4 i stället för 5:5</t>
  </si>
  <si>
    <t>b) Avvikelse med högst 1 mål i målskillnad
     t.ex. 4:1 i stället för 5:1</t>
  </si>
  <si>
    <t>c) Avvikelse med högst 1 mål för ett lag eller för båda lagen. En avvikelse för båda lagen måste vara i samma riktning,
     t.ex. 5:1 istället för 6:2</t>
  </si>
  <si>
    <t>Om du inte vill ha detta kan du ange en nolla för motsvarande faktor.
Du kan också avaktivera enskilda alternativ genom att ange ett minimiantal på 99.</t>
  </si>
  <si>
    <t>Bör poäng delas ut för målskillnad vid oavgjort resultat?
Många människor är vana vid detta. Men av logiska skäl är detta poäng som ges bort, eftersom målskillnaden i detta fall automatiskt är korrekt. Du kan därför välja 'ja' eller 'nej' i inställningarna ovan.</t>
  </si>
  <si>
    <t>Minsta antal för en stor summa mål:</t>
  </si>
  <si>
    <t>I åttondelsfinalerna, kvartsfinalerna och semifinalerna tippas resultatet utan straffsparksläggning. Ett oavgjort resultat kan därför också anges. I finalen och matchen om tredjeplatsen måste totalresultatet (inklusive straffar) anges.</t>
  </si>
  <si>
    <t>Antal:</t>
  </si>
  <si>
    <t>Europamästare</t>
  </si>
  <si>
    <t>Dagligt schema</t>
  </si>
  <si>
    <t>Spel nr.</t>
  </si>
  <si>
    <t>Lag 1</t>
  </si>
  <si>
    <t>Lag 2</t>
  </si>
  <si>
    <t>Färlägga favoriten</t>
  </si>
  <si>
    <t>Ange gruppkoden här</t>
  </si>
  <si>
    <t>For example, to add ten more people, select columns HJ through MH and copy them to the right. Finished.
(Remove sheet protection!)</t>
  </si>
  <si>
    <t>Por ejemplo, para agregar diez personas más, seleccione las columnas HJ a MH y cópielas a la derecha. Acabado.
(¡Quitar la protección de la hoja!)</t>
  </si>
  <si>
    <t>Ad esempio, per aggiungere altre dieci persone, seleziona le colonne da HJ a MH e copiale a destra. Finito.
(Rimuovere la protezione del foglio!)</t>
  </si>
  <si>
    <t>Par exemple, pour ajouter dix personnes supplémentaires, sélectionnez les colonnes HJ à MH et copiez-les à droite. Achevé. (Retirez la protection de la feuille !)</t>
  </si>
  <si>
    <t>Um zum Beispiel zehn weitere Personen hinzuzufügen, selektiere die Spalten HJ bis MH und kopiere sie nach rechts. Fertig. (Blattschutz entfernen!)</t>
  </si>
  <si>
    <t>Als u bijvoorbeeld nog tien mensen wilt toevoegen, selecteert u de kolommen HJ tot en met MH en kopieert u deze naar rechts. Afgerond. (Bladbescherming verwijderen!)</t>
  </si>
  <si>
    <t>For at tilføje ti personer mere, skal du vælge kolonnerne HJ til MH og kopiere dem til højre. Færdig.
(Fjern arkbeskyttelse!)</t>
  </si>
  <si>
    <t>Por exemplo, para adicionar mais dez pessoas, selecione as colunas HJ a MH e copie-as para a direita. Concluído. (Retire a proteção da folha!)</t>
  </si>
  <si>
    <t>Например, за да добавите още десет души, изберете колони HJ до MH и ги копирайте вдясно. Готово.
(Премахнете защитата на листа!)</t>
  </si>
  <si>
    <t>Örneğin 10 kişi daha eklemek isterseniz HJ-MH sütunlarını seçip sağa  kopyalayın. İşte bu kadar. (Sayfanın korumasını kaldırın!)</t>
  </si>
  <si>
    <t>Για παράδειγμα, για να προσθέσετε δέκα ακόμη άτομα, επιλέξτε τις στήλες HJ έως MH και αντιγράψτε τις προς τα δεξιά. Τελειώσει. (Αφαιρέστε την προστασία φύλλων!)</t>
  </si>
  <si>
    <t>Om du t.ex. vill lägga till tio personer markerar du kolumnerna HJ till MH och kopierar dem till höger. Nu är det klart. (Ta bort skyddet för arket!)</t>
  </si>
  <si>
    <t>Show it:</t>
  </si>
  <si>
    <t>European Championship 2028</t>
  </si>
  <si>
    <t>Campeonato de Europa 2028</t>
  </si>
  <si>
    <t>Campionato Europeo 2028</t>
  </si>
  <si>
    <t>Championnat européen 2028</t>
  </si>
  <si>
    <t>EURO 2028</t>
  </si>
  <si>
    <t>EM 2028</t>
  </si>
  <si>
    <t>Euro 2028</t>
  </si>
  <si>
    <t>Европейско първенство 2028</t>
  </si>
  <si>
    <t>2028 Avrupa Şampiyonası</t>
  </si>
  <si>
    <t>Ευρωπαϊκό Πρωτάθλημα 2028</t>
  </si>
  <si>
    <t>Intermediate results for compatibility with Google Sheets</t>
  </si>
  <si>
    <t>Pld</t>
  </si>
  <si>
    <t>W</t>
  </si>
  <si>
    <t>L</t>
  </si>
  <si>
    <t>WRL</t>
  </si>
  <si>
    <t>RANK</t>
  </si>
  <si>
    <t>DC 1</t>
  </si>
  <si>
    <t>DC 2</t>
  </si>
  <si>
    <t>fair play</t>
  </si>
  <si>
    <t>DC 1.1</t>
  </si>
  <si>
    <t>second</t>
  </si>
  <si>
    <t>DC 2.1</t>
  </si>
  <si>
    <t>DC 2.2</t>
  </si>
  <si>
    <t>final</t>
  </si>
  <si>
    <t>overall</t>
  </si>
  <si>
    <t>cr.1</t>
  </si>
  <si>
    <t>add</t>
  </si>
  <si>
    <t>cr.2</t>
  </si>
  <si>
    <t>cr.3</t>
  </si>
  <si>
    <t>cr.4</t>
  </si>
  <si>
    <t>cr.5</t>
  </si>
  <si>
    <t>cr.6</t>
  </si>
  <si>
    <t>cr.7</t>
  </si>
  <si>
    <t>cr.8</t>
  </si>
  <si>
    <t>cr.9</t>
  </si>
  <si>
    <t>cr.10</t>
  </si>
  <si>
    <t>cr.11</t>
  </si>
  <si>
    <t>red dot</t>
  </si>
  <si>
    <t>pos</t>
  </si>
  <si>
    <t>ind</t>
  </si>
  <si>
    <t>DC ?</t>
  </si>
  <si>
    <t>DC 1.2</t>
  </si>
  <si>
    <t>played</t>
  </si>
  <si>
    <t>Penalty</t>
  </si>
  <si>
    <t>P/GD/GF</t>
  </si>
  <si>
    <t>cr.9a</t>
  </si>
  <si>
    <t>•</t>
  </si>
  <si>
    <t>Head to head record</t>
  </si>
  <si>
    <t>Head-to-head results</t>
  </si>
  <si>
    <t>Resultados de los enfrentamientos directos</t>
  </si>
  <si>
    <t>Risultati degli scontri diretti</t>
  </si>
  <si>
    <t>Résultats des confrontations directes</t>
  </si>
  <si>
    <t>Onderlinge resultaten</t>
  </si>
  <si>
    <t>Resultater i direkte sammenligning</t>
  </si>
  <si>
    <t>Resultados do confronto direto</t>
  </si>
  <si>
    <t>Резултати от директни срещи</t>
  </si>
  <si>
    <t>Karşılaşma Sonuçları</t>
  </si>
  <si>
    <t>Αποτελέσματα μεταξύ των αγώνων</t>
  </si>
  <si>
    <t>Jämförelseresultat</t>
  </si>
  <si>
    <t>Overall table</t>
  </si>
  <si>
    <t>Tabla general</t>
  </si>
  <si>
    <t>Tabella generale</t>
  </si>
  <si>
    <t>Gesamttabelle</t>
  </si>
  <si>
    <t>Overzichtstabel</t>
  </si>
  <si>
    <t>head-to-head record 1</t>
  </si>
  <si>
    <t>récord de enfrentamientos directos 1</t>
  </si>
  <si>
    <t>record testa a testa 1</t>
  </si>
  <si>
    <t>Face-à-face 1</t>
  </si>
  <si>
    <t>Direktvergleich 1</t>
  </si>
  <si>
    <t>onderlinge resultaten 1</t>
  </si>
  <si>
    <t>head-to-head record 2</t>
  </si>
  <si>
    <t>récord de enfrentamientos directos 2</t>
  </si>
  <si>
    <t>record testa a testa 2</t>
  </si>
  <si>
    <t>Face-à-face 2</t>
  </si>
  <si>
    <t>Direktvergleich 2</t>
  </si>
  <si>
    <t>onderlinge resultaten 2</t>
  </si>
  <si>
    <t>head-to-head record 3</t>
  </si>
  <si>
    <t>récord de enfrentamientos directos 3</t>
  </si>
  <si>
    <t>record testa a testa 3</t>
  </si>
  <si>
    <t>Face-à-face 3</t>
  </si>
  <si>
    <t>Direktvergleich 3</t>
  </si>
  <si>
    <t>onderlinge resultaten 3</t>
  </si>
  <si>
    <t>(repeated)</t>
  </si>
  <si>
    <t>(repetido)</t>
  </si>
  <si>
    <t>(ripetuto)</t>
  </si>
  <si>
    <t>(répété)</t>
  </si>
  <si>
    <t>(wiederholter DV)</t>
  </si>
  <si>
    <t>(herhaalde)</t>
  </si>
  <si>
    <t>Resultat mot resultat 1</t>
  </si>
  <si>
    <t>Αποτέλεσμα 1ου αγώνα</t>
  </si>
  <si>
    <t>Karşılaşma Sonucu 1</t>
  </si>
  <si>
    <t>Резултат 1 от двубоите</t>
  </si>
  <si>
    <t>Resultado do confronto direto 1</t>
  </si>
  <si>
    <t>Indbyrdes resultat 1</t>
  </si>
  <si>
    <t>Indbyrdes resultat 2</t>
  </si>
  <si>
    <t>Resultado do confronto direto 2</t>
  </si>
  <si>
    <t>Резултат 2 от двубоите</t>
  </si>
  <si>
    <t>Karşılaşma Sonucu 2</t>
  </si>
  <si>
    <t>Αποτέλεσμα 2ου αγώνα</t>
  </si>
  <si>
    <t>Resultat mot resultat 2</t>
  </si>
  <si>
    <t>Indbyrdes resultat 3</t>
  </si>
  <si>
    <t>Resultado do confronto direto 3</t>
  </si>
  <si>
    <t>Резултат 3 от двубоите</t>
  </si>
  <si>
    <t>Karşılaşma Sonucu 3</t>
  </si>
  <si>
    <t>Αποτέλεσμα 3ου αγώνα</t>
  </si>
  <si>
    <t>Resultat mot resultat 3</t>
  </si>
  <si>
    <t>Συνολικός πίνακας</t>
  </si>
  <si>
    <t>Samlet tabel</t>
  </si>
  <si>
    <t>Tabela geral</t>
  </si>
  <si>
    <t>Обща таблица</t>
  </si>
  <si>
    <t>Genel Tablo</t>
  </si>
  <si>
    <t>Övergripande tabell</t>
  </si>
  <si>
    <t>(upprepas)</t>
  </si>
  <si>
    <t>(tekrarlanan)</t>
  </si>
  <si>
    <t>(повтаря се)</t>
  </si>
  <si>
    <t>(αλλεπάλληλος)</t>
  </si>
  <si>
    <t>(gentaget)</t>
  </si>
  <si>
    <t>(repetida)</t>
  </si>
  <si>
    <t>Ευ αγωνίζ.</t>
  </si>
  <si>
    <t>Cardiff</t>
  </si>
  <si>
    <t>Dublin</t>
  </si>
  <si>
    <t>Glasgow</t>
  </si>
  <si>
    <t>Newcastle</t>
  </si>
  <si>
    <t>Manchester</t>
  </si>
  <si>
    <t>Liverpool</t>
  </si>
  <si>
    <t>Birmingham</t>
  </si>
  <si>
    <t>London Wembley</t>
  </si>
  <si>
    <t>London Tottenham</t>
  </si>
  <si>
    <t xml:space="preserve">  Pkt      Tore</t>
  </si>
  <si>
    <t>A red dot means that the fair play rating or the European Qualifiers Ranking will determine this team's placement</t>
  </si>
  <si>
    <t>Ein roter Punkt bedeutet, dass die Fair-Play-Wertung oder die Rangliste der European Qualifiers über die Platzierung dieser Mannschaft entscheidet.</t>
  </si>
  <si>
    <t>Un point rouge signifie que le classement du fair-play ou le classement des éliminatoires européens déterminera le positionnement de cette équipe.</t>
  </si>
  <si>
    <t>Un punto rojo indica que la clasificación de juego limpio o la clasificación de los Clasificatorios Europeos determinarán la posición de este equipo.</t>
  </si>
  <si>
    <t>Un punto rosso indica che la classifica del fair play o la classifica delle qualificazioni europee determinerà il piazzamento di questa squadra.</t>
  </si>
  <si>
    <t>Een rode stip betekent dat de fair-play-score of de ranglijst voor de Europese kwalificaties de plaatsing van dit team zal bepalen.</t>
  </si>
  <si>
    <t>En rød prik betyder, at fair play-vurderingen eller den europæiske kvalifikationsrangliste vil afgøre dette holds placering.</t>
  </si>
  <si>
    <t>Um ponto vermelho significa que a classificação de fair play ou o Ranking da Qualificação Europeia determinará a posição desta equipa.</t>
  </si>
  <si>
    <t>Червената точка означава, че класирането на този отбор ще се определя от рейтинга за феърплей или класацията на европейските квалификации.</t>
  </si>
  <si>
    <t>Kırmızı nokta, bu takımın sıralamasının fair-play puanı veya Avrupa Elemeleri Sıralaması ile belirleneceği anlamına gelir.</t>
  </si>
  <si>
    <t>Μια κόκκινη κουκκίδα σημαίνει ότι η βαθμολογία fair play ή η κατάταξη στα προκριματικά του Ευρωπαϊκού Πρωταθλήματος θα καθορίσει την κατάταξη αυτής της ομάδας.</t>
  </si>
  <si>
    <t>En röd prick betyder att fair play-rankingen eller den europeiska kvalificeringsrankningen avgör lagets placering.</t>
  </si>
  <si>
    <t>Клас. EBPO</t>
  </si>
  <si>
    <t>Clasif. EURO</t>
  </si>
  <si>
    <t>Ranking EURO</t>
  </si>
  <si>
    <t>Classem. EURO</t>
  </si>
  <si>
    <t>EURO Rang</t>
  </si>
  <si>
    <t>EURO-rangl.</t>
  </si>
  <si>
    <t>EURO-rang.</t>
  </si>
  <si>
    <t>Classif. EURO</t>
  </si>
  <si>
    <t>EURO Sıral.</t>
  </si>
  <si>
    <t>Κατάτ. EURO</t>
  </si>
  <si>
    <t>EURO-rankn.</t>
  </si>
  <si>
    <t>ID</t>
  </si>
  <si>
    <t>hb/vers. 1.0
2026-08-30</t>
  </si>
  <si>
    <t>European Champion 2028:</t>
  </si>
  <si>
    <t>Campeón de Europa 2028:</t>
  </si>
  <si>
    <t>Campione Europeo 2028:</t>
  </si>
  <si>
    <t>Champion d'Europe 2028 :</t>
  </si>
  <si>
    <t>Europameister 2028:</t>
  </si>
  <si>
    <t>Europees Kampioen 2028:</t>
  </si>
  <si>
    <t>Europamester 2028:</t>
  </si>
  <si>
    <t>Campeão Europeu 2028:</t>
  </si>
  <si>
    <t>Европейски шампион 2028:</t>
  </si>
  <si>
    <t>2028 Avrupa Şampiyonu:</t>
  </si>
  <si>
    <t xml:space="preserve"> Πρωταθλητής Ευρώπης 2028: </t>
  </si>
  <si>
    <t>Europamästare 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</si>
</sst>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407]ddd/\,\ d/mm/yy"/>
    <numFmt numFmtId="165" formatCode="ddd\,\ dd/mm/yyyy\ \ \ \ \ \ hh:mm"/>
    <numFmt numFmtId="166" formatCode="ddd\,\ dd/mm/yyyy\ \ \ \ \ \ \ \ \ hh:mm"/>
    <numFmt numFmtId="167" formatCode=";;;"/>
    <numFmt numFmtId="168" formatCode="#,##0.000000"/>
    <numFmt numFmtId="169" formatCode="ddd\,\ dd/mm/yyyy\ "/>
    <numFmt numFmtId="170" formatCode="h:mm;@"/>
    <numFmt numFmtId="171" formatCode="#,##0.000"/>
    <numFmt numFmtId="172" formatCode="0.0"/>
    <numFmt numFmtId="173" formatCode="0;\-0;;@"/>
  </numFmts>
  <fonts count="124" x14ac:knownFonts="1">
    <font>
      <sz val="11"/>
      <color theme="1"/>
      <name val="Calibri"/>
      <family val="2"/>
      <scheme val="minor"/>
    </font>
    <font>
      <sz val="14"/>
      <color theme="1"/>
      <name val="Calibri"/>
      <family val="2"/>
      <scheme val="minor"/>
    </font>
    <font>
      <sz val="14"/>
      <color theme="1"/>
      <name val="Calibri"/>
      <family val="2"/>
      <scheme val="minor"/>
    </font>
    <font>
      <sz val="14"/>
      <color theme="1"/>
      <name val="Calibri"/>
      <family val="2"/>
      <scheme val="minor"/>
    </font>
    <font>
      <b/>
      <sz val="11"/>
      <color theme="1"/>
      <name val="Calibri"/>
      <family val="2"/>
      <scheme val="minor"/>
    </font>
    <font>
      <b/>
      <sz val="44"/>
      <color rgb="FFC00000"/>
      <name val="AR CENA"/>
    </font>
    <font>
      <b/>
      <sz val="14"/>
      <color theme="1"/>
      <name val="Calibri"/>
      <family val="2"/>
      <scheme val="minor"/>
    </font>
    <font>
      <sz val="10"/>
      <color theme="1"/>
      <name val="Calibri"/>
      <family val="2"/>
      <scheme val="minor"/>
    </font>
    <font>
      <b/>
      <sz val="10"/>
      <color theme="1"/>
      <name val="Calibri"/>
      <family val="2"/>
      <scheme val="minor"/>
    </font>
    <font>
      <b/>
      <sz val="12"/>
      <color theme="0"/>
      <name val="Calibri"/>
      <family val="2"/>
      <scheme val="minor"/>
    </font>
    <font>
      <sz val="9"/>
      <color theme="1"/>
      <name val="Calibri"/>
      <family val="2"/>
      <scheme val="minor"/>
    </font>
    <font>
      <sz val="8"/>
      <color theme="1" tint="0.34998626667073579"/>
      <name val="Calibri"/>
      <family val="2"/>
      <scheme val="minor"/>
    </font>
    <font>
      <sz val="8"/>
      <color theme="1"/>
      <name val="Calibri"/>
      <family val="2"/>
      <scheme val="minor"/>
    </font>
    <font>
      <sz val="10"/>
      <name val="Calibri"/>
      <family val="2"/>
    </font>
    <font>
      <b/>
      <sz val="10"/>
      <name val="Calibri"/>
      <family val="2"/>
    </font>
    <font>
      <sz val="10"/>
      <color theme="2" tint="-0.749992370372631"/>
      <name val="Calibri"/>
      <family val="2"/>
      <scheme val="minor"/>
    </font>
    <font>
      <b/>
      <sz val="11"/>
      <color theme="1"/>
      <name val="Calibri"/>
      <family val="2"/>
    </font>
    <font>
      <sz val="10"/>
      <color rgb="FFC00000"/>
      <name val="Calibri"/>
      <family val="2"/>
      <scheme val="minor"/>
    </font>
    <font>
      <sz val="6"/>
      <color theme="9" tint="0.39997558519241921"/>
      <name val="Wingdings 2"/>
      <family val="1"/>
      <charset val="2"/>
    </font>
    <font>
      <sz val="6"/>
      <color rgb="FFC00000"/>
      <name val="Wingdings 2"/>
      <family val="1"/>
      <charset val="2"/>
    </font>
    <font>
      <sz val="11"/>
      <color rgb="FFC00000"/>
      <name val="Calibri"/>
      <family val="2"/>
      <scheme val="minor"/>
    </font>
    <font>
      <sz val="10"/>
      <color rgb="FF5786B1"/>
      <name val="Calibri"/>
      <family val="2"/>
      <scheme val="minor"/>
    </font>
    <font>
      <b/>
      <sz val="9"/>
      <color theme="1"/>
      <name val="Calibri"/>
      <family val="2"/>
      <scheme val="minor"/>
    </font>
    <font>
      <sz val="10"/>
      <color theme="1" tint="0.34998626667073579"/>
      <name val="Calibri"/>
      <family val="2"/>
      <scheme val="minor"/>
    </font>
    <font>
      <sz val="10"/>
      <color theme="5" tint="-0.249977111117893"/>
      <name val="Calibri"/>
      <family val="2"/>
      <scheme val="minor"/>
    </font>
    <font>
      <b/>
      <sz val="18"/>
      <color theme="8"/>
      <name val="Calibri"/>
      <family val="2"/>
      <scheme val="minor"/>
    </font>
    <font>
      <sz val="9"/>
      <color theme="5" tint="-0.249977111117893"/>
      <name val="Calibri"/>
      <family val="2"/>
      <scheme val="minor"/>
    </font>
    <font>
      <sz val="10"/>
      <color theme="9" tint="-0.249977111117893"/>
      <name val="Calibri"/>
      <family val="2"/>
      <scheme val="minor"/>
    </font>
    <font>
      <b/>
      <sz val="8"/>
      <color rgb="FFC00000"/>
      <name val="Calibri"/>
      <family val="2"/>
      <scheme val="minor"/>
    </font>
    <font>
      <b/>
      <sz val="12"/>
      <color rgb="FFC00000"/>
      <name val="Calibri"/>
      <family val="2"/>
      <scheme val="minor"/>
    </font>
    <font>
      <b/>
      <sz val="12"/>
      <color theme="1"/>
      <name val="Calibri"/>
      <family val="2"/>
      <scheme val="minor"/>
    </font>
    <font>
      <u/>
      <sz val="11"/>
      <color theme="10"/>
      <name val="Calibri"/>
      <family val="2"/>
      <scheme val="minor"/>
    </font>
    <font>
      <b/>
      <sz val="22"/>
      <color theme="1"/>
      <name val="Calibri"/>
      <family val="2"/>
      <scheme val="minor"/>
    </font>
    <font>
      <sz val="22"/>
      <color theme="1"/>
      <name val="Calibri"/>
      <family val="2"/>
      <scheme val="minor"/>
    </font>
    <font>
      <b/>
      <sz val="9"/>
      <name val="Calibri"/>
      <family val="2"/>
    </font>
    <font>
      <b/>
      <sz val="14"/>
      <color theme="0"/>
      <name val="Calibri"/>
      <family val="2"/>
      <scheme val="minor"/>
    </font>
    <font>
      <b/>
      <sz val="11"/>
      <color theme="0"/>
      <name val="Calibri"/>
      <family val="2"/>
      <scheme val="minor"/>
    </font>
    <font>
      <sz val="11"/>
      <color theme="0" tint="-0.249977111117893"/>
      <name val="Calibri"/>
      <family val="2"/>
      <scheme val="minor"/>
    </font>
    <font>
      <sz val="11"/>
      <color rgb="FFFF0000"/>
      <name val="Calibri"/>
      <family val="2"/>
      <scheme val="minor"/>
    </font>
    <font>
      <sz val="10"/>
      <color rgb="FF27776C"/>
      <name val="Calibri"/>
      <family val="2"/>
    </font>
    <font>
      <b/>
      <sz val="11"/>
      <color rgb="FF329A8B"/>
      <name val="Calibri"/>
      <family val="2"/>
      <scheme val="minor"/>
    </font>
    <font>
      <sz val="11"/>
      <color theme="2" tint="-0.499984740745262"/>
      <name val="Calibri"/>
      <family val="2"/>
      <scheme val="minor"/>
    </font>
    <font>
      <b/>
      <sz val="14"/>
      <color rgb="FF0070C0"/>
      <name val="Calibri"/>
      <family val="2"/>
      <scheme val="minor"/>
    </font>
    <font>
      <sz val="9"/>
      <color rgb="FF8C1737"/>
      <name val="Calibri"/>
      <family val="2"/>
      <scheme val="minor"/>
    </font>
    <font>
      <sz val="24"/>
      <color rgb="FF8C1737"/>
      <name val="Arial Black"/>
      <family val="2"/>
    </font>
    <font>
      <sz val="12"/>
      <color theme="1"/>
      <name val="Calibri"/>
      <family val="2"/>
      <scheme val="minor"/>
    </font>
    <font>
      <b/>
      <sz val="24"/>
      <color theme="0"/>
      <name val="Calibri"/>
      <family val="2"/>
      <scheme val="minor"/>
    </font>
    <font>
      <sz val="11"/>
      <name val="Calibri"/>
      <family val="2"/>
      <scheme val="minor"/>
    </font>
    <font>
      <sz val="10"/>
      <color theme="8"/>
      <name val="Calibri"/>
      <family val="2"/>
      <scheme val="minor"/>
    </font>
    <font>
      <b/>
      <sz val="11"/>
      <color rgb="FF800000"/>
      <name val="Calibri"/>
      <family val="2"/>
      <scheme val="minor"/>
    </font>
    <font>
      <sz val="11"/>
      <color theme="0" tint="-0.34998626667073579"/>
      <name val="Calibri"/>
      <family val="2"/>
      <scheme val="minor"/>
    </font>
    <font>
      <sz val="10"/>
      <color rgb="FF5786B1"/>
      <name val="Calibri"/>
      <family val="2"/>
    </font>
    <font>
      <sz val="11"/>
      <color rgb="FF5786B1"/>
      <name val="Calibri"/>
      <family val="2"/>
      <scheme val="minor"/>
    </font>
    <font>
      <sz val="10"/>
      <color theme="1"/>
      <name val="Calibri"/>
      <family val="2"/>
    </font>
    <font>
      <b/>
      <sz val="16"/>
      <color rgb="FFC00000"/>
      <name val="Calibri"/>
      <family val="2"/>
    </font>
    <font>
      <b/>
      <sz val="16"/>
      <color rgb="FFC00000"/>
      <name val="Calibri"/>
      <family val="2"/>
      <scheme val="minor"/>
    </font>
    <font>
      <sz val="10"/>
      <color theme="2" tint="-0.499984740745262"/>
      <name val="Calibri"/>
      <family val="2"/>
    </font>
    <font>
      <sz val="10"/>
      <name val="Calibri"/>
      <family val="2"/>
      <scheme val="minor"/>
    </font>
    <font>
      <b/>
      <sz val="10"/>
      <color theme="2" tint="-0.749992370372631"/>
      <name val="Calibri"/>
      <family val="2"/>
      <scheme val="minor"/>
    </font>
    <font>
      <b/>
      <sz val="12"/>
      <color theme="1" tint="0.34998626667073579"/>
      <name val="Times New Roman"/>
      <family val="1"/>
    </font>
    <font>
      <b/>
      <sz val="12"/>
      <color theme="1" tint="0.34998626667073579"/>
      <name val="Calibri"/>
      <family val="2"/>
      <scheme val="minor"/>
    </font>
    <font>
      <sz val="8"/>
      <color rgb="FF928E8E"/>
      <name val="Calibri"/>
      <family val="2"/>
      <scheme val="minor"/>
    </font>
    <font>
      <sz val="11"/>
      <color rgb="FFDE500A"/>
      <name val="Calibri"/>
      <family val="2"/>
      <scheme val="minor"/>
    </font>
    <font>
      <b/>
      <sz val="12"/>
      <color rgb="FFDE500A"/>
      <name val="Calibri"/>
      <family val="2"/>
      <scheme val="minor"/>
    </font>
    <font>
      <sz val="11"/>
      <color rgb="FF087094"/>
      <name val="Calibri"/>
      <family val="2"/>
      <scheme val="minor"/>
    </font>
    <font>
      <sz val="8"/>
      <color rgb="FFC02000"/>
      <name val="Calibri"/>
      <family val="2"/>
      <scheme val="minor"/>
    </font>
    <font>
      <b/>
      <sz val="22"/>
      <color rgb="FF0D98C9"/>
      <name val="Calibri"/>
      <family val="2"/>
      <scheme val="minor"/>
    </font>
    <font>
      <b/>
      <sz val="22"/>
      <color rgb="FFDE500A"/>
      <name val="Calibri"/>
      <family val="2"/>
      <scheme val="minor"/>
    </font>
    <font>
      <b/>
      <sz val="11"/>
      <color theme="1" tint="0.34998626667073579"/>
      <name val="Calibri"/>
      <family val="2"/>
      <scheme val="minor"/>
    </font>
    <font>
      <b/>
      <sz val="16"/>
      <color rgb="FFED7D31"/>
      <name val="Calibri"/>
      <family val="2"/>
      <scheme val="minor"/>
    </font>
    <font>
      <b/>
      <sz val="22"/>
      <color theme="8"/>
      <name val="Calibri"/>
      <family val="2"/>
      <scheme val="minor"/>
    </font>
    <font>
      <sz val="12"/>
      <name val="Calibri"/>
      <family val="2"/>
      <scheme val="minor"/>
    </font>
    <font>
      <b/>
      <sz val="11"/>
      <color rgb="FF0070C0"/>
      <name val="Calibri"/>
      <family val="2"/>
      <scheme val="minor"/>
    </font>
    <font>
      <sz val="11"/>
      <color rgb="FF0070C0"/>
      <name val="Calibri"/>
      <family val="2"/>
      <scheme val="minor"/>
    </font>
    <font>
      <b/>
      <sz val="11"/>
      <name val="Calibri"/>
      <family val="2"/>
      <scheme val="minor"/>
    </font>
    <font>
      <b/>
      <sz val="12"/>
      <name val="Calibri"/>
      <family val="2"/>
      <scheme val="minor"/>
    </font>
    <font>
      <sz val="18"/>
      <color theme="1"/>
      <name val="Calibri"/>
      <family val="2"/>
      <scheme val="minor"/>
    </font>
    <font>
      <b/>
      <sz val="18"/>
      <color rgb="FF0070C0"/>
      <name val="Calibri"/>
      <family val="2"/>
      <scheme val="minor"/>
    </font>
    <font>
      <b/>
      <sz val="14"/>
      <color rgb="FFDE500A"/>
      <name val="Calibri"/>
      <family val="2"/>
      <scheme val="minor"/>
    </font>
    <font>
      <sz val="14"/>
      <color rgb="FFDE500A"/>
      <name val="Calibri"/>
      <family val="2"/>
      <scheme val="minor"/>
    </font>
    <font>
      <sz val="11"/>
      <color theme="1" tint="0.34998626667073579"/>
      <name val="Calibri"/>
      <family val="2"/>
      <scheme val="minor"/>
    </font>
    <font>
      <b/>
      <sz val="22"/>
      <color rgb="FF007CFF"/>
      <name val="Calibri"/>
      <family val="2"/>
      <scheme val="minor"/>
    </font>
    <font>
      <sz val="12"/>
      <color theme="1"/>
      <name val="Wingdings 3"/>
      <family val="1"/>
      <charset val="2"/>
    </font>
    <font>
      <b/>
      <sz val="11"/>
      <color theme="4" tint="-0.249977111117893"/>
      <name val="Calibri"/>
      <family val="2"/>
      <scheme val="minor"/>
    </font>
    <font>
      <sz val="7"/>
      <color theme="1"/>
      <name val="Calibri"/>
      <family val="2"/>
      <scheme val="minor"/>
    </font>
    <font>
      <sz val="10"/>
      <name val="Arial"/>
      <family val="2"/>
    </font>
    <font>
      <b/>
      <sz val="14"/>
      <color rgb="FF0070C0"/>
      <name val="Arial"/>
      <family val="2"/>
    </font>
    <font>
      <sz val="9"/>
      <color indexed="8"/>
      <name val="Arial"/>
      <family val="2"/>
    </font>
    <font>
      <sz val="8"/>
      <name val="Arial"/>
      <family val="2"/>
    </font>
    <font>
      <sz val="9"/>
      <name val="Arial"/>
      <family val="2"/>
    </font>
    <font>
      <sz val="8"/>
      <color rgb="FF0097CC"/>
      <name val="Arial"/>
      <family val="2"/>
    </font>
    <font>
      <sz val="8"/>
      <color rgb="FFC00000"/>
      <name val="Arial"/>
      <family val="2"/>
    </font>
    <font>
      <sz val="9"/>
      <color rgb="FF0097CC"/>
      <name val="Arial"/>
      <family val="2"/>
    </font>
    <font>
      <sz val="9"/>
      <color rgb="FFE04500"/>
      <name val="Arial"/>
      <family val="2"/>
    </font>
    <font>
      <b/>
      <sz val="8"/>
      <color indexed="8"/>
      <name val="Arial"/>
      <family val="2"/>
    </font>
    <font>
      <b/>
      <sz val="9"/>
      <color indexed="8"/>
      <name val="Arial"/>
      <family val="2"/>
    </font>
    <font>
      <b/>
      <sz val="11"/>
      <color rgb="FFFA7D00"/>
      <name val="Calibri"/>
      <family val="2"/>
      <scheme val="minor"/>
    </font>
    <font>
      <b/>
      <sz val="8"/>
      <color rgb="FFFA7D00"/>
      <name val="Arial"/>
      <family val="2"/>
    </font>
    <font>
      <b/>
      <sz val="8"/>
      <color rgb="FFC00000"/>
      <name val="Arial"/>
      <family val="2"/>
    </font>
    <font>
      <sz val="8"/>
      <color rgb="FF0070C0"/>
      <name val="Arial"/>
      <family val="2"/>
    </font>
    <font>
      <b/>
      <sz val="9"/>
      <color rgb="FFC00000"/>
      <name val="Arial"/>
      <family val="2"/>
    </font>
    <font>
      <sz val="8"/>
      <color indexed="8"/>
      <name val="Arial"/>
      <family val="2"/>
    </font>
    <font>
      <sz val="8"/>
      <color theme="5"/>
      <name val="Arial"/>
      <family val="2"/>
    </font>
    <font>
      <b/>
      <sz val="10"/>
      <color rgb="FFE04500"/>
      <name val="Calibri"/>
      <family val="2"/>
      <scheme val="minor"/>
    </font>
    <font>
      <b/>
      <sz val="18"/>
      <color theme="0"/>
      <name val="Calibri"/>
      <family val="2"/>
      <scheme val="minor"/>
    </font>
    <font>
      <b/>
      <sz val="18"/>
      <name val="Calibri"/>
      <family val="2"/>
      <scheme val="minor"/>
    </font>
    <font>
      <b/>
      <sz val="44"/>
      <color rgb="FFFC0064"/>
      <name val="Arial Black"/>
      <family val="2"/>
    </font>
    <font>
      <sz val="11"/>
      <color rgb="FFFC0064"/>
      <name val="Calibri"/>
      <family val="2"/>
      <scheme val="minor"/>
    </font>
    <font>
      <sz val="10"/>
      <color rgb="FFFC0064"/>
      <name val="Calibri"/>
      <family val="2"/>
    </font>
    <font>
      <b/>
      <sz val="12"/>
      <color rgb="FFFC0064"/>
      <name val="Calibri"/>
      <family val="2"/>
      <scheme val="minor"/>
    </font>
    <font>
      <sz val="8"/>
      <color rgb="FFFC0064"/>
      <name val="Calibri"/>
      <family val="2"/>
      <scheme val="minor"/>
    </font>
    <font>
      <b/>
      <sz val="18"/>
      <color rgb="FFFC0064"/>
      <name val="Calibri"/>
      <family val="2"/>
      <scheme val="minor"/>
    </font>
    <font>
      <b/>
      <sz val="17"/>
      <color rgb="FFFC0064"/>
      <name val="Calibri"/>
      <family val="2"/>
    </font>
    <font>
      <b/>
      <sz val="16"/>
      <color rgb="FF2100A0"/>
      <name val="Arial"/>
      <family val="2"/>
    </font>
    <font>
      <sz val="24"/>
      <color rgb="FF2100A0"/>
      <name val="Arial Black"/>
      <family val="2"/>
    </font>
    <font>
      <u/>
      <sz val="11"/>
      <color rgb="FF2100A0"/>
      <name val="Calibri"/>
      <family val="2"/>
      <scheme val="minor"/>
    </font>
    <font>
      <b/>
      <sz val="22"/>
      <color rgb="FF2100A0"/>
      <name val="Calibri"/>
      <family val="2"/>
      <scheme val="minor"/>
    </font>
    <font>
      <b/>
      <sz val="14"/>
      <color rgb="FFFC0064"/>
      <name val="Calibri"/>
      <family val="2"/>
      <scheme val="minor"/>
    </font>
    <font>
      <b/>
      <sz val="20"/>
      <color rgb="FF2100A0"/>
      <name val="Calibri"/>
      <family val="2"/>
      <scheme val="minor"/>
    </font>
    <font>
      <sz val="11"/>
      <color rgb="FF2100A0"/>
      <name val="Calibri"/>
      <family val="2"/>
      <scheme val="minor"/>
    </font>
    <font>
      <b/>
      <sz val="22"/>
      <color rgb="FF009BFF"/>
      <name val="Calibri"/>
      <family val="2"/>
      <scheme val="minor"/>
    </font>
    <font>
      <b/>
      <sz val="22"/>
      <color rgb="FFFC0064"/>
      <name val="Calibri"/>
      <family val="2"/>
      <scheme val="minor"/>
    </font>
    <font>
      <b/>
      <sz val="16"/>
      <color rgb="FFFC0064"/>
      <name val="Calibri"/>
      <family val="2"/>
      <scheme val="minor"/>
    </font>
    <font>
      <b/>
      <sz val="20"/>
      <color rgb="FFFE6543"/>
      <name val="Calibri"/>
      <family val="2"/>
      <scheme val="minor"/>
    </font>
  </fonts>
  <fills count="38">
    <fill>
      <patternFill patternType="none"/>
    </fill>
    <fill>
      <patternFill patternType="gray125"/>
    </fill>
    <fill>
      <patternFill patternType="solid">
        <fgColor theme="7" tint="0.79998168889431442"/>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rgb="FFFFFF99"/>
        <bgColor indexed="64"/>
      </patternFill>
    </fill>
    <fill>
      <patternFill patternType="solid">
        <fgColor theme="9" tint="0.79998168889431442"/>
        <bgColor indexed="64"/>
      </patternFill>
    </fill>
    <fill>
      <patternFill patternType="solid">
        <fgColor rgb="FFFFFFCC"/>
        <bgColor indexed="64"/>
      </patternFill>
    </fill>
    <fill>
      <patternFill patternType="solid">
        <fgColor rgb="FFF8F8F8"/>
        <bgColor indexed="64"/>
      </patternFill>
    </fill>
    <fill>
      <patternFill patternType="solid">
        <fgColor rgb="FFFBF7C9"/>
        <bgColor indexed="64"/>
      </patternFill>
    </fill>
    <fill>
      <patternFill patternType="solid">
        <fgColor rgb="FFF9F9F9"/>
        <bgColor indexed="64"/>
      </patternFill>
    </fill>
    <fill>
      <patternFill patternType="solid">
        <fgColor theme="0"/>
        <bgColor indexed="64"/>
      </patternFill>
    </fill>
    <fill>
      <patternFill patternType="solid">
        <fgColor rgb="FFECECEC"/>
        <bgColor indexed="64"/>
      </patternFill>
    </fill>
    <fill>
      <patternFill patternType="solid">
        <fgColor rgb="FFFEE9D6"/>
        <bgColor indexed="64"/>
      </patternFill>
    </fill>
    <fill>
      <patternFill patternType="solid">
        <fgColor rgb="FFF0FDCE"/>
        <bgColor indexed="64"/>
      </patternFill>
    </fill>
    <fill>
      <patternFill patternType="solid">
        <fgColor rgb="FFFFEEDB"/>
        <bgColor indexed="64"/>
      </patternFill>
    </fill>
    <fill>
      <patternFill patternType="solid">
        <fgColor rgb="FFFDEFE7"/>
        <bgColor indexed="64"/>
      </patternFill>
    </fill>
    <fill>
      <patternFill patternType="solid">
        <fgColor rgb="FFB4DC78"/>
        <bgColor indexed="64"/>
      </patternFill>
    </fill>
    <fill>
      <patternFill patternType="solid">
        <fgColor rgb="FFFFAF23"/>
        <bgColor indexed="64"/>
      </patternFill>
    </fill>
    <fill>
      <patternFill patternType="solid">
        <fgColor rgb="FF3CD2FF"/>
        <bgColor indexed="64"/>
      </patternFill>
    </fill>
    <fill>
      <patternFill patternType="solid">
        <fgColor rgb="FFD9AADA"/>
        <bgColor indexed="64"/>
      </patternFill>
    </fill>
    <fill>
      <patternFill patternType="solid">
        <fgColor rgb="FFFEF6E8"/>
        <bgColor indexed="64"/>
      </patternFill>
    </fill>
    <fill>
      <patternFill patternType="solid">
        <fgColor rgb="FFF2F2F2"/>
      </patternFill>
    </fill>
    <fill>
      <patternFill patternType="solid">
        <fgColor rgb="FFD4F3AF"/>
        <bgColor indexed="64"/>
      </patternFill>
    </fill>
    <fill>
      <patternFill patternType="solid">
        <fgColor theme="2"/>
        <bgColor indexed="64"/>
      </patternFill>
    </fill>
    <fill>
      <patternFill patternType="solid">
        <fgColor theme="0" tint="-0.249977111117893"/>
        <bgColor indexed="64"/>
      </patternFill>
    </fill>
    <fill>
      <patternFill patternType="solid">
        <fgColor theme="1" tint="0.34998626667073579"/>
        <bgColor indexed="64"/>
      </patternFill>
    </fill>
    <fill>
      <patternFill patternType="solid">
        <fgColor rgb="FFCDFFE1"/>
        <bgColor indexed="64"/>
      </patternFill>
    </fill>
    <fill>
      <patternFill patternType="solid">
        <fgColor rgb="FFFFD9E8"/>
        <bgColor indexed="64"/>
      </patternFill>
    </fill>
    <fill>
      <patternFill patternType="solid">
        <fgColor rgb="FF2100A0"/>
        <bgColor indexed="64"/>
      </patternFill>
    </fill>
    <fill>
      <patternFill patternType="solid">
        <fgColor rgb="FF00C878"/>
        <bgColor indexed="64"/>
      </patternFill>
    </fill>
    <fill>
      <patternFill patternType="solid">
        <fgColor rgb="FFFC0064"/>
        <bgColor indexed="64"/>
      </patternFill>
    </fill>
    <fill>
      <patternFill patternType="solid">
        <fgColor rgb="FFFE6543"/>
        <bgColor indexed="64"/>
      </patternFill>
    </fill>
    <fill>
      <patternFill patternType="solid">
        <fgColor rgb="FFFFF353"/>
        <bgColor indexed="64"/>
      </patternFill>
    </fill>
    <fill>
      <patternFill patternType="solid">
        <fgColor rgb="FF8588FF"/>
        <bgColor indexed="64"/>
      </patternFill>
    </fill>
  </fills>
  <borders count="395">
    <border>
      <left/>
      <right/>
      <top/>
      <bottom/>
      <diagonal/>
    </border>
    <border>
      <left style="thin">
        <color theme="1" tint="0.499984740745262"/>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medium">
        <color theme="1" tint="0.499984740745262"/>
      </top>
      <bottom/>
      <diagonal/>
    </border>
    <border>
      <left/>
      <right style="thin">
        <color theme="1" tint="0.499984740745262"/>
      </right>
      <top style="medium">
        <color theme="1" tint="0.499984740745262"/>
      </top>
      <bottom/>
      <diagonal/>
    </border>
    <border>
      <left style="thin">
        <color theme="1" tint="0.499984740745262"/>
      </left>
      <right/>
      <top/>
      <bottom/>
      <diagonal/>
    </border>
    <border>
      <left/>
      <right style="thin">
        <color theme="1" tint="0.499984740745262"/>
      </right>
      <top/>
      <bottom/>
      <diagonal/>
    </border>
    <border>
      <left style="thin">
        <color theme="1" tint="0.499984740745262"/>
      </left>
      <right/>
      <top/>
      <bottom style="medium">
        <color theme="1" tint="0.499984740745262"/>
      </bottom>
      <diagonal/>
    </border>
    <border>
      <left style="thin">
        <color theme="0"/>
      </left>
      <right style="thin">
        <color theme="1" tint="0.499984740745262"/>
      </right>
      <top/>
      <bottom style="medium">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medium">
        <color theme="1" tint="0.499984740745262"/>
      </bottom>
      <diagonal/>
    </border>
    <border>
      <left/>
      <right style="thin">
        <color theme="1" tint="0.499984740745262"/>
      </right>
      <top style="thin">
        <color theme="1" tint="0.499984740745262"/>
      </top>
      <bottom style="medium">
        <color theme="1" tint="0.499984740745262"/>
      </bottom>
      <diagonal/>
    </border>
    <border>
      <left/>
      <right/>
      <top style="thin">
        <color theme="1" tint="0.499984740745262"/>
      </top>
      <bottom/>
      <diagonal/>
    </border>
    <border>
      <left/>
      <right/>
      <top/>
      <bottom style="thin">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thin">
        <color theme="2" tint="-0.499984740745262"/>
      </left>
      <right style="thin">
        <color theme="2" tint="-0.499984740745262"/>
      </right>
      <top style="thin">
        <color theme="2" tint="-0.499984740745262"/>
      </top>
      <bottom style="thin">
        <color theme="2" tint="-0.499984740745262"/>
      </bottom>
      <diagonal/>
    </border>
    <border>
      <left style="thin">
        <color theme="2" tint="-0.499984740745262"/>
      </left>
      <right style="thin">
        <color theme="2" tint="-0.499984740745262"/>
      </right>
      <top style="thin">
        <color theme="2" tint="-0.499984740745262"/>
      </top>
      <bottom style="medium">
        <color theme="2" tint="-0.499984740745262"/>
      </bottom>
      <diagonal/>
    </border>
    <border>
      <left style="thin">
        <color theme="2" tint="-0.499984740745262"/>
      </left>
      <right style="thin">
        <color theme="2" tint="-0.499984740745262"/>
      </right>
      <top/>
      <bottom style="thin">
        <color theme="2" tint="-0.499984740745262"/>
      </bottom>
      <diagonal/>
    </border>
    <border>
      <left style="thin">
        <color theme="7"/>
      </left>
      <right style="thin">
        <color theme="7"/>
      </right>
      <top style="thin">
        <color theme="7"/>
      </top>
      <bottom style="thin">
        <color theme="7"/>
      </bottom>
      <diagonal/>
    </border>
    <border>
      <left/>
      <right/>
      <top/>
      <bottom style="thin">
        <color indexed="64"/>
      </bottom>
      <diagonal/>
    </border>
    <border>
      <left style="thin">
        <color theme="2" tint="-0.499984740745262"/>
      </left>
      <right style="thin">
        <color theme="2" tint="-0.499984740745262"/>
      </right>
      <top style="thin">
        <color theme="2" tint="-0.499984740745262"/>
      </top>
      <bottom style="thick">
        <color theme="2" tint="-0.499984740745262"/>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thick">
        <color theme="4"/>
      </left>
      <right/>
      <top style="thick">
        <color theme="4"/>
      </top>
      <bottom/>
      <diagonal/>
    </border>
    <border>
      <left/>
      <right/>
      <top style="thick">
        <color theme="4"/>
      </top>
      <bottom/>
      <diagonal/>
    </border>
    <border>
      <left style="thick">
        <color theme="4"/>
      </left>
      <right/>
      <top/>
      <bottom/>
      <diagonal/>
    </border>
    <border>
      <left style="thick">
        <color theme="4"/>
      </left>
      <right/>
      <top style="thin">
        <color theme="0" tint="-0.14996795556505021"/>
      </top>
      <bottom style="thin">
        <color theme="0" tint="-0.14996795556505021"/>
      </bottom>
      <diagonal/>
    </border>
    <border>
      <left style="medium">
        <color theme="0" tint="-0.14993743705557422"/>
      </left>
      <right style="medium">
        <color theme="0" tint="-0.14993743705557422"/>
      </right>
      <top style="thin">
        <color theme="0" tint="-0.14996795556505021"/>
      </top>
      <bottom style="thin">
        <color theme="0" tint="-0.14996795556505021"/>
      </bottom>
      <diagonal/>
    </border>
    <border>
      <left style="thick">
        <color theme="4"/>
      </left>
      <right/>
      <top style="thin">
        <color theme="0" tint="-0.14996795556505021"/>
      </top>
      <bottom/>
      <diagonal/>
    </border>
    <border>
      <left style="medium">
        <color theme="0" tint="-0.14993743705557422"/>
      </left>
      <right style="medium">
        <color theme="0" tint="-0.14993743705557422"/>
      </right>
      <top style="thin">
        <color theme="0" tint="-0.14996795556505021"/>
      </top>
      <bottom/>
      <diagonal/>
    </border>
    <border>
      <left style="thick">
        <color theme="4"/>
      </left>
      <right/>
      <top style="thin">
        <color theme="0" tint="-0.14996795556505021"/>
      </top>
      <bottom style="thick">
        <color theme="4"/>
      </bottom>
      <diagonal/>
    </border>
    <border>
      <left style="medium">
        <color theme="0" tint="-0.14993743705557422"/>
      </left>
      <right style="medium">
        <color theme="0" tint="-0.14993743705557422"/>
      </right>
      <top style="thin">
        <color theme="0" tint="-0.14996795556505021"/>
      </top>
      <bottom style="thick">
        <color theme="4"/>
      </bottom>
      <diagonal/>
    </border>
    <border>
      <left style="medium">
        <color theme="4"/>
      </left>
      <right style="medium">
        <color theme="4"/>
      </right>
      <top style="medium">
        <color theme="4"/>
      </top>
      <bottom style="medium">
        <color theme="4"/>
      </bottom>
      <diagonal/>
    </border>
    <border>
      <left style="medium">
        <color theme="0" tint="-0.14996795556505021"/>
      </left>
      <right style="thick">
        <color theme="4"/>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diagonal/>
    </border>
    <border>
      <left style="medium">
        <color theme="0" tint="-0.14996795556505021"/>
      </left>
      <right style="thick">
        <color theme="4"/>
      </right>
      <top style="thin">
        <color theme="0" tint="-0.14996795556505021"/>
      </top>
      <bottom style="thick">
        <color theme="4"/>
      </bottom>
      <diagonal/>
    </border>
    <border>
      <left/>
      <right style="thick">
        <color theme="4"/>
      </right>
      <top/>
      <bottom style="thin">
        <color theme="0" tint="-0.1499679555650502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diagonal/>
    </border>
    <border>
      <left/>
      <right/>
      <top style="thin">
        <color theme="0" tint="-0.24994659260841701"/>
      </top>
      <bottom style="thin">
        <color theme="0" tint="-0.24994659260841701"/>
      </bottom>
      <diagonal/>
    </border>
    <border>
      <left/>
      <right style="thick">
        <color theme="4"/>
      </right>
      <top style="thick">
        <color theme="4"/>
      </top>
      <bottom/>
      <diagonal/>
    </border>
    <border>
      <left/>
      <right style="thick">
        <color theme="4"/>
      </right>
      <top/>
      <bottom/>
      <diagonal/>
    </border>
    <border>
      <left style="medium">
        <color theme="0" tint="-0.14993743705557422"/>
      </left>
      <right style="medium">
        <color theme="0" tint="-0.14993743705557422"/>
      </right>
      <top/>
      <bottom/>
      <diagonal/>
    </border>
    <border>
      <left style="thin">
        <color theme="0" tint="-0.24994659260841701"/>
      </left>
      <right style="thin">
        <color theme="0" tint="-0.24994659260841701"/>
      </right>
      <top style="thin">
        <color theme="0" tint="-0.24994659260841701"/>
      </top>
      <bottom style="thick">
        <color theme="0" tint="-0.14996795556505021"/>
      </bottom>
      <diagonal/>
    </border>
    <border>
      <left style="thin">
        <color theme="0" tint="-0.24994659260841701"/>
      </left>
      <right/>
      <top/>
      <bottom style="thick">
        <color theme="0" tint="-0.14996795556505021"/>
      </bottom>
      <diagonal/>
    </border>
    <border>
      <left style="thick">
        <color theme="0" tint="-0.14993743705557422"/>
      </left>
      <right/>
      <top/>
      <bottom/>
      <diagonal/>
    </border>
    <border>
      <left style="thick">
        <color theme="0" tint="-0.14993743705557422"/>
      </left>
      <right style="medium">
        <color theme="0" tint="-0.14990691854609822"/>
      </right>
      <top style="thin">
        <color theme="0" tint="-0.14990691854609822"/>
      </top>
      <bottom style="thin">
        <color theme="0" tint="-0.14990691854609822"/>
      </bottom>
      <diagonal/>
    </border>
    <border>
      <left style="thick">
        <color theme="0" tint="-0.14993743705557422"/>
      </left>
      <right style="medium">
        <color theme="0" tint="-0.14990691854609822"/>
      </right>
      <top style="thin">
        <color theme="0" tint="-0.14990691854609822"/>
      </top>
      <bottom style="thick">
        <color theme="0" tint="-0.14990691854609822"/>
      </bottom>
      <diagonal/>
    </border>
    <border>
      <left style="thick">
        <color theme="4"/>
      </left>
      <right style="thick">
        <color theme="4"/>
      </right>
      <top style="thick">
        <color theme="4"/>
      </top>
      <bottom/>
      <diagonal/>
    </border>
    <border>
      <left style="thick">
        <color theme="4"/>
      </left>
      <right style="thick">
        <color theme="4"/>
      </right>
      <top/>
      <bottom/>
      <diagonal/>
    </border>
    <border>
      <left style="thick">
        <color theme="4"/>
      </left>
      <right style="thick">
        <color theme="4"/>
      </right>
      <top/>
      <bottom style="thin">
        <color theme="0" tint="-0.14996795556505021"/>
      </bottom>
      <diagonal/>
    </border>
    <border>
      <left style="thick">
        <color theme="4"/>
      </left>
      <right style="thick">
        <color theme="4"/>
      </right>
      <top style="thin">
        <color theme="0" tint="-0.14996795556505021"/>
      </top>
      <bottom style="thin">
        <color theme="0" tint="-0.14996795556505021"/>
      </bottom>
      <diagonal/>
    </border>
    <border>
      <left style="thick">
        <color theme="4"/>
      </left>
      <right style="thick">
        <color theme="4"/>
      </right>
      <top style="thin">
        <color theme="0" tint="-0.14996795556505021"/>
      </top>
      <bottom/>
      <diagonal/>
    </border>
    <border>
      <left style="thick">
        <color theme="4"/>
      </left>
      <right style="thick">
        <color theme="4"/>
      </right>
      <top style="thin">
        <color theme="0" tint="-0.14996795556505021"/>
      </top>
      <bottom style="thick">
        <color theme="4"/>
      </bottom>
      <diagonal/>
    </border>
    <border>
      <left/>
      <right/>
      <top style="thick">
        <color theme="0" tint="-0.14993743705557422"/>
      </top>
      <bottom style="medium">
        <color theme="0" tint="-0.14990691854609822"/>
      </bottom>
      <diagonal/>
    </border>
    <border>
      <left/>
      <right style="thick">
        <color theme="0" tint="-0.14990691854609822"/>
      </right>
      <top style="thick">
        <color theme="0" tint="-0.14993743705557422"/>
      </top>
      <bottom style="medium">
        <color theme="0" tint="-0.14990691854609822"/>
      </bottom>
      <diagonal/>
    </border>
    <border>
      <left/>
      <right style="thick">
        <color theme="0" tint="-0.14990691854609822"/>
      </right>
      <top/>
      <bottom/>
      <diagonal/>
    </border>
    <border>
      <left/>
      <right style="thick">
        <color theme="0" tint="-0.14990691854609822"/>
      </right>
      <top style="thin">
        <color theme="0" tint="-0.24994659260841701"/>
      </top>
      <bottom style="thin">
        <color theme="0" tint="-0.24994659260841701"/>
      </bottom>
      <diagonal/>
    </border>
    <border>
      <left style="medium">
        <color theme="0" tint="-0.24994659260841701"/>
      </left>
      <right style="thick">
        <color theme="0" tint="-0.14993743705557422"/>
      </right>
      <top style="thin">
        <color theme="0" tint="-0.24994659260841701"/>
      </top>
      <bottom style="thick">
        <color theme="0" tint="-0.14996795556505021"/>
      </bottom>
      <diagonal/>
    </border>
    <border>
      <left style="thin">
        <color theme="0" tint="-0.24994659260841701"/>
      </left>
      <right style="thick">
        <color theme="0" tint="-0.14996795556505021"/>
      </right>
      <top style="thin">
        <color theme="0" tint="-0.24994659260841701"/>
      </top>
      <bottom style="thin">
        <color theme="0" tint="-0.24994659260841701"/>
      </bottom>
      <diagonal/>
    </border>
    <border>
      <left/>
      <right style="thick">
        <color theme="0" tint="-0.14996795556505021"/>
      </right>
      <top style="thin">
        <color theme="0" tint="-0.24994659260841701"/>
      </top>
      <bottom style="thin">
        <color theme="0" tint="-0.24994659260841701"/>
      </bottom>
      <diagonal/>
    </border>
    <border>
      <left style="thin">
        <color theme="0" tint="-0.24994659260841701"/>
      </left>
      <right style="thick">
        <color theme="0" tint="-0.14996795556505021"/>
      </right>
      <top style="thin">
        <color theme="0" tint="-0.24994659260841701"/>
      </top>
      <bottom style="thick">
        <color theme="0" tint="-0.14996795556505021"/>
      </bottom>
      <diagonal/>
    </border>
    <border>
      <left style="medium">
        <color theme="0" tint="-0.14993743705557422"/>
      </left>
      <right style="medium">
        <color theme="0" tint="-0.14996795556505021"/>
      </right>
      <top style="thin">
        <color theme="0" tint="-0.14996795556505021"/>
      </top>
      <bottom style="thin">
        <color theme="0" tint="-0.14996795556505021"/>
      </bottom>
      <diagonal/>
    </border>
    <border>
      <left style="medium">
        <color theme="0" tint="-0.14996795556505021"/>
      </left>
      <right style="thick">
        <color theme="4"/>
      </right>
      <top style="thin">
        <color theme="0" tint="-0.14996795556505021"/>
      </top>
      <bottom style="thin">
        <color theme="0" tint="-0.14993743705557422"/>
      </bottom>
      <diagonal/>
    </border>
    <border>
      <left style="medium">
        <color theme="0" tint="-0.14990691854609822"/>
      </left>
      <right style="thin">
        <color theme="0" tint="-0.24994659260841701"/>
      </right>
      <top style="thin">
        <color theme="0" tint="-0.24994659260841701"/>
      </top>
      <bottom style="thin">
        <color theme="0" tint="-0.24994659260841701"/>
      </bottom>
      <diagonal/>
    </border>
    <border>
      <left style="medium">
        <color theme="0" tint="-0.14990691854609822"/>
      </left>
      <right style="thin">
        <color theme="0" tint="-0.24994659260841701"/>
      </right>
      <top style="thin">
        <color theme="0" tint="-0.24994659260841701"/>
      </top>
      <bottom style="thick">
        <color theme="0" tint="-0.14996795556505021"/>
      </bottom>
      <diagonal/>
    </border>
    <border>
      <left style="thick">
        <color theme="0" tint="-0.14993743705557422"/>
      </left>
      <right/>
      <top style="thick">
        <color theme="0" tint="-0.14993743705557422"/>
      </top>
      <bottom style="medium">
        <color theme="0" tint="-0.14990691854609822"/>
      </bottom>
      <diagonal/>
    </border>
    <border>
      <left style="medium">
        <color theme="4" tint="0.59996337778862885"/>
      </left>
      <right/>
      <top style="medium">
        <color theme="4" tint="0.59996337778862885"/>
      </top>
      <bottom/>
      <diagonal/>
    </border>
    <border>
      <left/>
      <right/>
      <top style="medium">
        <color theme="4" tint="0.59996337778862885"/>
      </top>
      <bottom/>
      <diagonal/>
    </border>
    <border>
      <left/>
      <right style="medium">
        <color theme="4" tint="0.59996337778862885"/>
      </right>
      <top style="medium">
        <color theme="4" tint="0.59996337778862885"/>
      </top>
      <bottom/>
      <diagonal/>
    </border>
    <border>
      <left style="medium">
        <color theme="4" tint="0.59996337778862885"/>
      </left>
      <right/>
      <top/>
      <bottom/>
      <diagonal/>
    </border>
    <border>
      <left/>
      <right style="medium">
        <color theme="4" tint="0.59996337778862885"/>
      </right>
      <top/>
      <bottom/>
      <diagonal/>
    </border>
    <border>
      <left style="medium">
        <color theme="4" tint="0.59996337778862885"/>
      </left>
      <right/>
      <top/>
      <bottom style="medium">
        <color theme="4" tint="0.59996337778862885"/>
      </bottom>
      <diagonal/>
    </border>
    <border>
      <left/>
      <right/>
      <top/>
      <bottom style="medium">
        <color theme="4" tint="0.59996337778862885"/>
      </bottom>
      <diagonal/>
    </border>
    <border>
      <left/>
      <right style="medium">
        <color theme="4" tint="0.59996337778862885"/>
      </right>
      <top/>
      <bottom style="medium">
        <color theme="4" tint="0.59996337778862885"/>
      </bottom>
      <diagonal/>
    </border>
    <border>
      <left style="medium">
        <color theme="0" tint="-0.14993743705557422"/>
      </left>
      <right style="medium">
        <color theme="0" tint="-0.14996795556505021"/>
      </right>
      <top style="thin">
        <color theme="0" tint="-0.14996795556505021"/>
      </top>
      <bottom style="thick">
        <color theme="4"/>
      </bottom>
      <diagonal/>
    </border>
    <border>
      <left style="medium">
        <color theme="4"/>
      </left>
      <right style="medium">
        <color theme="4"/>
      </right>
      <top style="medium">
        <color theme="4"/>
      </top>
      <bottom/>
      <diagonal/>
    </border>
    <border>
      <left style="medium">
        <color theme="4"/>
      </left>
      <right style="medium">
        <color theme="4"/>
      </right>
      <top/>
      <bottom style="medium">
        <color theme="4"/>
      </bottom>
      <diagonal/>
    </border>
    <border>
      <left/>
      <right/>
      <top style="thin">
        <color theme="2" tint="-0.24994659260841701"/>
      </top>
      <bottom style="thin">
        <color theme="2" tint="-0.24994659260841701"/>
      </bottom>
      <diagonal/>
    </border>
    <border>
      <left style="medium">
        <color theme="0" tint="-0.14993743705557422"/>
      </left>
      <right/>
      <top style="thin">
        <color theme="0" tint="-0.14996795556505021"/>
      </top>
      <bottom/>
      <diagonal/>
    </border>
    <border>
      <left style="thick">
        <color theme="4"/>
      </left>
      <right style="thick">
        <color theme="4"/>
      </right>
      <top style="thick">
        <color theme="4"/>
      </top>
      <bottom style="thin">
        <color theme="4"/>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ck">
        <color theme="4"/>
      </left>
      <right/>
      <top style="thick">
        <color theme="4"/>
      </top>
      <bottom style="thin">
        <color theme="0" tint="-0.14996795556505021"/>
      </bottom>
      <diagonal/>
    </border>
    <border>
      <left/>
      <right/>
      <top style="thick">
        <color theme="4"/>
      </top>
      <bottom style="thin">
        <color theme="0" tint="-0.14996795556505021"/>
      </bottom>
      <diagonal/>
    </border>
    <border>
      <left/>
      <right style="thick">
        <color theme="4"/>
      </right>
      <top style="thick">
        <color theme="4"/>
      </top>
      <bottom style="thin">
        <color theme="0" tint="-0.14996795556505021"/>
      </bottom>
      <diagonal/>
    </border>
    <border>
      <left style="thin">
        <color theme="0" tint="-0.24994659260841701"/>
      </left>
      <right/>
      <top style="thin">
        <color theme="0" tint="-0.24994659260841701"/>
      </top>
      <bottom style="thick">
        <color theme="0" tint="-0.14996795556505021"/>
      </bottom>
      <diagonal/>
    </border>
    <border>
      <left style="medium">
        <color theme="0" tint="-0.24994659260841701"/>
      </left>
      <right style="thin">
        <color theme="0" tint="-0.24994659260841701"/>
      </right>
      <top style="medium">
        <color theme="0" tint="-0.24994659260841701"/>
      </top>
      <bottom style="thin">
        <color theme="0" tint="-0.24994659260841701"/>
      </bottom>
      <diagonal/>
    </border>
    <border>
      <left style="thin">
        <color theme="0" tint="-0.24994659260841701"/>
      </left>
      <right style="medium">
        <color theme="0" tint="-0.24994659260841701"/>
      </right>
      <top style="medium">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style="thin">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0.499984740745262"/>
      </right>
      <top style="thin">
        <color theme="2" tint="-9.9948118533890809E-2"/>
      </top>
      <bottom style="thin">
        <color theme="2" tint="-9.9948118533890809E-2"/>
      </bottom>
      <diagonal/>
    </border>
    <border>
      <left style="thick">
        <color theme="4"/>
      </left>
      <right style="thick">
        <color theme="4"/>
      </right>
      <top style="thick">
        <color theme="4"/>
      </top>
      <bottom style="thin">
        <color theme="0" tint="-0.14996795556505021"/>
      </bottom>
      <diagonal/>
    </border>
    <border>
      <left style="thick">
        <color theme="4"/>
      </left>
      <right/>
      <top/>
      <bottom style="thin">
        <color theme="0" tint="-0.14996795556505021"/>
      </bottom>
      <diagonal/>
    </border>
    <border>
      <left style="thick">
        <color theme="4"/>
      </left>
      <right style="thin">
        <color theme="2" tint="-0.24994659260841701"/>
      </right>
      <top style="thick">
        <color theme="4"/>
      </top>
      <bottom/>
      <diagonal/>
    </border>
    <border>
      <left style="thick">
        <color theme="4"/>
      </left>
      <right style="thin">
        <color theme="2" tint="-0.24994659260841701"/>
      </right>
      <top/>
      <bottom/>
      <diagonal/>
    </border>
    <border>
      <left style="thick">
        <color theme="4"/>
      </left>
      <right style="thick">
        <color theme="4"/>
      </right>
      <top/>
      <bottom style="thin">
        <color theme="2" tint="-0.499984740745262"/>
      </bottom>
      <diagonal/>
    </border>
    <border>
      <left style="thin">
        <color theme="2" tint="-0.24994659260841701"/>
      </left>
      <right style="thin">
        <color theme="2" tint="-0.24994659260841701"/>
      </right>
      <top style="thick">
        <color theme="4"/>
      </top>
      <bottom/>
      <diagonal/>
    </border>
    <border>
      <left style="thin">
        <color theme="2" tint="-0.24994659260841701"/>
      </left>
      <right style="thick">
        <color theme="4"/>
      </right>
      <top style="thick">
        <color theme="4"/>
      </top>
      <bottom/>
      <diagonal/>
    </border>
    <border>
      <left style="thick">
        <color theme="4"/>
      </left>
      <right style="thin">
        <color theme="2" tint="-0.24994659260841701"/>
      </right>
      <top/>
      <bottom style="thin">
        <color theme="2" tint="-0.499984740745262"/>
      </bottom>
      <diagonal/>
    </border>
    <border>
      <left style="thin">
        <color theme="2" tint="-0.24994659260841701"/>
      </left>
      <right style="thin">
        <color theme="2" tint="-0.24994659260841701"/>
      </right>
      <top/>
      <bottom style="thin">
        <color theme="2" tint="-0.499984740745262"/>
      </bottom>
      <diagonal/>
    </border>
    <border>
      <left style="thin">
        <color theme="2" tint="-0.24994659260841701"/>
      </left>
      <right style="thick">
        <color theme="4"/>
      </right>
      <top/>
      <bottom style="thin">
        <color theme="2" tint="-0.499984740745262"/>
      </bottom>
      <diagonal/>
    </border>
    <border>
      <left style="thick">
        <color theme="4"/>
      </left>
      <right style="thick">
        <color theme="4"/>
      </right>
      <top/>
      <bottom style="thick">
        <color theme="4"/>
      </bottom>
      <diagonal/>
    </border>
    <border>
      <left style="thin">
        <color theme="2" tint="-0.24994659260841701"/>
      </left>
      <right/>
      <top style="thin">
        <color theme="2" tint="-0.24994659260841701"/>
      </top>
      <bottom/>
      <diagonal/>
    </border>
    <border>
      <left/>
      <right/>
      <top style="thin">
        <color theme="2" tint="-0.24994659260841701"/>
      </top>
      <bottom/>
      <diagonal/>
    </border>
    <border>
      <left/>
      <right style="thin">
        <color theme="2" tint="-0.24994659260841701"/>
      </right>
      <top style="thin">
        <color theme="2" tint="-0.24994659260841701"/>
      </top>
      <bottom/>
      <diagonal/>
    </border>
    <border>
      <left style="thin">
        <color theme="2" tint="-0.24994659260841701"/>
      </left>
      <right/>
      <top/>
      <bottom/>
      <diagonal/>
    </border>
    <border>
      <left/>
      <right style="thin">
        <color theme="2" tint="-0.24994659260841701"/>
      </right>
      <top/>
      <bottom/>
      <diagonal/>
    </border>
    <border>
      <left style="thin">
        <color theme="2" tint="-0.24994659260841701"/>
      </left>
      <right/>
      <top/>
      <bottom style="thin">
        <color theme="2" tint="-0.24994659260841701"/>
      </bottom>
      <diagonal/>
    </border>
    <border>
      <left/>
      <right/>
      <top/>
      <bottom style="thin">
        <color theme="2" tint="-0.24994659260841701"/>
      </bottom>
      <diagonal/>
    </border>
    <border>
      <left/>
      <right style="thin">
        <color theme="2" tint="-0.24994659260841701"/>
      </right>
      <top/>
      <bottom style="thin">
        <color theme="2" tint="-0.24994659260841701"/>
      </bottom>
      <diagonal/>
    </border>
    <border>
      <left style="medium">
        <color theme="9" tint="-0.24994659260841701"/>
      </left>
      <right style="medium">
        <color theme="9" tint="-0.24994659260841701"/>
      </right>
      <top style="medium">
        <color theme="9" tint="-0.24994659260841701"/>
      </top>
      <bottom style="medium">
        <color theme="9" tint="-0.24994659260841701"/>
      </bottom>
      <diagonal/>
    </border>
    <border>
      <left style="thick">
        <color theme="4" tint="-0.24994659260841701"/>
      </left>
      <right style="medium">
        <color theme="2" tint="-0.24994659260841701"/>
      </right>
      <top style="thick">
        <color theme="4" tint="-0.24994659260841701"/>
      </top>
      <bottom/>
      <diagonal/>
    </border>
    <border>
      <left style="thick">
        <color theme="4" tint="-0.24994659260841701"/>
      </left>
      <right style="medium">
        <color theme="2" tint="-0.24994659260841701"/>
      </right>
      <top/>
      <bottom/>
      <diagonal/>
    </border>
    <border>
      <left style="thick">
        <color theme="4" tint="-0.24994659260841701"/>
      </left>
      <right style="medium">
        <color theme="2" tint="-0.24994659260841701"/>
      </right>
      <top/>
      <bottom style="medium">
        <color theme="4" tint="-0.24994659260841701"/>
      </bottom>
      <diagonal/>
    </border>
    <border>
      <left style="thick">
        <color theme="4" tint="-0.24994659260841701"/>
      </left>
      <right style="medium">
        <color theme="2" tint="-0.24994659260841701"/>
      </right>
      <top/>
      <bottom style="thin">
        <color theme="2" tint="-9.9948118533890809E-2"/>
      </bottom>
      <diagonal/>
    </border>
    <border>
      <left style="thick">
        <color theme="4" tint="-0.24994659260841701"/>
      </left>
      <right style="medium">
        <color theme="2" tint="-0.24994659260841701"/>
      </right>
      <top style="thin">
        <color theme="2" tint="-9.9948118533890809E-2"/>
      </top>
      <bottom style="thick">
        <color theme="4" tint="-0.24994659260841701"/>
      </bottom>
      <diagonal/>
    </border>
    <border>
      <left style="medium">
        <color theme="2" tint="-0.24994659260841701"/>
      </left>
      <right style="thin">
        <color theme="2" tint="-0.24994659260841701"/>
      </right>
      <top style="thick">
        <color theme="4" tint="-0.24994659260841701"/>
      </top>
      <bottom/>
      <diagonal/>
    </border>
    <border>
      <left style="thin">
        <color theme="2" tint="-0.24994659260841701"/>
      </left>
      <right style="thin">
        <color theme="2" tint="-0.24994659260841701"/>
      </right>
      <top style="thick">
        <color theme="4" tint="-0.24994659260841701"/>
      </top>
      <bottom/>
      <diagonal/>
    </border>
    <border>
      <left style="thin">
        <color theme="2" tint="-0.24994659260841701"/>
      </left>
      <right style="thick">
        <color theme="4" tint="-0.24994659260841701"/>
      </right>
      <top style="thick">
        <color theme="4" tint="-0.24994659260841701"/>
      </top>
      <bottom/>
      <diagonal/>
    </border>
    <border>
      <left style="medium">
        <color theme="2" tint="-0.24994659260841701"/>
      </left>
      <right style="thin">
        <color theme="2" tint="-0.24994659260841701"/>
      </right>
      <top/>
      <bottom/>
      <diagonal/>
    </border>
    <border>
      <left style="thin">
        <color theme="2" tint="-0.24994659260841701"/>
      </left>
      <right style="thin">
        <color theme="2" tint="-0.24994659260841701"/>
      </right>
      <top/>
      <bottom/>
      <diagonal/>
    </border>
    <border>
      <left style="thin">
        <color theme="2" tint="-0.24994659260841701"/>
      </left>
      <right style="thick">
        <color theme="4" tint="-0.24994659260841701"/>
      </right>
      <top/>
      <bottom/>
      <diagonal/>
    </border>
    <border>
      <left style="medium">
        <color theme="2" tint="-0.24994659260841701"/>
      </left>
      <right style="thin">
        <color theme="2" tint="-0.24994659260841701"/>
      </right>
      <top/>
      <bottom style="medium">
        <color theme="4" tint="-0.24994659260841701"/>
      </bottom>
      <diagonal/>
    </border>
    <border>
      <left style="thin">
        <color theme="2" tint="-0.24994659260841701"/>
      </left>
      <right style="thin">
        <color theme="2" tint="-0.24994659260841701"/>
      </right>
      <top/>
      <bottom style="medium">
        <color theme="4" tint="-0.24994659260841701"/>
      </bottom>
      <diagonal/>
    </border>
    <border>
      <left style="thin">
        <color theme="2" tint="-0.24994659260841701"/>
      </left>
      <right style="thick">
        <color theme="4" tint="-0.24994659260841701"/>
      </right>
      <top/>
      <bottom style="medium">
        <color theme="4" tint="-0.24994659260841701"/>
      </bottom>
      <diagonal/>
    </border>
    <border>
      <left style="medium">
        <color theme="2" tint="-0.24994659260841701"/>
      </left>
      <right style="thin">
        <color theme="2" tint="-0.24994659260841701"/>
      </right>
      <top/>
      <bottom style="thin">
        <color theme="2" tint="-9.9948118533890809E-2"/>
      </bottom>
      <diagonal/>
    </border>
    <border>
      <left style="thin">
        <color theme="2" tint="-0.24994659260841701"/>
      </left>
      <right style="thin">
        <color theme="2" tint="-0.24994659260841701"/>
      </right>
      <top/>
      <bottom style="thin">
        <color theme="2" tint="-9.9948118533890809E-2"/>
      </bottom>
      <diagonal/>
    </border>
    <border>
      <left style="thin">
        <color theme="2" tint="-0.24994659260841701"/>
      </left>
      <right style="thick">
        <color theme="4" tint="-0.24994659260841701"/>
      </right>
      <top/>
      <bottom style="thin">
        <color theme="2" tint="-9.9948118533890809E-2"/>
      </bottom>
      <diagonal/>
    </border>
    <border>
      <left style="medium">
        <color theme="2" tint="-0.24994659260841701"/>
      </left>
      <right style="thin">
        <color theme="2" tint="-0.24994659260841701"/>
      </right>
      <top style="thin">
        <color theme="2" tint="-9.9948118533890809E-2"/>
      </top>
      <bottom style="thick">
        <color theme="4" tint="-0.24994659260841701"/>
      </bottom>
      <diagonal/>
    </border>
    <border>
      <left style="thin">
        <color theme="2" tint="-0.24994659260841701"/>
      </left>
      <right style="thin">
        <color theme="2" tint="-0.24994659260841701"/>
      </right>
      <top style="thin">
        <color theme="2" tint="-9.9948118533890809E-2"/>
      </top>
      <bottom style="thick">
        <color theme="4" tint="-0.24994659260841701"/>
      </bottom>
      <diagonal/>
    </border>
    <border>
      <left style="thin">
        <color theme="2" tint="-0.24994659260841701"/>
      </left>
      <right style="thick">
        <color theme="4" tint="-0.24994659260841701"/>
      </right>
      <top style="thin">
        <color theme="2" tint="-9.9948118533890809E-2"/>
      </top>
      <bottom style="thick">
        <color theme="4" tint="-0.24994659260841701"/>
      </bottom>
      <diagonal/>
    </border>
    <border>
      <left/>
      <right/>
      <top style="thick">
        <color theme="7"/>
      </top>
      <bottom style="thin">
        <color theme="2" tint="-0.24994659260841701"/>
      </bottom>
      <diagonal/>
    </border>
    <border>
      <left/>
      <right style="thick">
        <color theme="7"/>
      </right>
      <top style="thick">
        <color theme="7"/>
      </top>
      <bottom style="thin">
        <color theme="2" tint="-0.24994659260841701"/>
      </bottom>
      <diagonal/>
    </border>
    <border>
      <left/>
      <right style="thick">
        <color theme="7"/>
      </right>
      <top style="thin">
        <color theme="2" tint="-0.24994659260841701"/>
      </top>
      <bottom style="thin">
        <color theme="2" tint="-0.24994659260841701"/>
      </bottom>
      <diagonal/>
    </border>
    <border>
      <left/>
      <right/>
      <top style="thin">
        <color theme="2" tint="-0.24994659260841701"/>
      </top>
      <bottom style="thick">
        <color theme="7"/>
      </bottom>
      <diagonal/>
    </border>
    <border>
      <left/>
      <right style="thick">
        <color theme="7"/>
      </right>
      <top style="thin">
        <color theme="2" tint="-0.24994659260841701"/>
      </top>
      <bottom style="thick">
        <color theme="7"/>
      </bottom>
      <diagonal/>
    </border>
    <border>
      <left style="thick">
        <color theme="7"/>
      </left>
      <right style="thin">
        <color theme="2" tint="-0.24994659260841701"/>
      </right>
      <top style="thick">
        <color theme="7"/>
      </top>
      <bottom style="thin">
        <color theme="2" tint="-0.24994659260841701"/>
      </bottom>
      <diagonal/>
    </border>
    <border>
      <left style="thin">
        <color theme="2" tint="-0.24994659260841701"/>
      </left>
      <right style="thin">
        <color theme="2" tint="-0.24994659260841701"/>
      </right>
      <top style="thick">
        <color theme="7"/>
      </top>
      <bottom style="thin">
        <color theme="2" tint="-0.24994659260841701"/>
      </bottom>
      <diagonal/>
    </border>
    <border>
      <left style="thin">
        <color theme="2" tint="-0.24994659260841701"/>
      </left>
      <right style="thick">
        <color theme="7"/>
      </right>
      <top style="thick">
        <color theme="7"/>
      </top>
      <bottom style="thin">
        <color theme="2" tint="-0.24994659260841701"/>
      </bottom>
      <diagonal/>
    </border>
    <border>
      <left style="thick">
        <color theme="7"/>
      </left>
      <right style="thin">
        <color theme="2" tint="-0.24994659260841701"/>
      </right>
      <top style="thin">
        <color theme="2" tint="-0.24994659260841701"/>
      </top>
      <bottom style="thin">
        <color theme="2" tint="-0.24994659260841701"/>
      </bottom>
      <diagonal/>
    </border>
    <border>
      <left style="thin">
        <color theme="2" tint="-0.24994659260841701"/>
      </left>
      <right style="thin">
        <color theme="2" tint="-0.24994659260841701"/>
      </right>
      <top style="thin">
        <color theme="2" tint="-0.24994659260841701"/>
      </top>
      <bottom style="thin">
        <color theme="2" tint="-0.24994659260841701"/>
      </bottom>
      <diagonal/>
    </border>
    <border>
      <left style="thin">
        <color theme="2" tint="-0.24994659260841701"/>
      </left>
      <right style="thick">
        <color theme="7"/>
      </right>
      <top style="thin">
        <color theme="2" tint="-0.24994659260841701"/>
      </top>
      <bottom style="thin">
        <color theme="2" tint="-0.24994659260841701"/>
      </bottom>
      <diagonal/>
    </border>
    <border>
      <left style="thick">
        <color theme="7"/>
      </left>
      <right style="thin">
        <color theme="2" tint="-0.24994659260841701"/>
      </right>
      <top style="thin">
        <color theme="2" tint="-0.24994659260841701"/>
      </top>
      <bottom style="thick">
        <color theme="7"/>
      </bottom>
      <diagonal/>
    </border>
    <border>
      <left style="thin">
        <color theme="2" tint="-0.24994659260841701"/>
      </left>
      <right style="thin">
        <color theme="2" tint="-0.24994659260841701"/>
      </right>
      <top style="thin">
        <color theme="2" tint="-0.24994659260841701"/>
      </top>
      <bottom style="thick">
        <color theme="7"/>
      </bottom>
      <diagonal/>
    </border>
    <border>
      <left style="thin">
        <color theme="2" tint="-0.24994659260841701"/>
      </left>
      <right style="thick">
        <color theme="7"/>
      </right>
      <top style="thin">
        <color theme="2" tint="-0.24994659260841701"/>
      </top>
      <bottom style="thick">
        <color theme="7"/>
      </bottom>
      <diagonal/>
    </border>
    <border>
      <left style="thin">
        <color theme="2" tint="-0.24994659260841701"/>
      </left>
      <right/>
      <top style="thick">
        <color theme="7"/>
      </top>
      <bottom style="thin">
        <color theme="2" tint="-0.24994659260841701"/>
      </bottom>
      <diagonal/>
    </border>
    <border>
      <left style="thin">
        <color theme="2" tint="-0.24994659260841701"/>
      </left>
      <right/>
      <top style="thin">
        <color theme="2" tint="-0.24994659260841701"/>
      </top>
      <bottom style="thin">
        <color theme="2" tint="-0.24994659260841701"/>
      </bottom>
      <diagonal/>
    </border>
    <border>
      <left style="thin">
        <color theme="2" tint="-0.24994659260841701"/>
      </left>
      <right/>
      <top style="thin">
        <color theme="2" tint="-0.24994659260841701"/>
      </top>
      <bottom style="thick">
        <color theme="7"/>
      </bottom>
      <diagonal/>
    </border>
    <border>
      <left/>
      <right style="thin">
        <color theme="2" tint="-0.24994659260841701"/>
      </right>
      <top style="thick">
        <color theme="7"/>
      </top>
      <bottom style="thin">
        <color theme="2" tint="-0.24994659260841701"/>
      </bottom>
      <diagonal/>
    </border>
    <border>
      <left/>
      <right style="thin">
        <color theme="2" tint="-0.24994659260841701"/>
      </right>
      <top style="thin">
        <color theme="2" tint="-0.24994659260841701"/>
      </top>
      <bottom style="thin">
        <color theme="2" tint="-0.24994659260841701"/>
      </bottom>
      <diagonal/>
    </border>
    <border>
      <left/>
      <right style="thin">
        <color theme="2" tint="-0.24994659260841701"/>
      </right>
      <top style="thin">
        <color theme="2" tint="-0.24994659260841701"/>
      </top>
      <bottom style="thick">
        <color theme="7"/>
      </bottom>
      <diagonal/>
    </border>
    <border>
      <left style="thin">
        <color theme="1" tint="0.499984740745262"/>
      </left>
      <right style="thin">
        <color theme="0"/>
      </right>
      <top/>
      <bottom style="medium">
        <color theme="1" tint="0.499984740745262"/>
      </bottom>
      <diagonal/>
    </border>
    <border>
      <left/>
      <right/>
      <top style="medium">
        <color theme="1" tint="0.499984740745262"/>
      </top>
      <bottom/>
      <diagonal/>
    </border>
    <border>
      <left style="thin">
        <color theme="1" tint="0.499984740745262"/>
      </left>
      <right style="thin">
        <color theme="1" tint="0.499984740745262"/>
      </right>
      <top/>
      <bottom/>
      <diagonal/>
    </border>
    <border>
      <left style="thin">
        <color theme="2" tint="-0.499984740745262"/>
      </left>
      <right/>
      <top style="thin">
        <color theme="2" tint="-0.499984740745262"/>
      </top>
      <bottom style="thin">
        <color theme="2" tint="-0.499984740745262"/>
      </bottom>
      <diagonal/>
    </border>
    <border>
      <left/>
      <right style="thin">
        <color theme="2" tint="-0.499984740745262"/>
      </right>
      <top style="thin">
        <color theme="2" tint="-0.499984740745262"/>
      </top>
      <bottom style="thin">
        <color theme="2" tint="-0.499984740745262"/>
      </bottom>
      <diagonal/>
    </border>
    <border>
      <left style="medium">
        <color theme="1" tint="0.499984740745262"/>
      </left>
      <right/>
      <top style="medium">
        <color theme="1" tint="0.499984740745262"/>
      </top>
      <bottom/>
      <diagonal/>
    </border>
    <border>
      <left/>
      <right style="medium">
        <color theme="1" tint="0.499984740745262"/>
      </right>
      <top style="medium">
        <color theme="1" tint="0.499984740745262"/>
      </top>
      <bottom/>
      <diagonal/>
    </border>
    <border>
      <left style="medium">
        <color theme="1" tint="0.499984740745262"/>
      </left>
      <right/>
      <top/>
      <bottom style="medium">
        <color theme="1" tint="0.499984740745262"/>
      </bottom>
      <diagonal/>
    </border>
    <border>
      <left/>
      <right style="medium">
        <color theme="1" tint="0.499984740745262"/>
      </right>
      <top/>
      <bottom style="medium">
        <color theme="1" tint="0.499984740745262"/>
      </bottom>
      <diagonal/>
    </border>
    <border>
      <left style="thin">
        <color theme="2" tint="-0.499984740745262"/>
      </left>
      <right style="thin">
        <color theme="2" tint="-0.499984740745262"/>
      </right>
      <top style="thin">
        <color theme="1" tint="0.499984740745262"/>
      </top>
      <bottom style="thin">
        <color theme="1" tint="0.499984740745262"/>
      </bottom>
      <diagonal/>
    </border>
    <border>
      <left style="thin">
        <color rgb="FFFCC99A"/>
      </left>
      <right/>
      <top style="thin">
        <color rgb="FFFCC99A"/>
      </top>
      <bottom/>
      <diagonal/>
    </border>
    <border>
      <left/>
      <right style="thin">
        <color rgb="FFFCC99A"/>
      </right>
      <top style="thin">
        <color rgb="FFFCC99A"/>
      </top>
      <bottom/>
      <diagonal/>
    </border>
    <border>
      <left style="thin">
        <color rgb="FFFCC99A"/>
      </left>
      <right/>
      <top/>
      <bottom/>
      <diagonal/>
    </border>
    <border>
      <left/>
      <right style="thin">
        <color rgb="FFFCC99A"/>
      </right>
      <top/>
      <bottom/>
      <diagonal/>
    </border>
    <border>
      <left style="thin">
        <color rgb="FFFCC99A"/>
      </left>
      <right/>
      <top/>
      <bottom style="thin">
        <color rgb="FFFCC99A"/>
      </bottom>
      <diagonal/>
    </border>
    <border>
      <left/>
      <right style="thin">
        <color rgb="FFFCC99A"/>
      </right>
      <top/>
      <bottom style="thin">
        <color rgb="FFFCC99A"/>
      </bottom>
      <diagonal/>
    </border>
    <border>
      <left style="medium">
        <color theme="1" tint="0.499984740745262"/>
      </left>
      <right/>
      <top/>
      <bottom/>
      <diagonal/>
    </border>
    <border>
      <left style="thin">
        <color theme="2" tint="-0.24994659260841701"/>
      </left>
      <right/>
      <top style="thin">
        <color theme="2" tint="-0.24994659260841701"/>
      </top>
      <bottom style="thick">
        <color theme="2" tint="-0.24994659260841701"/>
      </bottom>
      <diagonal/>
    </border>
    <border>
      <left/>
      <right/>
      <top style="thin">
        <color theme="2" tint="-0.24994659260841701"/>
      </top>
      <bottom style="thick">
        <color theme="2" tint="-0.24994659260841701"/>
      </bottom>
      <diagonal/>
    </border>
    <border>
      <left/>
      <right style="thin">
        <color theme="2" tint="-0.24994659260841701"/>
      </right>
      <top style="thin">
        <color theme="2" tint="-0.24994659260841701"/>
      </top>
      <bottom style="thick">
        <color theme="2" tint="-0.24994659260841701"/>
      </bottom>
      <diagonal/>
    </border>
    <border>
      <left style="thin">
        <color theme="2" tint="-9.9948118533890809E-2"/>
      </left>
      <right/>
      <top style="thin">
        <color theme="2" tint="-9.9948118533890809E-2"/>
      </top>
      <bottom style="thick">
        <color theme="2" tint="-0.24994659260841701"/>
      </bottom>
      <diagonal/>
    </border>
    <border>
      <left/>
      <right/>
      <top style="thin">
        <color theme="2" tint="-9.9948118533890809E-2"/>
      </top>
      <bottom style="thick">
        <color theme="2" tint="-0.24994659260841701"/>
      </bottom>
      <diagonal/>
    </border>
    <border>
      <left/>
      <right style="thin">
        <color theme="2" tint="-9.9948118533890809E-2"/>
      </right>
      <top style="thin">
        <color theme="2" tint="-9.9948118533890809E-2"/>
      </top>
      <bottom style="thick">
        <color theme="2" tint="-0.24994659260841701"/>
      </bottom>
      <diagonal/>
    </border>
    <border>
      <left style="thick">
        <color theme="2" tint="-0.24994659260841701"/>
      </left>
      <right/>
      <top style="thick">
        <color theme="2" tint="-0.24994659260841701"/>
      </top>
      <bottom style="thin">
        <color theme="2" tint="-9.9948118533890809E-2"/>
      </bottom>
      <diagonal/>
    </border>
    <border>
      <left/>
      <right/>
      <top style="thick">
        <color theme="2" tint="-0.24994659260841701"/>
      </top>
      <bottom style="thin">
        <color theme="2" tint="-9.9948118533890809E-2"/>
      </bottom>
      <diagonal/>
    </border>
    <border>
      <left/>
      <right style="thin">
        <color theme="2" tint="-9.9948118533890809E-2"/>
      </right>
      <top style="thick">
        <color theme="2" tint="-0.24994659260841701"/>
      </top>
      <bottom style="thin">
        <color theme="2" tint="-9.9948118533890809E-2"/>
      </bottom>
      <diagonal/>
    </border>
    <border>
      <left style="thin">
        <color theme="2" tint="-9.9948118533890809E-2"/>
      </left>
      <right style="thin">
        <color theme="2" tint="-9.9948118533890809E-2"/>
      </right>
      <top style="thick">
        <color theme="2" tint="-0.24994659260841701"/>
      </top>
      <bottom style="thin">
        <color theme="2" tint="-9.9948118533890809E-2"/>
      </bottom>
      <diagonal/>
    </border>
    <border>
      <left style="thin">
        <color theme="2" tint="-9.9948118533890809E-2"/>
      </left>
      <right style="thick">
        <color theme="2" tint="-0.24994659260841701"/>
      </right>
      <top style="thick">
        <color theme="2" tint="-0.24994659260841701"/>
      </top>
      <bottom style="thin">
        <color theme="2" tint="-9.9948118533890809E-2"/>
      </bottom>
      <diagonal/>
    </border>
    <border>
      <left style="thick">
        <color theme="2" tint="-0.24994659260841701"/>
      </left>
      <right/>
      <top style="thin">
        <color theme="2" tint="-9.9948118533890809E-2"/>
      </top>
      <bottom style="thin">
        <color theme="2" tint="-9.9948118533890809E-2"/>
      </bottom>
      <diagonal/>
    </border>
    <border>
      <left/>
      <right/>
      <top style="thin">
        <color theme="2" tint="-9.9948118533890809E-2"/>
      </top>
      <bottom style="thin">
        <color theme="2" tint="-9.9948118533890809E-2"/>
      </bottom>
      <diagonal/>
    </border>
    <border>
      <left/>
      <right style="thick">
        <color theme="2" tint="-0.24994659260841701"/>
      </right>
      <top style="thin">
        <color theme="2" tint="-9.9948118533890809E-2"/>
      </top>
      <bottom style="thin">
        <color theme="2" tint="-9.9948118533890809E-2"/>
      </bottom>
      <diagonal/>
    </border>
    <border>
      <left style="thick">
        <color theme="2" tint="-0.24994659260841701"/>
      </left>
      <right style="thin">
        <color theme="2" tint="-9.9948118533890809E-2"/>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2" tint="-0.24994659260841701"/>
      </right>
      <top style="thin">
        <color theme="2" tint="-9.9948118533890809E-2"/>
      </top>
      <bottom style="thin">
        <color theme="2" tint="-9.9948118533890809E-2"/>
      </bottom>
      <diagonal/>
    </border>
    <border>
      <left style="thin">
        <color theme="2" tint="-9.9948118533890809E-2"/>
      </left>
      <right style="thin">
        <color theme="2" tint="-9.9948118533890809E-2"/>
      </right>
      <top style="thin">
        <color theme="2" tint="-9.9948118533890809E-2"/>
      </top>
      <bottom/>
      <diagonal/>
    </border>
    <border>
      <left style="thin">
        <color theme="2" tint="-9.9948118533890809E-2"/>
      </left>
      <right style="thick">
        <color theme="2" tint="-0.24994659260841701"/>
      </right>
      <top style="thin">
        <color theme="2" tint="-9.9948118533890809E-2"/>
      </top>
      <bottom/>
      <diagonal/>
    </border>
    <border>
      <left style="thin">
        <color theme="2" tint="-9.9948118533890809E-2"/>
      </left>
      <right style="thin">
        <color theme="2" tint="-9.9948118533890809E-2"/>
      </right>
      <top/>
      <bottom/>
      <diagonal/>
    </border>
    <border>
      <left style="thin">
        <color theme="2" tint="-9.9948118533890809E-2"/>
      </left>
      <right style="thick">
        <color theme="2" tint="-0.24994659260841701"/>
      </right>
      <top/>
      <bottom/>
      <diagonal/>
    </border>
    <border>
      <left style="thin">
        <color theme="2" tint="-9.9948118533890809E-2"/>
      </left>
      <right style="thin">
        <color theme="2" tint="-9.9948118533890809E-2"/>
      </right>
      <top/>
      <bottom style="thin">
        <color theme="2" tint="-9.9948118533890809E-2"/>
      </bottom>
      <diagonal/>
    </border>
    <border>
      <left style="thin">
        <color theme="2" tint="-9.9948118533890809E-2"/>
      </left>
      <right style="thick">
        <color theme="2" tint="-0.24994659260841701"/>
      </right>
      <top/>
      <bottom style="thin">
        <color theme="2" tint="-9.9948118533890809E-2"/>
      </bottom>
      <diagonal/>
    </border>
    <border>
      <left style="thin">
        <color theme="2" tint="-9.9948118533890809E-2"/>
      </left>
      <right/>
      <top style="thin">
        <color theme="2" tint="-9.9948118533890809E-2"/>
      </top>
      <bottom/>
      <diagonal/>
    </border>
    <border>
      <left/>
      <right/>
      <top style="thin">
        <color theme="2" tint="-9.9948118533890809E-2"/>
      </top>
      <bottom/>
      <diagonal/>
    </border>
    <border>
      <left style="thin">
        <color theme="2" tint="-9.9948118533890809E-2"/>
      </left>
      <right/>
      <top/>
      <bottom/>
      <diagonal/>
    </border>
    <border>
      <left style="thin">
        <color theme="2" tint="-9.9948118533890809E-2"/>
      </left>
      <right/>
      <top/>
      <bottom style="thin">
        <color theme="2" tint="-9.9948118533890809E-2"/>
      </bottom>
      <diagonal/>
    </border>
    <border>
      <left/>
      <right/>
      <top/>
      <bottom style="thin">
        <color theme="2" tint="-9.9948118533890809E-2"/>
      </bottom>
      <diagonal/>
    </border>
    <border>
      <left style="thick">
        <color theme="2" tint="-0.24994659260841701"/>
      </left>
      <right style="thin">
        <color theme="2" tint="-9.9948118533890809E-2"/>
      </right>
      <top style="thin">
        <color theme="2" tint="-9.9948118533890809E-2"/>
      </top>
      <bottom style="thick">
        <color theme="2" tint="-0.24994659260841701"/>
      </bottom>
      <diagonal/>
    </border>
    <border>
      <left style="thin">
        <color theme="2" tint="-9.9948118533890809E-2"/>
      </left>
      <right style="thin">
        <color theme="2" tint="-9.9948118533890809E-2"/>
      </right>
      <top style="thin">
        <color theme="2" tint="-9.9948118533890809E-2"/>
      </top>
      <bottom style="thick">
        <color theme="2" tint="-0.24994659260841701"/>
      </bottom>
      <diagonal/>
    </border>
    <border>
      <left style="thin">
        <color theme="2" tint="-9.9948118533890809E-2"/>
      </left>
      <right style="thick">
        <color theme="2" tint="-0.24994659260841701"/>
      </right>
      <top style="thin">
        <color theme="2" tint="-9.9948118533890809E-2"/>
      </top>
      <bottom style="thick">
        <color theme="2" tint="-0.24994659260841701"/>
      </bottom>
      <diagonal/>
    </border>
    <border>
      <left/>
      <right/>
      <top/>
      <bottom style="thick">
        <color theme="2" tint="-0.24994659260841701"/>
      </bottom>
      <diagonal/>
    </border>
    <border>
      <left style="thick">
        <color theme="2" tint="-0.24994659260841701"/>
      </left>
      <right/>
      <top style="thick">
        <color theme="2" tint="-0.24994659260841701"/>
      </top>
      <bottom/>
      <diagonal/>
    </border>
    <border>
      <left/>
      <right/>
      <top style="thick">
        <color theme="2" tint="-0.24994659260841701"/>
      </top>
      <bottom/>
      <diagonal/>
    </border>
    <border>
      <left style="thick">
        <color theme="2" tint="-0.24994659260841701"/>
      </left>
      <right/>
      <top style="thin">
        <color theme="2" tint="-9.9948118533890809E-2"/>
      </top>
      <bottom style="double">
        <color theme="2" tint="-0.24994659260841701"/>
      </bottom>
      <diagonal/>
    </border>
    <border>
      <left/>
      <right/>
      <top style="thin">
        <color theme="2" tint="-9.9948118533890809E-2"/>
      </top>
      <bottom style="double">
        <color theme="2" tint="-0.24994659260841701"/>
      </bottom>
      <diagonal/>
    </border>
    <border>
      <left/>
      <right style="thin">
        <color theme="2" tint="-9.9948118533890809E-2"/>
      </right>
      <top style="thin">
        <color theme="2" tint="-9.9948118533890809E-2"/>
      </top>
      <bottom style="double">
        <color theme="2" tint="-0.24994659260841701"/>
      </bottom>
      <diagonal/>
    </border>
    <border>
      <left style="thin">
        <color theme="2" tint="-9.9948118533890809E-2"/>
      </left>
      <right style="thin">
        <color theme="2" tint="-9.9948118533890809E-2"/>
      </right>
      <top style="thin">
        <color theme="2" tint="-9.9948118533890809E-2"/>
      </top>
      <bottom style="double">
        <color theme="2" tint="-0.24994659260841701"/>
      </bottom>
      <diagonal/>
    </border>
    <border>
      <left style="thin">
        <color theme="2" tint="-9.9948118533890809E-2"/>
      </left>
      <right style="thick">
        <color theme="2" tint="-0.24994659260841701"/>
      </right>
      <top style="thin">
        <color theme="2" tint="-9.9948118533890809E-2"/>
      </top>
      <bottom style="double">
        <color theme="2" tint="-0.24994659260841701"/>
      </bottom>
      <diagonal/>
    </border>
    <border>
      <left style="thick">
        <color theme="2" tint="-0.24994659260841701"/>
      </left>
      <right/>
      <top style="double">
        <color theme="2" tint="-0.24994659260841701"/>
      </top>
      <bottom style="thick">
        <color theme="2" tint="-0.24994659260841701"/>
      </bottom>
      <diagonal/>
    </border>
    <border>
      <left/>
      <right/>
      <top style="double">
        <color theme="2" tint="-0.24994659260841701"/>
      </top>
      <bottom style="thick">
        <color theme="2" tint="-0.24994659260841701"/>
      </bottom>
      <diagonal/>
    </border>
    <border>
      <left/>
      <right style="thin">
        <color theme="2" tint="-9.9948118533890809E-2"/>
      </right>
      <top style="double">
        <color theme="2" tint="-0.24994659260841701"/>
      </top>
      <bottom style="thick">
        <color theme="2" tint="-0.24994659260841701"/>
      </bottom>
      <diagonal/>
    </border>
    <border>
      <left style="thin">
        <color theme="2" tint="-9.9948118533890809E-2"/>
      </left>
      <right/>
      <top style="double">
        <color theme="2" tint="-0.24994659260841701"/>
      </top>
      <bottom style="thick">
        <color theme="2" tint="-0.24994659260841701"/>
      </bottom>
      <diagonal/>
    </border>
    <border>
      <left/>
      <right style="thick">
        <color theme="2" tint="-0.24994659260841701"/>
      </right>
      <top style="double">
        <color theme="2" tint="-0.24994659260841701"/>
      </top>
      <bottom style="thick">
        <color theme="2" tint="-0.24994659260841701"/>
      </bottom>
      <diagonal/>
    </border>
    <border>
      <left style="thick">
        <color theme="2" tint="-0.24994659260841701"/>
      </left>
      <right/>
      <top style="thick">
        <color theme="2" tint="-0.24994659260841701"/>
      </top>
      <bottom style="thin">
        <color theme="2" tint="-0.24994659260841701"/>
      </bottom>
      <diagonal/>
    </border>
    <border>
      <left/>
      <right/>
      <top style="thick">
        <color theme="2" tint="-0.24994659260841701"/>
      </top>
      <bottom style="thin">
        <color theme="2" tint="-0.24994659260841701"/>
      </bottom>
      <diagonal/>
    </border>
    <border>
      <left/>
      <right style="thick">
        <color theme="2" tint="-0.24994659260841701"/>
      </right>
      <top style="thick">
        <color theme="2" tint="-0.24994659260841701"/>
      </top>
      <bottom style="thin">
        <color theme="2" tint="-0.24994659260841701"/>
      </bottom>
      <diagonal/>
    </border>
    <border>
      <left style="thick">
        <color theme="2" tint="-0.24994659260841701"/>
      </left>
      <right/>
      <top/>
      <bottom/>
      <diagonal/>
    </border>
    <border>
      <left style="thick">
        <color theme="2" tint="-0.24994659260841701"/>
      </left>
      <right/>
      <top style="thin">
        <color theme="2" tint="-0.24994659260841701"/>
      </top>
      <bottom style="thin">
        <color theme="2" tint="-0.24994659260841701"/>
      </bottom>
      <diagonal/>
    </border>
    <border>
      <left/>
      <right style="thick">
        <color theme="2" tint="-0.24994659260841701"/>
      </right>
      <top style="thin">
        <color theme="2" tint="-0.24994659260841701"/>
      </top>
      <bottom style="thin">
        <color theme="2" tint="-0.24994659260841701"/>
      </bottom>
      <diagonal/>
    </border>
    <border>
      <left style="thick">
        <color theme="2" tint="-0.24994659260841701"/>
      </left>
      <right/>
      <top style="thin">
        <color theme="2" tint="-0.24994659260841701"/>
      </top>
      <bottom style="thick">
        <color theme="2" tint="-0.24994659260841701"/>
      </bottom>
      <diagonal/>
    </border>
    <border>
      <left/>
      <right style="thick">
        <color theme="2" tint="-0.24994659260841701"/>
      </right>
      <top style="thin">
        <color theme="2" tint="-0.24994659260841701"/>
      </top>
      <bottom style="thick">
        <color theme="2" tint="-0.24994659260841701"/>
      </bottom>
      <diagonal/>
    </border>
    <border>
      <left style="thick">
        <color theme="2" tint="-0.24994659260841701"/>
      </left>
      <right style="thin">
        <color theme="2" tint="-9.9948118533890809E-2"/>
      </right>
      <top style="thick">
        <color theme="2" tint="-0.24994659260841701"/>
      </top>
      <bottom style="thin">
        <color theme="2" tint="-9.9948118533890809E-2"/>
      </bottom>
      <diagonal/>
    </border>
    <border>
      <left/>
      <right style="thin">
        <color theme="0" tint="-0.14996795556505021"/>
      </right>
      <top style="thick">
        <color theme="2" tint="-0.24994659260841701"/>
      </top>
      <bottom style="thin">
        <color theme="2" tint="-0.24994659260841701"/>
      </bottom>
      <diagonal/>
    </border>
    <border>
      <left style="thin">
        <color theme="0" tint="-0.14996795556505021"/>
      </left>
      <right style="thin">
        <color theme="0" tint="-0.14996795556505021"/>
      </right>
      <top style="thick">
        <color theme="2" tint="-0.24994659260841701"/>
      </top>
      <bottom style="thin">
        <color theme="2" tint="-0.24994659260841701"/>
      </bottom>
      <diagonal/>
    </border>
    <border>
      <left/>
      <right style="thick">
        <color theme="2" tint="-0.24994659260841701"/>
      </right>
      <top/>
      <bottom/>
      <diagonal/>
    </border>
    <border>
      <left style="thick">
        <color theme="2" tint="-0.24994659260841701"/>
      </left>
      <right style="thin">
        <color theme="2" tint="-9.9948118533890809E-2"/>
      </right>
      <top style="thin">
        <color theme="2" tint="-9.9948118533890809E-2"/>
      </top>
      <bottom/>
      <diagonal/>
    </border>
    <border>
      <left style="thick">
        <color theme="2" tint="-0.24994659260841701"/>
      </left>
      <right/>
      <top/>
      <bottom style="thick">
        <color theme="2" tint="-0.24994659260841701"/>
      </bottom>
      <diagonal/>
    </border>
    <border>
      <left/>
      <right style="thick">
        <color theme="2" tint="-0.24994659260841701"/>
      </right>
      <top/>
      <bottom style="thick">
        <color theme="2" tint="-0.24994659260841701"/>
      </bottom>
      <diagonal/>
    </border>
    <border>
      <left/>
      <right style="thick">
        <color theme="2" tint="-0.24994659260841701"/>
      </right>
      <top style="thick">
        <color theme="2" tint="-0.24994659260841701"/>
      </top>
      <bottom/>
      <diagonal/>
    </border>
    <border>
      <left style="thick">
        <color theme="2" tint="-0.24994659260841701"/>
      </left>
      <right/>
      <top/>
      <bottom style="thin">
        <color theme="2" tint="-0.24994659260841701"/>
      </bottom>
      <diagonal/>
    </border>
    <border>
      <left/>
      <right style="thick">
        <color theme="2" tint="-0.24994659260841701"/>
      </right>
      <top/>
      <bottom style="thin">
        <color theme="2" tint="-0.24994659260841701"/>
      </bottom>
      <diagonal/>
    </border>
    <border>
      <left style="thick">
        <color theme="4"/>
      </left>
      <right/>
      <top style="thin">
        <color theme="2" tint="-9.9948118533890809E-2"/>
      </top>
      <bottom style="thin">
        <color theme="0" tint="-0.14996795556505021"/>
      </bottom>
      <diagonal/>
    </border>
    <border>
      <left style="medium">
        <color theme="0" tint="-0.14993743705557422"/>
      </left>
      <right style="medium">
        <color theme="0" tint="-0.14993743705557422"/>
      </right>
      <top style="thin">
        <color theme="2" tint="-9.9948118533890809E-2"/>
      </top>
      <bottom style="thin">
        <color theme="0" tint="-0.14996795556505021"/>
      </bottom>
      <diagonal/>
    </border>
    <border>
      <left style="medium">
        <color theme="0" tint="-0.14996795556505021"/>
      </left>
      <right style="thick">
        <color theme="4"/>
      </right>
      <top style="thin">
        <color theme="2" tint="-9.9948118533890809E-2"/>
      </top>
      <bottom style="thin">
        <color theme="0" tint="-0.14996795556505021"/>
      </bottom>
      <diagonal/>
    </border>
    <border>
      <left style="thick">
        <color theme="2" tint="-0.24994659260841701"/>
      </left>
      <right style="thin">
        <color theme="2" tint="-9.9948118533890809E-2"/>
      </right>
      <top style="thick">
        <color theme="2" tint="-0.24994659260841701"/>
      </top>
      <bottom style="medium">
        <color theme="2" tint="-0.24994659260841701"/>
      </bottom>
      <diagonal/>
    </border>
    <border>
      <left style="thin">
        <color theme="2" tint="-9.9948118533890809E-2"/>
      </left>
      <right style="thin">
        <color theme="2" tint="-9.9948118533890809E-2"/>
      </right>
      <top style="thick">
        <color theme="2" tint="-0.24994659260841701"/>
      </top>
      <bottom style="medium">
        <color theme="2" tint="-0.24994659260841701"/>
      </bottom>
      <diagonal/>
    </border>
    <border>
      <left style="thin">
        <color theme="2" tint="-9.9948118533890809E-2"/>
      </left>
      <right style="thick">
        <color theme="2" tint="-0.24994659260841701"/>
      </right>
      <top style="thick">
        <color theme="2" tint="-0.24994659260841701"/>
      </top>
      <bottom style="medium">
        <color theme="2" tint="-0.24994659260841701"/>
      </bottom>
      <diagonal/>
    </border>
    <border>
      <left style="thick">
        <color theme="2" tint="-0.24994659260841701"/>
      </left>
      <right style="thick">
        <color theme="2" tint="-0.24994659260841701"/>
      </right>
      <top style="thick">
        <color theme="2" tint="-0.24994659260841701"/>
      </top>
      <bottom style="medium">
        <color theme="2" tint="-0.24994659260841701"/>
      </bottom>
      <diagonal/>
    </border>
    <border>
      <left style="thick">
        <color theme="2" tint="-0.24994659260841701"/>
      </left>
      <right style="thin">
        <color theme="2" tint="-9.9948118533890809E-2"/>
      </right>
      <top/>
      <bottom style="thin">
        <color theme="2" tint="-9.9948118533890809E-2"/>
      </bottom>
      <diagonal/>
    </border>
    <border>
      <left style="thick">
        <color theme="2" tint="-0.24994659260841701"/>
      </left>
      <right style="thick">
        <color theme="2" tint="-0.24994659260841701"/>
      </right>
      <top style="medium">
        <color theme="2" tint="-0.24994659260841701"/>
      </top>
      <bottom style="thin">
        <color theme="2" tint="-9.9948118533890809E-2"/>
      </bottom>
      <diagonal/>
    </border>
    <border>
      <left style="thick">
        <color theme="2" tint="-0.24994659260841701"/>
      </left>
      <right style="thin">
        <color theme="2" tint="-9.9948118533890809E-2"/>
      </right>
      <top style="medium">
        <color theme="2" tint="-0.24994659260841701"/>
      </top>
      <bottom style="thin">
        <color theme="2" tint="-9.9948118533890809E-2"/>
      </bottom>
      <diagonal/>
    </border>
    <border>
      <left style="thin">
        <color theme="2" tint="-9.9948118533890809E-2"/>
      </left>
      <right style="thick">
        <color theme="2" tint="-0.24994659260841701"/>
      </right>
      <top style="medium">
        <color theme="2" tint="-0.24994659260841701"/>
      </top>
      <bottom style="thin">
        <color theme="2" tint="-9.9948118533890809E-2"/>
      </bottom>
      <diagonal/>
    </border>
    <border>
      <left style="thick">
        <color theme="2" tint="-0.24994659260841701"/>
      </left>
      <right style="thick">
        <color theme="2" tint="-0.24994659260841701"/>
      </right>
      <top style="thin">
        <color theme="2" tint="-9.9948118533890809E-2"/>
      </top>
      <bottom style="thin">
        <color theme="2" tint="-9.9948118533890809E-2"/>
      </bottom>
      <diagonal/>
    </border>
    <border>
      <left style="thick">
        <color theme="2" tint="-0.24994659260841701"/>
      </left>
      <right style="thick">
        <color theme="2" tint="-0.24994659260841701"/>
      </right>
      <top style="thin">
        <color theme="2" tint="-9.9948118533890809E-2"/>
      </top>
      <bottom style="thick">
        <color theme="2" tint="-0.24994659260841701"/>
      </bottom>
      <diagonal/>
    </border>
    <border>
      <left/>
      <right/>
      <top style="thin">
        <color theme="0" tint="-0.14996795556505021"/>
      </top>
      <bottom style="thin">
        <color theme="0" tint="-0.14996795556505021"/>
      </bottom>
      <diagonal/>
    </border>
    <border>
      <left/>
      <right/>
      <top style="thin">
        <color theme="0" tint="-0.14996795556505021"/>
      </top>
      <bottom style="thick">
        <color theme="4"/>
      </bottom>
      <diagonal/>
    </border>
    <border>
      <left/>
      <right/>
      <top style="thin">
        <color theme="0" tint="-0.14996795556505021"/>
      </top>
      <bottom/>
      <diagonal/>
    </border>
    <border>
      <left/>
      <right/>
      <top style="thin">
        <color theme="2" tint="-9.9948118533890809E-2"/>
      </top>
      <bottom style="thin">
        <color theme="0" tint="-0.14996795556505021"/>
      </bottom>
      <diagonal/>
    </border>
    <border>
      <left style="thin">
        <color theme="2" tint="-0.24994659260841701"/>
      </left>
      <right style="thin">
        <color theme="2" tint="-0.24994659260841701"/>
      </right>
      <top style="thin">
        <color theme="2" tint="-0.24994659260841701"/>
      </top>
      <bottom style="thick">
        <color theme="4" tint="-0.24994659260841701"/>
      </bottom>
      <diagonal/>
    </border>
    <border>
      <left style="thick">
        <color theme="0" tint="-0.24994659260841701"/>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ck">
        <color theme="0" tint="-0.24994659260841701"/>
      </right>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ck">
        <color theme="0" tint="-0.24994659260841701"/>
      </left>
      <right/>
      <top style="thin">
        <color theme="0" tint="-0.14996795556505021"/>
      </top>
      <bottom style="thin">
        <color theme="0" tint="-0.14996795556505021"/>
      </bottom>
      <diagonal/>
    </border>
    <border>
      <left/>
      <right style="thick">
        <color theme="0" tint="-0.24994659260841701"/>
      </right>
      <top style="thin">
        <color theme="0" tint="-0.14996795556505021"/>
      </top>
      <bottom style="thin">
        <color theme="0" tint="-0.14996795556505021"/>
      </bottom>
      <diagonal/>
    </border>
    <border>
      <left style="medium">
        <color theme="7" tint="0.39994506668294322"/>
      </left>
      <right style="medium">
        <color theme="7" tint="0.39994506668294322"/>
      </right>
      <top style="medium">
        <color theme="7" tint="0.39994506668294322"/>
      </top>
      <bottom style="thin">
        <color theme="2" tint="-9.9948118533890809E-2"/>
      </bottom>
      <diagonal/>
    </border>
    <border>
      <left style="medium">
        <color theme="7" tint="0.39994506668294322"/>
      </left>
      <right style="medium">
        <color theme="7" tint="0.39994506668294322"/>
      </right>
      <top style="thin">
        <color theme="2" tint="-9.9948118533890809E-2"/>
      </top>
      <bottom style="thin">
        <color theme="2" tint="-9.9948118533890809E-2"/>
      </bottom>
      <diagonal/>
    </border>
    <border>
      <left style="medium">
        <color theme="7" tint="0.39994506668294322"/>
      </left>
      <right style="medium">
        <color theme="7" tint="0.39994506668294322"/>
      </right>
      <top style="thin">
        <color theme="2" tint="-9.9948118533890809E-2"/>
      </top>
      <bottom style="medium">
        <color theme="7" tint="0.39994506668294322"/>
      </bottom>
      <diagonal/>
    </border>
    <border>
      <left style="thick">
        <color theme="0" tint="-0.24994659260841701"/>
      </left>
      <right style="thin">
        <color theme="0" tint="-0.14996795556505021"/>
      </right>
      <top style="thin">
        <color theme="0" tint="-0.14996795556505021"/>
      </top>
      <bottom style="thin">
        <color theme="0" tint="-0.14996795556505021"/>
      </bottom>
      <diagonal/>
    </border>
    <border>
      <left style="thin">
        <color theme="0" tint="-0.14996795556505021"/>
      </left>
      <right style="thick">
        <color theme="0" tint="-0.24994659260841701"/>
      </right>
      <top style="thin">
        <color theme="0" tint="-0.14996795556505021"/>
      </top>
      <bottom style="thin">
        <color theme="0" tint="-0.14996795556505021"/>
      </bottom>
      <diagonal/>
    </border>
    <border>
      <left style="thick">
        <color theme="0" tint="-0.24994659260841701"/>
      </left>
      <right style="thin">
        <color theme="0" tint="-0.14996795556505021"/>
      </right>
      <top/>
      <bottom style="thick">
        <color theme="0" tint="-0.24994659260841701"/>
      </bottom>
      <diagonal/>
    </border>
    <border>
      <left style="thin">
        <color theme="0" tint="-0.14996795556505021"/>
      </left>
      <right style="thin">
        <color theme="0" tint="-0.14996795556505021"/>
      </right>
      <top/>
      <bottom style="thick">
        <color theme="0" tint="-0.24994659260841701"/>
      </bottom>
      <diagonal/>
    </border>
    <border>
      <left style="thin">
        <color theme="0" tint="-0.14996795556505021"/>
      </left>
      <right style="thin">
        <color theme="0" tint="-0.14996795556505021"/>
      </right>
      <top style="thin">
        <color theme="0" tint="-0.14996795556505021"/>
      </top>
      <bottom style="thick">
        <color theme="0" tint="-0.24994659260841701"/>
      </bottom>
      <diagonal/>
    </border>
    <border>
      <left style="thin">
        <color theme="0" tint="-0.14996795556505021"/>
      </left>
      <right style="thick">
        <color theme="0" tint="-0.24994659260841701"/>
      </right>
      <top/>
      <bottom style="thick">
        <color theme="0" tint="-0.24994659260841701"/>
      </bottom>
      <diagonal/>
    </border>
    <border>
      <left style="thick">
        <color theme="0" tint="-0.24994659260841701"/>
      </left>
      <right style="thin">
        <color theme="0" tint="-0.14996795556505021"/>
      </right>
      <top style="thick">
        <color theme="0" tint="-0.24994659260841701"/>
      </top>
      <bottom style="medium">
        <color theme="0" tint="-0.24994659260841701"/>
      </bottom>
      <diagonal/>
    </border>
    <border>
      <left style="thin">
        <color theme="0" tint="-0.14996795556505021"/>
      </left>
      <right style="thin">
        <color theme="0" tint="-0.14996795556505021"/>
      </right>
      <top style="thick">
        <color theme="0" tint="-0.24994659260841701"/>
      </top>
      <bottom style="medium">
        <color theme="0" tint="-0.24994659260841701"/>
      </bottom>
      <diagonal/>
    </border>
    <border>
      <left style="thin">
        <color theme="0" tint="-0.14996795556505021"/>
      </left>
      <right style="thick">
        <color theme="0" tint="-0.24994659260841701"/>
      </right>
      <top style="thick">
        <color theme="0" tint="-0.24994659260841701"/>
      </top>
      <bottom style="medium">
        <color theme="0" tint="-0.24994659260841701"/>
      </bottom>
      <diagonal/>
    </border>
    <border>
      <left/>
      <right style="thin">
        <color theme="2" tint="-9.9948118533890809E-2"/>
      </right>
      <top style="thin">
        <color theme="2" tint="-9.9948118533890809E-2"/>
      </top>
      <bottom style="thin">
        <color theme="2" tint="-9.9948118533890809E-2"/>
      </bottom>
      <diagonal/>
    </border>
    <border>
      <left style="medium">
        <color theme="0" tint="-0.14993743705557422"/>
      </left>
      <right style="medium">
        <color theme="0" tint="-0.14990691854609822"/>
      </right>
      <top style="thin">
        <color theme="0" tint="-0.14996795556505021"/>
      </top>
      <bottom style="thin">
        <color theme="0" tint="-0.14996795556505021"/>
      </bottom>
      <diagonal/>
    </border>
    <border>
      <left style="medium">
        <color theme="0" tint="-0.14990691854609822"/>
      </left>
      <right style="medium">
        <color theme="0" tint="-0.14993743705557422"/>
      </right>
      <top style="thin">
        <color theme="0" tint="-0.14996795556505021"/>
      </top>
      <bottom style="thin">
        <color theme="0" tint="-0.14996795556505021"/>
      </bottom>
      <diagonal/>
    </border>
    <border>
      <left/>
      <right style="medium">
        <color theme="0" tint="-0.14993743705557422"/>
      </right>
      <top style="thin">
        <color theme="0" tint="-0.14996795556505021"/>
      </top>
      <bottom style="thin">
        <color theme="0" tint="-0.14996795556505021"/>
      </bottom>
      <diagonal/>
    </border>
    <border>
      <left style="medium">
        <color theme="0" tint="-0.14993743705557422"/>
      </left>
      <right/>
      <top style="thin">
        <color theme="0" tint="-0.14996795556505021"/>
      </top>
      <bottom style="thin">
        <color theme="0" tint="-0.14996795556505021"/>
      </bottom>
      <diagonal/>
    </border>
    <border>
      <left style="medium">
        <color theme="0" tint="-0.14993743705557422"/>
      </left>
      <right/>
      <top/>
      <bottom/>
      <diagonal/>
    </border>
    <border>
      <left/>
      <right style="medium">
        <color theme="0" tint="-0.14993743705557422"/>
      </right>
      <top style="thin">
        <color theme="0" tint="-0.14996795556505021"/>
      </top>
      <bottom/>
      <diagonal/>
    </border>
    <border>
      <left/>
      <right style="medium">
        <color theme="0" tint="-0.14993743705557422"/>
      </right>
      <top style="thin">
        <color theme="0" tint="-0.14996795556505021"/>
      </top>
      <bottom style="thick">
        <color theme="4"/>
      </bottom>
      <diagonal/>
    </border>
    <border>
      <left style="medium">
        <color theme="0" tint="-0.14993743705557422"/>
      </left>
      <right/>
      <top style="thin">
        <color theme="0" tint="-0.14996795556505021"/>
      </top>
      <bottom style="thick">
        <color theme="4"/>
      </bottom>
      <diagonal/>
    </border>
    <border>
      <left style="medium">
        <color theme="0" tint="-0.14993743705557422"/>
      </left>
      <right style="medium">
        <color theme="0" tint="-0.14990691854609822"/>
      </right>
      <top style="thin">
        <color theme="0" tint="-0.14996795556505021"/>
      </top>
      <bottom/>
      <diagonal/>
    </border>
    <border>
      <left style="medium">
        <color theme="0" tint="-0.14990691854609822"/>
      </left>
      <right style="medium">
        <color theme="0" tint="-0.14993743705557422"/>
      </right>
      <top style="thin">
        <color theme="0" tint="-0.14996795556505021"/>
      </top>
      <bottom/>
      <diagonal/>
    </border>
    <border>
      <left style="medium">
        <color theme="0" tint="-0.14993743705557422"/>
      </left>
      <right style="medium">
        <color theme="0" tint="-0.14990691854609822"/>
      </right>
      <top style="thin">
        <color theme="2" tint="-9.9948118533890809E-2"/>
      </top>
      <bottom style="thin">
        <color theme="0" tint="-0.14996795556505021"/>
      </bottom>
      <diagonal/>
    </border>
    <border>
      <left style="medium">
        <color theme="0" tint="-0.14990691854609822"/>
      </left>
      <right style="medium">
        <color theme="0" tint="-0.14993743705557422"/>
      </right>
      <top style="thin">
        <color theme="2" tint="-9.9948118533890809E-2"/>
      </top>
      <bottom style="thin">
        <color theme="0" tint="-0.14996795556505021"/>
      </bottom>
      <diagonal/>
    </border>
    <border>
      <left style="medium">
        <color theme="0" tint="-0.14993743705557422"/>
      </left>
      <right style="medium">
        <color theme="0" tint="-0.14990691854609822"/>
      </right>
      <top style="thin">
        <color theme="0" tint="-0.14996795556505021"/>
      </top>
      <bottom style="thick">
        <color theme="4"/>
      </bottom>
      <diagonal/>
    </border>
    <border>
      <left style="medium">
        <color theme="0" tint="-0.14990691854609822"/>
      </left>
      <right style="medium">
        <color theme="0" tint="-0.14993743705557422"/>
      </right>
      <top style="thin">
        <color theme="0" tint="-0.14996795556505021"/>
      </top>
      <bottom style="thick">
        <color theme="4"/>
      </bottom>
      <diagonal/>
    </border>
    <border>
      <left style="thin">
        <color theme="0" tint="-0.14996795556505021"/>
      </left>
      <right/>
      <top style="thick">
        <color theme="0" tint="-0.24994659260841701"/>
      </top>
      <bottom style="medium">
        <color theme="0" tint="-0.24994659260841701"/>
      </bottom>
      <diagonal/>
    </border>
    <border>
      <left style="thin">
        <color theme="0" tint="-0.14996795556505021"/>
      </left>
      <right/>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theme="0" tint="-0.14996795556505021"/>
      </left>
      <right/>
      <top/>
      <bottom style="thick">
        <color theme="0" tint="-0.24994659260841701"/>
      </bottom>
      <diagonal/>
    </border>
    <border>
      <left/>
      <right style="medium">
        <color theme="0" tint="-0.24994659260841701"/>
      </right>
      <top style="thin">
        <color theme="0" tint="-0.24994659260841701"/>
      </top>
      <bottom style="thin">
        <color theme="0" tint="-0.24994659260841701"/>
      </bottom>
      <diagonal/>
    </border>
    <border>
      <left/>
      <right/>
      <top style="thin">
        <color theme="1" tint="0.499984740745262"/>
      </top>
      <bottom style="thin">
        <color theme="1" tint="0.499984740745262"/>
      </bottom>
      <diagonal/>
    </border>
    <border>
      <left style="thick">
        <color theme="0" tint="-0.14990691854609822"/>
      </left>
      <right style="medium">
        <color theme="0" tint="-0.24994659260841701"/>
      </right>
      <top style="thin">
        <color theme="0" tint="-0.1498764000366222"/>
      </top>
      <bottom style="thin">
        <color theme="0" tint="-0.1498764000366222"/>
      </bottom>
      <diagonal/>
    </border>
    <border>
      <left style="thick">
        <color theme="2" tint="-0.24994659260841701"/>
      </left>
      <right style="medium">
        <color theme="2" tint="-0.24994659260841701"/>
      </right>
      <top style="medium">
        <color theme="2" tint="-0.24994659260841701"/>
      </top>
      <bottom style="thin">
        <color theme="2" tint="-9.9948118533890809E-2"/>
      </bottom>
      <diagonal/>
    </border>
    <border>
      <left style="thick">
        <color theme="2" tint="-0.24994659260841701"/>
      </left>
      <right style="medium">
        <color theme="2" tint="-0.24994659260841701"/>
      </right>
      <top style="thin">
        <color theme="2" tint="-9.9948118533890809E-2"/>
      </top>
      <bottom style="thin">
        <color theme="2" tint="-9.9948118533890809E-2"/>
      </bottom>
      <diagonal/>
    </border>
    <border>
      <left style="thick">
        <color theme="2" tint="-0.24994659260841701"/>
      </left>
      <right style="medium">
        <color theme="2" tint="-0.24994659260841701"/>
      </right>
      <top style="thin">
        <color theme="2" tint="-9.9948118533890809E-2"/>
      </top>
      <bottom style="medium">
        <color theme="2" tint="-0.24994659260841701"/>
      </bottom>
      <diagonal/>
    </border>
    <border>
      <left style="thick">
        <color theme="4"/>
      </left>
      <right style="thin">
        <color theme="2" tint="-0.499984740745262"/>
      </right>
      <top style="thin">
        <color theme="2" tint="-0.499984740745262"/>
      </top>
      <bottom style="thin">
        <color theme="2" tint="-9.9948118533890809E-2"/>
      </bottom>
      <diagonal/>
    </border>
    <border>
      <left style="thick">
        <color theme="4"/>
      </left>
      <right style="thin">
        <color theme="2" tint="-0.499984740745262"/>
      </right>
      <top style="thin">
        <color theme="2" tint="-9.9948118533890809E-2"/>
      </top>
      <bottom style="thin">
        <color theme="2" tint="-9.9948118533890809E-2"/>
      </bottom>
      <diagonal/>
    </border>
    <border>
      <left style="thin">
        <color rgb="FF7F7F7F"/>
      </left>
      <right style="thin">
        <color rgb="FF7F7F7F"/>
      </right>
      <top style="thin">
        <color rgb="FF7F7F7F"/>
      </top>
      <bottom style="thin">
        <color rgb="FF7F7F7F"/>
      </bottom>
      <diagonal/>
    </border>
    <border>
      <left/>
      <right style="thin">
        <color rgb="FF7F7F7F"/>
      </right>
      <top/>
      <bottom style="thin">
        <color auto="1"/>
      </bottom>
      <diagonal/>
    </border>
    <border>
      <left style="thin">
        <color rgb="FF7F7F7F"/>
      </left>
      <right style="thin">
        <color theme="2" tint="-0.499984740745262"/>
      </right>
      <top style="thin">
        <color rgb="FF7F7F7F"/>
      </top>
      <bottom style="thin">
        <color indexed="64"/>
      </bottom>
      <diagonal/>
    </border>
    <border>
      <left style="thin">
        <color theme="2" tint="-0.499984740745262"/>
      </left>
      <right style="thick">
        <color rgb="FF9ACA02"/>
      </right>
      <top style="thin">
        <color theme="2" tint="-0.499984740745262"/>
      </top>
      <bottom style="thin">
        <color theme="2" tint="-9.9948118533890809E-2"/>
      </bottom>
      <diagonal/>
    </border>
    <border>
      <left style="thin">
        <color theme="2" tint="-0.499984740745262"/>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theme="2" tint="-0.499984740745262"/>
      </left>
      <right style="thick">
        <color rgb="FF9ACA02"/>
      </right>
      <top style="thin">
        <color theme="2" tint="-9.9948118533890809E-2"/>
      </top>
      <bottom style="thin">
        <color theme="2" tint="-9.9948118533890809E-2"/>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theme="2" tint="-0.499984740745262"/>
      </left>
      <right style="thick">
        <color rgb="FF9ACA02"/>
      </right>
      <top style="thin">
        <color theme="2" tint="-9.9948118533890809E-2"/>
      </top>
      <bottom style="thin">
        <color theme="2" tint="-0.24994659260841701"/>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ck">
        <color rgb="FF9ACA02"/>
      </left>
      <right style="thick">
        <color rgb="FF9ACA02"/>
      </right>
      <top style="thick">
        <color rgb="FF9ACA02"/>
      </top>
      <bottom/>
      <diagonal/>
    </border>
    <border>
      <left style="thin">
        <color theme="2" tint="-0.24994659260841701"/>
      </left>
      <right style="thin">
        <color theme="2" tint="-0.24994659260841701"/>
      </right>
      <top style="medium">
        <color theme="2" tint="-0.499984740745262"/>
      </top>
      <bottom/>
      <diagonal/>
    </border>
    <border>
      <left style="thin">
        <color theme="2" tint="-0.24994659260841701"/>
      </left>
      <right/>
      <top style="medium">
        <color theme="2" tint="-0.499984740745262"/>
      </top>
      <bottom/>
      <diagonal/>
    </border>
    <border>
      <left/>
      <right/>
      <top style="medium">
        <color theme="2" tint="-0.499984740745262"/>
      </top>
      <bottom/>
      <diagonal/>
    </border>
    <border>
      <left/>
      <right style="thin">
        <color theme="2" tint="-0.24994659260841701"/>
      </right>
      <top style="medium">
        <color theme="2" tint="-0.499984740745262"/>
      </top>
      <bottom/>
      <diagonal/>
    </border>
    <border>
      <left style="medium">
        <color rgb="FFE00000"/>
      </left>
      <right style="medium">
        <color rgb="FFE00000"/>
      </right>
      <top style="medium">
        <color rgb="FFE00000"/>
      </top>
      <bottom style="medium">
        <color rgb="FFE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ck">
        <color rgb="FF9ACA02"/>
      </left>
      <right style="thick">
        <color rgb="FF9ACA02"/>
      </right>
      <top/>
      <bottom/>
      <diagonal/>
    </border>
    <border>
      <left style="thin">
        <color indexed="64"/>
      </left>
      <right style="dotted">
        <color indexed="64"/>
      </right>
      <top style="thin">
        <color indexed="64"/>
      </top>
      <bottom style="dotted">
        <color indexed="64"/>
      </bottom>
      <diagonal/>
    </border>
    <border>
      <left style="thick">
        <color rgb="FF9ACA02"/>
      </left>
      <right style="thick">
        <color rgb="FF9ACA02"/>
      </right>
      <top/>
      <bottom style="thick">
        <color rgb="FF9ACA02"/>
      </bottom>
      <diagonal/>
    </border>
    <border>
      <left/>
      <right/>
      <top/>
      <bottom style="thick">
        <color theme="2" tint="-0.499984740745262"/>
      </bottom>
      <diagonal/>
    </border>
    <border>
      <left style="thick">
        <color theme="0" tint="-0.499984740745262"/>
      </left>
      <right style="thick">
        <color theme="0" tint="-0.499984740745262"/>
      </right>
      <top style="thick">
        <color theme="0" tint="-0.499984740745262"/>
      </top>
      <bottom/>
      <diagonal/>
    </border>
    <border>
      <left style="thick">
        <color theme="0" tint="-0.499984740745262"/>
      </left>
      <right style="thin">
        <color theme="2" tint="-9.9948118533890809E-2"/>
      </right>
      <top style="thick">
        <color theme="0" tint="-0.499984740745262"/>
      </top>
      <bottom style="thin">
        <color theme="2" tint="-9.9948118533890809E-2"/>
      </bottom>
      <diagonal/>
    </border>
    <border>
      <left style="thin">
        <color theme="2" tint="-9.9948118533890809E-2"/>
      </left>
      <right style="thin">
        <color theme="2" tint="-9.9948118533890809E-2"/>
      </right>
      <top style="thick">
        <color theme="0" tint="-0.499984740745262"/>
      </top>
      <bottom style="thin">
        <color theme="2" tint="-9.9948118533890809E-2"/>
      </bottom>
      <diagonal/>
    </border>
    <border>
      <left style="thin">
        <color theme="2" tint="-9.9948118533890809E-2"/>
      </left>
      <right style="thick">
        <color theme="0" tint="-0.499984740745262"/>
      </right>
      <top style="thick">
        <color theme="0" tint="-0.499984740745262"/>
      </top>
      <bottom style="thin">
        <color theme="2" tint="-9.9948118533890809E-2"/>
      </bottom>
      <diagonal/>
    </border>
    <border>
      <left/>
      <right/>
      <top style="thick">
        <color theme="0" tint="-0.499984740745262"/>
      </top>
      <bottom/>
      <diagonal/>
    </border>
    <border>
      <left style="thick">
        <color theme="2" tint="-0.499984740745262"/>
      </left>
      <right/>
      <top style="thick">
        <color theme="2" tint="-0.499984740745262"/>
      </top>
      <bottom/>
      <diagonal/>
    </border>
    <border>
      <left/>
      <right/>
      <top style="thick">
        <color theme="2" tint="-0.499984740745262"/>
      </top>
      <bottom/>
      <diagonal/>
    </border>
    <border>
      <left style="medium">
        <color theme="2" tint="-0.499984740745262"/>
      </left>
      <right style="medium">
        <color theme="2" tint="-0.499984740745262"/>
      </right>
      <top style="thick">
        <color theme="2" tint="-0.499984740745262"/>
      </top>
      <bottom/>
      <diagonal/>
    </border>
    <border>
      <left style="medium">
        <color theme="2" tint="-0.499984740745262"/>
      </left>
      <right/>
      <top style="thick">
        <color theme="2" tint="-0.499984740745262"/>
      </top>
      <bottom/>
      <diagonal/>
    </border>
    <border>
      <left/>
      <right style="thick">
        <color theme="2" tint="-0.499984740745262"/>
      </right>
      <top style="thick">
        <color theme="2" tint="-0.499984740745262"/>
      </top>
      <bottom/>
      <diagonal/>
    </border>
    <border>
      <left style="thick">
        <color theme="0" tint="-0.499984740745262"/>
      </left>
      <right style="thick">
        <color theme="0" tint="-0.499984740745262"/>
      </right>
      <top/>
      <bottom/>
      <diagonal/>
    </border>
    <border>
      <left style="thick">
        <color theme="0"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0" tint="-0.499984740745262"/>
      </right>
      <top style="thin">
        <color theme="2" tint="-9.9948118533890809E-2"/>
      </top>
      <bottom style="thin">
        <color theme="2" tint="-9.9948118533890809E-2"/>
      </bottom>
      <diagonal/>
    </border>
    <border>
      <left style="thick">
        <color theme="2" tint="-0.499984740745262"/>
      </left>
      <right/>
      <top/>
      <bottom/>
      <diagonal/>
    </border>
    <border>
      <left style="medium">
        <color theme="2" tint="-0.499984740745262"/>
      </left>
      <right style="medium">
        <color theme="2" tint="-0.499984740745262"/>
      </right>
      <top/>
      <bottom/>
      <diagonal/>
    </border>
    <border>
      <left style="medium">
        <color theme="2" tint="-0.499984740745262"/>
      </left>
      <right/>
      <top/>
      <bottom/>
      <diagonal/>
    </border>
    <border>
      <left/>
      <right style="thick">
        <color theme="2" tint="-0.499984740745262"/>
      </right>
      <top/>
      <bottom/>
      <diagonal/>
    </border>
    <border>
      <left style="thick">
        <color theme="0" tint="-0.499984740745262"/>
      </left>
      <right style="thick">
        <color theme="0" tint="-0.499984740745262"/>
      </right>
      <top/>
      <bottom style="thick">
        <color theme="0" tint="-0.499984740745262"/>
      </bottom>
      <diagonal/>
    </border>
    <border>
      <left style="thick">
        <color theme="0" tint="-0.499984740745262"/>
      </left>
      <right style="thin">
        <color theme="2" tint="-9.9948118533890809E-2"/>
      </right>
      <top style="thin">
        <color theme="2" tint="-9.9948118533890809E-2"/>
      </top>
      <bottom style="thick">
        <color theme="0" tint="-0.499984740745262"/>
      </bottom>
      <diagonal/>
    </border>
    <border>
      <left style="thin">
        <color theme="2" tint="-9.9948118533890809E-2"/>
      </left>
      <right style="thin">
        <color theme="2" tint="-9.9948118533890809E-2"/>
      </right>
      <top style="thin">
        <color theme="2" tint="-9.9948118533890809E-2"/>
      </top>
      <bottom style="thick">
        <color theme="0" tint="-0.499984740745262"/>
      </bottom>
      <diagonal/>
    </border>
    <border>
      <left style="thin">
        <color theme="2" tint="-9.9948118533890809E-2"/>
      </left>
      <right style="thick">
        <color theme="0" tint="-0.499984740745262"/>
      </right>
      <top style="thin">
        <color theme="2" tint="-9.9948118533890809E-2"/>
      </top>
      <bottom style="thick">
        <color theme="0" tint="-0.499984740745262"/>
      </bottom>
      <diagonal/>
    </border>
    <border>
      <left/>
      <right/>
      <top/>
      <bottom style="thick">
        <color theme="0" tint="-0.499984740745262"/>
      </bottom>
      <diagonal/>
    </border>
    <border>
      <left style="thick">
        <color theme="2" tint="-0.499984740745262"/>
      </left>
      <right/>
      <top/>
      <bottom style="thick">
        <color theme="0" tint="-0.499984740745262"/>
      </bottom>
      <diagonal/>
    </border>
    <border>
      <left style="medium">
        <color theme="2" tint="-0.499984740745262"/>
      </left>
      <right style="medium">
        <color theme="2" tint="-0.499984740745262"/>
      </right>
      <top/>
      <bottom style="thick">
        <color theme="0" tint="-0.499984740745262"/>
      </bottom>
      <diagonal/>
    </border>
    <border>
      <left style="medium">
        <color theme="2" tint="-0.499984740745262"/>
      </left>
      <right/>
      <top/>
      <bottom style="thick">
        <color theme="0" tint="-0.499984740745262"/>
      </bottom>
      <diagonal/>
    </border>
    <border>
      <left/>
      <right style="thick">
        <color theme="2" tint="-0.499984740745262"/>
      </right>
      <top/>
      <bottom style="thick">
        <color theme="0" tint="-0.499984740745262"/>
      </bottom>
      <diagonal/>
    </border>
    <border>
      <left style="thick">
        <color theme="2" tint="-0.499984740745262"/>
      </left>
      <right/>
      <top/>
      <bottom style="thick">
        <color theme="2" tint="-0.499984740745262"/>
      </bottom>
      <diagonal/>
    </border>
    <border>
      <left/>
      <right style="thick">
        <color theme="2" tint="-0.499984740745262"/>
      </right>
      <top/>
      <bottom style="thick">
        <color theme="2" tint="-0.499984740745262"/>
      </bottom>
      <diagonal/>
    </border>
    <border>
      <left style="thick">
        <color theme="0" tint="-0.499984740745262"/>
      </left>
      <right/>
      <top style="thick">
        <color theme="0" tint="-0.499984740745262"/>
      </top>
      <bottom/>
      <diagonal/>
    </border>
    <border>
      <left/>
      <right style="thick">
        <color theme="2" tint="-0.499984740745262"/>
      </right>
      <top style="thick">
        <color theme="0" tint="-0.499984740745262"/>
      </top>
      <bottom/>
      <diagonal/>
    </border>
    <border>
      <left style="thick">
        <color theme="0" tint="-0.499984740745262"/>
      </left>
      <right/>
      <top/>
      <bottom/>
      <diagonal/>
    </border>
    <border>
      <left style="thick">
        <color theme="0" tint="-0.499984740745262"/>
      </left>
      <right/>
      <top/>
      <bottom style="thick">
        <color theme="0" tint="-0.499984740745262"/>
      </bottom>
      <diagonal/>
    </border>
    <border>
      <left/>
      <right/>
      <top style="thin">
        <color theme="2" tint="-0.499984740745262"/>
      </top>
      <bottom/>
      <diagonal/>
    </border>
    <border>
      <left style="thin">
        <color theme="2" tint="-9.9948118533890809E-2"/>
      </left>
      <right/>
      <top style="thin">
        <color theme="2" tint="-9.9917600024414813E-2"/>
      </top>
      <bottom style="thick">
        <color theme="2" tint="-0.24994659260841701"/>
      </bottom>
      <diagonal/>
    </border>
    <border>
      <left/>
      <right/>
      <top style="thin">
        <color theme="2" tint="-9.9917600024414813E-2"/>
      </top>
      <bottom style="thick">
        <color theme="2" tint="-0.24994659260841701"/>
      </bottom>
      <diagonal/>
    </border>
    <border>
      <left/>
      <right style="thin">
        <color theme="2" tint="-9.9917600024414813E-2"/>
      </right>
      <top style="thin">
        <color theme="2" tint="-9.9917600024414813E-2"/>
      </top>
      <bottom style="thick">
        <color theme="2" tint="-0.24994659260841701"/>
      </bottom>
      <diagonal/>
    </border>
    <border>
      <left style="thick">
        <color theme="2" tint="-0.499984740745262"/>
      </left>
      <right style="thin">
        <color theme="2" tint="-9.9948118533890809E-2"/>
      </right>
      <top style="thick">
        <color theme="2" tint="-0.499984740745262"/>
      </top>
      <bottom style="thin">
        <color theme="2" tint="-9.9948118533890809E-2"/>
      </bottom>
      <diagonal/>
    </border>
    <border>
      <left style="thin">
        <color theme="2" tint="-9.9948118533890809E-2"/>
      </left>
      <right style="thick">
        <color theme="0" tint="-0.499984740745262"/>
      </right>
      <top style="thick">
        <color theme="2" tint="-0.499984740745262"/>
      </top>
      <bottom style="thin">
        <color theme="2" tint="-9.9948118533890809E-2"/>
      </bottom>
      <diagonal/>
    </border>
    <border>
      <left style="thick">
        <color theme="2" tint="-0.499984740745262"/>
      </left>
      <right style="thin">
        <color theme="2" tint="-9.9948118533890809E-2"/>
      </right>
      <top style="thin">
        <color theme="2" tint="-9.9948118533890809E-2"/>
      </top>
      <bottom style="thick">
        <color theme="0" tint="-0.499984740745262"/>
      </bottom>
      <diagonal/>
    </border>
    <border>
      <left style="thick">
        <color theme="2" tint="-0.499984740745262"/>
      </left>
      <right style="thin">
        <color theme="2" tint="-9.9948118533890809E-2"/>
      </right>
      <top style="thick">
        <color theme="2" tint="-0.499984740745262"/>
      </top>
      <bottom style="thin">
        <color theme="2" tint="-0.499984740745262"/>
      </bottom>
      <diagonal/>
    </border>
    <border>
      <left style="thin">
        <color theme="2" tint="-9.9948118533890809E-2"/>
      </left>
      <right style="thin">
        <color theme="2" tint="-9.9948118533890809E-2"/>
      </right>
      <top style="thick">
        <color theme="2" tint="-0.499984740745262"/>
      </top>
      <bottom style="thin">
        <color theme="2" tint="-0.499984740745262"/>
      </bottom>
      <diagonal/>
    </border>
    <border>
      <left style="thin">
        <color theme="2" tint="-9.9948118533890809E-2"/>
      </left>
      <right style="medium">
        <color theme="2" tint="-0.499984740745262"/>
      </right>
      <top style="thick">
        <color theme="2" tint="-0.499984740745262"/>
      </top>
      <bottom style="thin">
        <color theme="2" tint="-0.499984740745262"/>
      </bottom>
      <diagonal/>
    </border>
    <border>
      <left style="medium">
        <color theme="2" tint="-0.499984740745262"/>
      </left>
      <right style="medium">
        <color theme="2" tint="-0.499984740745262"/>
      </right>
      <top style="thick">
        <color theme="2" tint="-0.499984740745262"/>
      </top>
      <bottom style="thin">
        <color theme="2" tint="-0.499984740745262"/>
      </bottom>
      <diagonal/>
    </border>
    <border>
      <left style="medium">
        <color theme="2" tint="-0.499984740745262"/>
      </left>
      <right style="thin">
        <color theme="2" tint="-9.9948118533890809E-2"/>
      </right>
      <top style="thick">
        <color theme="2" tint="-0.499984740745262"/>
      </top>
      <bottom style="thin">
        <color theme="2" tint="-0.499984740745262"/>
      </bottom>
      <diagonal/>
    </border>
    <border>
      <left style="thin">
        <color theme="2" tint="-9.9948118533890809E-2"/>
      </left>
      <right style="thick">
        <color theme="2" tint="-0.499984740745262"/>
      </right>
      <top style="thick">
        <color theme="2" tint="-0.499984740745262"/>
      </top>
      <bottom style="thin">
        <color theme="2" tint="-0.499984740745262"/>
      </bottom>
      <diagonal/>
    </border>
    <border>
      <left style="thick">
        <color theme="2" tint="-0.499984740745262"/>
      </left>
      <right style="thin">
        <color theme="2" tint="-9.9948118533890809E-2"/>
      </right>
      <top/>
      <bottom style="thin">
        <color theme="2" tint="-9.9948118533890809E-2"/>
      </bottom>
      <diagonal/>
    </border>
    <border>
      <left style="thick">
        <color theme="2" tint="-0.499984740745262"/>
      </left>
      <right style="thin">
        <color theme="2" tint="-9.9948118533890809E-2"/>
      </right>
      <top style="thin">
        <color theme="2" tint="-9.9948118533890809E-2"/>
      </top>
      <bottom style="thin">
        <color theme="2" tint="-9.9948118533890809E-2"/>
      </bottom>
      <diagonal/>
    </border>
    <border>
      <left style="thick">
        <color theme="2" tint="-0.499984740745262"/>
      </left>
      <right style="thin">
        <color theme="2" tint="-9.9948118533890809E-2"/>
      </right>
      <top style="thin">
        <color theme="2" tint="-9.9948118533890809E-2"/>
      </top>
      <bottom style="thick">
        <color theme="2" tint="-0.499984740745262"/>
      </bottom>
      <diagonal/>
    </border>
    <border>
      <left style="thin">
        <color theme="2" tint="-9.9948118533890809E-2"/>
      </left>
      <right style="thin">
        <color theme="2" tint="-9.9948118533890809E-2"/>
      </right>
      <top style="thin">
        <color theme="2" tint="-9.9948118533890809E-2"/>
      </top>
      <bottom style="thick">
        <color theme="2" tint="-0.499984740745262"/>
      </bottom>
      <diagonal/>
    </border>
    <border>
      <left style="thin">
        <color theme="2" tint="-9.9948118533890809E-2"/>
      </left>
      <right/>
      <top style="thin">
        <color theme="2" tint="-9.9948118533890809E-2"/>
      </top>
      <bottom style="thin">
        <color theme="2" tint="-9.9948118533890809E-2"/>
      </bottom>
      <diagonal/>
    </border>
    <border>
      <left style="thin">
        <color theme="2" tint="-9.9948118533890809E-2"/>
      </left>
      <right/>
      <top style="thin">
        <color theme="2" tint="-9.9948118533890809E-2"/>
      </top>
      <bottom style="thick">
        <color theme="2" tint="-0.499984740745262"/>
      </bottom>
      <diagonal/>
    </border>
    <border>
      <left/>
      <right/>
      <top style="thin">
        <color theme="2" tint="-0.499984740745262"/>
      </top>
      <bottom style="thin">
        <color theme="2" tint="-9.9948118533890809E-2"/>
      </bottom>
      <diagonal/>
    </border>
    <border>
      <left/>
      <right style="medium">
        <color theme="2" tint="-0.499984740745262"/>
      </right>
      <top/>
      <bottom style="thin">
        <color theme="2" tint="-9.9948118533890809E-2"/>
      </bottom>
      <diagonal/>
    </border>
    <border>
      <left/>
      <right style="medium">
        <color theme="2" tint="-0.499984740745262"/>
      </right>
      <top style="thin">
        <color theme="2" tint="-9.9948118533890809E-2"/>
      </top>
      <bottom style="thin">
        <color theme="2" tint="-9.9948118533890809E-2"/>
      </bottom>
      <diagonal/>
    </border>
    <border>
      <left/>
      <right style="medium">
        <color theme="2" tint="-0.499984740745262"/>
      </right>
      <top style="thin">
        <color theme="2" tint="-9.9948118533890809E-2"/>
      </top>
      <bottom style="thick">
        <color theme="2" tint="-0.499984740745262"/>
      </bottom>
      <diagonal/>
    </border>
    <border>
      <left style="medium">
        <color theme="2" tint="-0.499984740745262"/>
      </left>
      <right style="thin">
        <color theme="2" tint="-9.9948118533890809E-2"/>
      </right>
      <top/>
      <bottom style="thin">
        <color theme="2" tint="-9.9948118533890809E-2"/>
      </bottom>
      <diagonal/>
    </border>
    <border>
      <left style="thin">
        <color theme="2" tint="-9.9948118533890809E-2"/>
      </left>
      <right style="thick">
        <color theme="2" tint="-0.499984740745262"/>
      </right>
      <top/>
      <bottom style="thin">
        <color theme="2" tint="-9.9948118533890809E-2"/>
      </bottom>
      <diagonal/>
    </border>
    <border>
      <left style="medium">
        <color theme="2" tint="-0.499984740745262"/>
      </left>
      <right style="thin">
        <color theme="2" tint="-9.9948118533890809E-2"/>
      </right>
      <top style="thin">
        <color theme="2" tint="-9.9948118533890809E-2"/>
      </top>
      <bottom style="thin">
        <color theme="2" tint="-9.9948118533890809E-2"/>
      </bottom>
      <diagonal/>
    </border>
    <border>
      <left style="thin">
        <color theme="2" tint="-9.9948118533890809E-2"/>
      </left>
      <right style="thick">
        <color theme="2" tint="-0.499984740745262"/>
      </right>
      <top style="thin">
        <color theme="2" tint="-9.9948118533890809E-2"/>
      </top>
      <bottom style="thin">
        <color theme="2" tint="-9.9948118533890809E-2"/>
      </bottom>
      <diagonal/>
    </border>
    <border>
      <left style="medium">
        <color theme="2" tint="-0.499984740745262"/>
      </left>
      <right style="thin">
        <color theme="2" tint="-9.9948118533890809E-2"/>
      </right>
      <top style="thin">
        <color theme="2" tint="-9.9948118533890809E-2"/>
      </top>
      <bottom style="thick">
        <color theme="2" tint="-0.499984740745262"/>
      </bottom>
      <diagonal/>
    </border>
    <border>
      <left style="thin">
        <color theme="2" tint="-9.9948118533890809E-2"/>
      </left>
      <right style="thick">
        <color theme="2" tint="-0.499984740745262"/>
      </right>
      <top style="thin">
        <color theme="2" tint="-9.9948118533890809E-2"/>
      </top>
      <bottom style="thick">
        <color theme="2" tint="-0.499984740745262"/>
      </bottom>
      <diagonal/>
    </border>
    <border>
      <left/>
      <right/>
      <top style="thin">
        <color theme="2" tint="-9.9948118533890809E-2"/>
      </top>
      <bottom style="thick">
        <color theme="2" tint="-0.499984740745262"/>
      </bottom>
      <diagonal/>
    </border>
    <border>
      <left style="thick">
        <color theme="2" tint="-0.499984740745262"/>
      </left>
      <right style="thick">
        <color theme="2" tint="-0.499984740745262"/>
      </right>
      <top style="thick">
        <color theme="2" tint="-0.499984740745262"/>
      </top>
      <bottom style="thin">
        <color theme="2" tint="-0.499984740745262"/>
      </bottom>
      <diagonal/>
    </border>
    <border>
      <left style="thick">
        <color theme="2" tint="-0.499984740745262"/>
      </left>
      <right style="thick">
        <color theme="2" tint="-0.499984740745262"/>
      </right>
      <top/>
      <bottom style="thin">
        <color theme="2" tint="-9.9948118533890809E-2"/>
      </bottom>
      <diagonal/>
    </border>
    <border>
      <left style="thick">
        <color theme="2" tint="-0.499984740745262"/>
      </left>
      <right style="thick">
        <color theme="2" tint="-0.499984740745262"/>
      </right>
      <top style="thin">
        <color theme="2" tint="-9.9948118533890809E-2"/>
      </top>
      <bottom style="thin">
        <color theme="2" tint="-9.9948118533890809E-2"/>
      </bottom>
      <diagonal/>
    </border>
    <border>
      <left style="thick">
        <color theme="2" tint="-0.499984740745262"/>
      </left>
      <right style="thick">
        <color theme="2" tint="-0.499984740745262"/>
      </right>
      <top style="thin">
        <color theme="2" tint="-9.9948118533890809E-2"/>
      </top>
      <bottom style="thick">
        <color theme="2" tint="-0.499984740745262"/>
      </bottom>
      <diagonal/>
    </border>
  </borders>
  <cellStyleXfs count="4">
    <xf numFmtId="0" fontId="0" fillId="0" borderId="0"/>
    <xf numFmtId="0" fontId="31" fillId="0" borderId="0" applyNumberFormat="0" applyFill="0" applyBorder="0" applyAlignment="0" applyProtection="0"/>
    <xf numFmtId="0" fontId="85" fillId="0" borderId="0"/>
    <xf numFmtId="0" fontId="96" fillId="25" borderId="300" applyNumberFormat="0" applyAlignment="0" applyProtection="0"/>
  </cellStyleXfs>
  <cellXfs count="1015">
    <xf numFmtId="0" fontId="0" fillId="0" borderId="0" xfId="0"/>
    <xf numFmtId="0" fontId="0" fillId="3" borderId="7" xfId="0" applyFill="1" applyBorder="1" applyAlignment="1" applyProtection="1">
      <alignment horizontal="center" vertical="center"/>
      <protection locked="0"/>
    </xf>
    <xf numFmtId="0" fontId="0" fillId="3" borderId="8" xfId="0" applyFill="1" applyBorder="1" applyAlignment="1" applyProtection="1">
      <alignment horizontal="center" vertical="center"/>
      <protection locked="0"/>
    </xf>
    <xf numFmtId="0" fontId="0" fillId="3" borderId="16" xfId="0" applyFill="1" applyBorder="1" applyAlignment="1" applyProtection="1">
      <alignment horizontal="center" vertical="center"/>
      <protection locked="0"/>
    </xf>
    <xf numFmtId="0" fontId="13" fillId="0" borderId="0" xfId="0" applyFont="1" applyAlignment="1">
      <alignment horizontal="center" vertical="center"/>
    </xf>
    <xf numFmtId="0" fontId="0" fillId="0" borderId="0" xfId="0" applyAlignment="1">
      <alignment horizontal="left"/>
    </xf>
    <xf numFmtId="164" fontId="7" fillId="0" borderId="5" xfId="0" applyNumberFormat="1" applyFont="1" applyBorder="1" applyAlignment="1">
      <alignment horizontal="center"/>
    </xf>
    <xf numFmtId="0" fontId="8" fillId="0" borderId="5" xfId="0" applyFont="1" applyBorder="1" applyAlignment="1">
      <alignment horizontal="center" vertical="center"/>
    </xf>
    <xf numFmtId="0" fontId="8" fillId="0" borderId="6" xfId="0" applyFont="1" applyBorder="1" applyAlignment="1">
      <alignment horizontal="center" vertical="center"/>
    </xf>
    <xf numFmtId="0" fontId="10" fillId="0" borderId="0" xfId="0" applyFont="1"/>
    <xf numFmtId="0" fontId="11" fillId="0" borderId="0" xfId="0" applyFont="1" applyAlignment="1">
      <alignment horizontal="center" vertical="center"/>
    </xf>
    <xf numFmtId="0" fontId="0" fillId="0" borderId="14" xfId="0" applyBorder="1"/>
    <xf numFmtId="0" fontId="0" fillId="0" borderId="15" xfId="0" applyBorder="1"/>
    <xf numFmtId="0" fontId="11" fillId="0" borderId="0" xfId="0" applyFont="1"/>
    <xf numFmtId="0" fontId="12" fillId="0" borderId="0" xfId="0" applyFont="1"/>
    <xf numFmtId="0" fontId="7" fillId="0" borderId="0" xfId="0" applyFont="1"/>
    <xf numFmtId="164" fontId="7" fillId="0" borderId="0" xfId="0" applyNumberFormat="1" applyFont="1" applyAlignment="1">
      <alignment horizontal="center"/>
    </xf>
    <xf numFmtId="0" fontId="8" fillId="0" borderId="0" xfId="0" applyFont="1" applyAlignment="1">
      <alignment horizontal="center" vertical="center"/>
    </xf>
    <xf numFmtId="0" fontId="5" fillId="0" borderId="0" xfId="0" applyFont="1" applyAlignment="1">
      <alignment horizontal="center"/>
    </xf>
    <xf numFmtId="0" fontId="18" fillId="0" borderId="0" xfId="0" applyFont="1" applyAlignment="1">
      <alignment horizontal="center" vertical="center"/>
    </xf>
    <xf numFmtId="0" fontId="19" fillId="0" borderId="0" xfId="0" applyFont="1" applyAlignment="1">
      <alignment horizontal="center" vertical="center"/>
    </xf>
    <xf numFmtId="0" fontId="0" fillId="0" borderId="0" xfId="0" applyAlignment="1">
      <alignment horizontal="center" vertical="center"/>
    </xf>
    <xf numFmtId="49" fontId="21" fillId="0" borderId="0" xfId="0" applyNumberFormat="1" applyFont="1" applyAlignment="1">
      <alignment horizontal="center" vertical="center"/>
    </xf>
    <xf numFmtId="0" fontId="0" fillId="0" borderId="0" xfId="0" applyProtection="1">
      <protection locked="0"/>
    </xf>
    <xf numFmtId="0" fontId="0" fillId="0" borderId="0" xfId="0" applyAlignment="1">
      <alignment horizontal="center"/>
    </xf>
    <xf numFmtId="0" fontId="7" fillId="0" borderId="19" xfId="0" applyFont="1" applyBorder="1"/>
    <xf numFmtId="0" fontId="9" fillId="0" borderId="0" xfId="0" applyFont="1" applyAlignment="1">
      <alignment horizontal="center" vertical="center"/>
    </xf>
    <xf numFmtId="0" fontId="0" fillId="0" borderId="0" xfId="0" applyAlignment="1">
      <alignment horizontal="right"/>
    </xf>
    <xf numFmtId="0" fontId="0" fillId="0" borderId="21" xfId="0" applyBorder="1"/>
    <xf numFmtId="0" fontId="0" fillId="0" borderId="21" xfId="0" applyBorder="1" applyAlignment="1">
      <alignment horizontal="center"/>
    </xf>
    <xf numFmtId="0" fontId="0" fillId="0" borderId="17" xfId="0" applyBorder="1" applyAlignment="1">
      <alignment horizontal="right" indent="1"/>
    </xf>
    <xf numFmtId="0" fontId="0" fillId="0" borderId="19" xfId="0" applyBorder="1" applyAlignment="1">
      <alignment horizontal="right" indent="1"/>
    </xf>
    <xf numFmtId="0" fontId="22" fillId="0" borderId="22" xfId="0" applyFont="1" applyBorder="1" applyAlignment="1">
      <alignment horizontal="center"/>
    </xf>
    <xf numFmtId="0" fontId="0" fillId="0" borderId="0" xfId="0" applyAlignment="1">
      <alignment horizontal="right" indent="1"/>
    </xf>
    <xf numFmtId="0" fontId="24" fillId="0" borderId="0" xfId="0" applyFont="1" applyAlignment="1">
      <alignment horizontal="center"/>
    </xf>
    <xf numFmtId="0" fontId="0" fillId="8" borderId="20" xfId="0" applyFill="1" applyBorder="1" applyAlignment="1">
      <alignment horizontal="center"/>
    </xf>
    <xf numFmtId="0" fontId="24" fillId="0" borderId="0" xfId="0" applyFont="1" applyAlignment="1">
      <alignment horizontal="right"/>
    </xf>
    <xf numFmtId="0" fontId="6" fillId="0" borderId="0" xfId="0" applyFont="1" applyAlignment="1">
      <alignment horizontal="center"/>
    </xf>
    <xf numFmtId="0" fontId="8" fillId="11" borderId="5" xfId="0" applyFont="1" applyFill="1" applyBorder="1" applyAlignment="1">
      <alignment horizontal="center" vertical="center"/>
    </xf>
    <xf numFmtId="0" fontId="8" fillId="11" borderId="6" xfId="0" applyFont="1" applyFill="1" applyBorder="1" applyAlignment="1">
      <alignment horizontal="center" vertical="center"/>
    </xf>
    <xf numFmtId="0" fontId="0" fillId="0" borderId="0" xfId="0" applyAlignment="1">
      <alignment horizontal="right" vertical="center"/>
    </xf>
    <xf numFmtId="0" fontId="0" fillId="0" borderId="0" xfId="0" applyAlignment="1">
      <alignment horizontal="left" vertical="center" indent="1"/>
    </xf>
    <xf numFmtId="0" fontId="33" fillId="0" borderId="0" xfId="0" applyFont="1"/>
    <xf numFmtId="0" fontId="3" fillId="5" borderId="35" xfId="0" applyFont="1" applyFill="1" applyBorder="1" applyAlignment="1" applyProtection="1">
      <alignment horizontal="center" vertical="center"/>
      <protection locked="0"/>
    </xf>
    <xf numFmtId="0" fontId="0" fillId="0" borderId="0" xfId="0" applyAlignment="1">
      <alignment horizontal="left" indent="1"/>
    </xf>
    <xf numFmtId="0" fontId="0" fillId="0" borderId="41" xfId="0" applyBorder="1" applyAlignment="1">
      <alignment horizontal="left" indent="1"/>
    </xf>
    <xf numFmtId="0" fontId="0" fillId="7" borderId="0" xfId="0" applyFill="1" applyAlignment="1">
      <alignment horizontal="right" indent="2"/>
    </xf>
    <xf numFmtId="0" fontId="0" fillId="7" borderId="42" xfId="0" applyFill="1" applyBorder="1" applyAlignment="1">
      <alignment horizontal="left" indent="1"/>
    </xf>
    <xf numFmtId="0" fontId="22" fillId="0" borderId="0" xfId="0" applyFont="1" applyAlignment="1">
      <alignment horizontal="center"/>
    </xf>
    <xf numFmtId="0" fontId="17" fillId="0" borderId="0" xfId="0" applyFont="1" applyAlignment="1">
      <alignment vertical="center"/>
    </xf>
    <xf numFmtId="0" fontId="20" fillId="0" borderId="0" xfId="0" applyFont="1" applyAlignment="1">
      <alignment vertical="center"/>
    </xf>
    <xf numFmtId="0" fontId="27" fillId="0" borderId="0" xfId="0" applyFont="1"/>
    <xf numFmtId="0" fontId="25" fillId="0" borderId="0" xfId="0" applyFont="1"/>
    <xf numFmtId="0" fontId="5" fillId="0" borderId="0" xfId="0" applyFont="1"/>
    <xf numFmtId="0" fontId="32" fillId="0" borderId="0" xfId="0" applyFont="1" applyAlignment="1">
      <alignment horizontal="center"/>
    </xf>
    <xf numFmtId="0" fontId="34" fillId="0" borderId="0" xfId="0" applyFont="1" applyAlignment="1">
      <alignment horizontal="left" vertical="center"/>
    </xf>
    <xf numFmtId="0" fontId="13" fillId="0" borderId="0" xfId="0" applyFont="1" applyAlignment="1">
      <alignment horizontal="center" vertical="top"/>
    </xf>
    <xf numFmtId="0" fontId="0" fillId="0" borderId="0" xfId="0" applyAlignment="1">
      <alignment vertical="top"/>
    </xf>
    <xf numFmtId="0" fontId="28" fillId="0" borderId="0" xfId="0" applyFont="1"/>
    <xf numFmtId="0" fontId="12" fillId="0" borderId="0" xfId="0" applyFont="1" applyAlignment="1">
      <alignment vertical="top"/>
    </xf>
    <xf numFmtId="0" fontId="37" fillId="5" borderId="19" xfId="0" applyFont="1" applyFill="1" applyBorder="1" applyAlignment="1" applyProtection="1">
      <alignment horizontal="center"/>
      <protection locked="0"/>
    </xf>
    <xf numFmtId="0" fontId="37" fillId="5" borderId="17" xfId="0" applyFont="1" applyFill="1" applyBorder="1" applyAlignment="1" applyProtection="1">
      <alignment horizontal="center"/>
      <protection locked="0"/>
    </xf>
    <xf numFmtId="0" fontId="0" fillId="0" borderId="47" xfId="0" applyBorder="1" applyAlignment="1">
      <alignment horizontal="left" indent="1"/>
    </xf>
    <xf numFmtId="165" fontId="0" fillId="0" borderId="0" xfId="0" applyNumberFormat="1" applyAlignment="1">
      <alignment horizontal="right" indent="2"/>
    </xf>
    <xf numFmtId="0" fontId="4" fillId="7" borderId="48" xfId="0" applyFont="1" applyFill="1" applyBorder="1"/>
    <xf numFmtId="0" fontId="38" fillId="0" borderId="0" xfId="0" applyFont="1"/>
    <xf numFmtId="0" fontId="0" fillId="5" borderId="36" xfId="0" applyFill="1" applyBorder="1" applyAlignment="1" applyProtection="1">
      <alignment horizontal="left" indent="1"/>
      <protection locked="0"/>
    </xf>
    <xf numFmtId="0" fontId="0" fillId="5" borderId="38" xfId="0" applyFill="1" applyBorder="1" applyAlignment="1" applyProtection="1">
      <alignment horizontal="left" indent="1"/>
      <protection locked="0"/>
    </xf>
    <xf numFmtId="0" fontId="32" fillId="0" borderId="26" xfId="0" applyFont="1" applyBorder="1" applyAlignment="1">
      <alignment horizontal="left" indent="1"/>
    </xf>
    <xf numFmtId="0" fontId="0" fillId="0" borderId="27" xfId="0" applyBorder="1" applyAlignment="1">
      <alignment horizontal="left" indent="1"/>
    </xf>
    <xf numFmtId="0" fontId="0" fillId="0" borderId="43" xfId="0" applyBorder="1" applyAlignment="1">
      <alignment horizontal="left" indent="1"/>
    </xf>
    <xf numFmtId="0" fontId="14" fillId="0" borderId="0" xfId="0" applyFont="1" applyAlignment="1">
      <alignment horizontal="center" vertical="center"/>
    </xf>
    <xf numFmtId="0" fontId="14" fillId="0" borderId="0" xfId="0" applyFont="1" applyAlignment="1">
      <alignment horizontal="center" vertical="top"/>
    </xf>
    <xf numFmtId="0" fontId="40" fillId="0" borderId="0" xfId="0" applyFont="1" applyAlignment="1">
      <alignment horizontal="right"/>
    </xf>
    <xf numFmtId="0" fontId="41" fillId="0" borderId="0" xfId="0" applyFont="1" applyAlignment="1">
      <alignment horizontal="right"/>
    </xf>
    <xf numFmtId="0" fontId="4" fillId="0" borderId="0" xfId="0" applyFont="1"/>
    <xf numFmtId="0" fontId="4" fillId="7" borderId="0" xfId="0" applyFont="1" applyFill="1" applyAlignment="1">
      <alignment horizontal="center"/>
    </xf>
    <xf numFmtId="0" fontId="0" fillId="0" borderId="0" xfId="0" quotePrefix="1" applyAlignment="1">
      <alignment horizontal="center"/>
    </xf>
    <xf numFmtId="0" fontId="43" fillId="0" borderId="0" xfId="0" applyFont="1"/>
    <xf numFmtId="0" fontId="20" fillId="0" borderId="0" xfId="0" applyFont="1" applyAlignment="1">
      <alignment horizontal="center" vertical="center" wrapText="1"/>
    </xf>
    <xf numFmtId="0" fontId="2" fillId="0" borderId="0" xfId="0" applyFont="1" applyAlignment="1">
      <alignment horizontal="center" vertical="center"/>
    </xf>
    <xf numFmtId="0" fontId="4" fillId="0" borderId="57" xfId="0" applyFont="1" applyBorder="1" applyAlignment="1">
      <alignment horizontal="center"/>
    </xf>
    <xf numFmtId="0" fontId="22" fillId="0" borderId="58" xfId="0" applyFont="1" applyBorder="1" applyAlignment="1">
      <alignment horizontal="center" wrapText="1"/>
    </xf>
    <xf numFmtId="0" fontId="0" fillId="0" borderId="59" xfId="0" applyBorder="1"/>
    <xf numFmtId="0" fontId="0" fillId="7" borderId="60" xfId="0" applyFill="1" applyBorder="1" applyAlignment="1">
      <alignment horizontal="center" vertical="center"/>
    </xf>
    <xf numFmtId="0" fontId="0" fillId="0" borderId="61" xfId="0" applyBorder="1" applyAlignment="1">
      <alignment horizontal="center" vertical="center"/>
    </xf>
    <xf numFmtId="0" fontId="0" fillId="7" borderId="63" xfId="0" applyFill="1" applyBorder="1" applyAlignment="1">
      <alignment horizontal="center" vertical="center"/>
    </xf>
    <xf numFmtId="0" fontId="12" fillId="0" borderId="0" xfId="0" applyFont="1" applyAlignment="1">
      <alignment vertical="center"/>
    </xf>
    <xf numFmtId="0" fontId="0" fillId="0" borderId="0" xfId="0" applyAlignment="1">
      <alignment vertical="center"/>
    </xf>
    <xf numFmtId="0" fontId="0" fillId="0" borderId="40" xfId="0" applyBorder="1" applyAlignment="1">
      <alignment horizontal="left" indent="1"/>
    </xf>
    <xf numFmtId="0" fontId="0" fillId="0" borderId="64" xfId="0" applyBorder="1" applyAlignment="1">
      <alignment horizontal="left" indent="1"/>
    </xf>
    <xf numFmtId="0" fontId="22" fillId="0" borderId="69" xfId="0" applyFont="1" applyBorder="1" applyAlignment="1">
      <alignment horizontal="center" wrapText="1"/>
    </xf>
    <xf numFmtId="0" fontId="26" fillId="0" borderId="0" xfId="0" applyFont="1" applyAlignment="1">
      <alignment vertical="top" wrapText="1"/>
    </xf>
    <xf numFmtId="0" fontId="45" fillId="0" borderId="0" xfId="0" applyFont="1" applyAlignment="1">
      <alignment horizontal="center" vertical="center"/>
    </xf>
    <xf numFmtId="0" fontId="0" fillId="13" borderId="70" xfId="0" applyFill="1" applyBorder="1"/>
    <xf numFmtId="0" fontId="0" fillId="13" borderId="72" xfId="0" applyFill="1" applyBorder="1"/>
    <xf numFmtId="0" fontId="0" fillId="13" borderId="73" xfId="0" applyFill="1" applyBorder="1"/>
    <xf numFmtId="0" fontId="0" fillId="13" borderId="74" xfId="0" applyFill="1" applyBorder="1"/>
    <xf numFmtId="0" fontId="0" fillId="13" borderId="75" xfId="0" applyFill="1" applyBorder="1"/>
    <xf numFmtId="0" fontId="0" fillId="13" borderId="76" xfId="0" applyFill="1" applyBorder="1"/>
    <xf numFmtId="0" fontId="0" fillId="13" borderId="77" xfId="0" applyFill="1" applyBorder="1"/>
    <xf numFmtId="0" fontId="0" fillId="13" borderId="71" xfId="0" applyFill="1" applyBorder="1"/>
    <xf numFmtId="0" fontId="0" fillId="5" borderId="37" xfId="0" applyFill="1" applyBorder="1" applyAlignment="1" applyProtection="1">
      <alignment horizontal="left" vertical="top" wrapText="1" indent="1"/>
      <protection locked="0"/>
    </xf>
    <xf numFmtId="0" fontId="30" fillId="4" borderId="53" xfId="0" applyFont="1" applyFill="1" applyBorder="1" applyAlignment="1">
      <alignment horizontal="center"/>
    </xf>
    <xf numFmtId="0" fontId="0" fillId="13" borderId="54" xfId="0" applyFill="1" applyBorder="1" applyAlignment="1">
      <alignment horizontal="center"/>
    </xf>
    <xf numFmtId="0" fontId="0" fillId="13" borderId="55" xfId="0" applyFill="1" applyBorder="1" applyAlignment="1">
      <alignment horizontal="center"/>
    </xf>
    <xf numFmtId="0" fontId="30" fillId="4" borderId="54" xfId="0" applyFont="1" applyFill="1" applyBorder="1" applyAlignment="1">
      <alignment horizontal="center"/>
    </xf>
    <xf numFmtId="0" fontId="0" fillId="13" borderId="56" xfId="0" applyFill="1" applyBorder="1" applyAlignment="1">
      <alignment horizontal="center"/>
    </xf>
    <xf numFmtId="0" fontId="0" fillId="9" borderId="30" xfId="0" applyFill="1" applyBorder="1" applyAlignment="1" applyProtection="1">
      <alignment horizontal="left" indent="1"/>
      <protection locked="0"/>
    </xf>
    <xf numFmtId="0" fontId="0" fillId="2" borderId="29" xfId="0" applyFill="1" applyBorder="1" applyAlignment="1" applyProtection="1">
      <alignment horizontal="left" indent="1"/>
      <protection locked="0"/>
    </xf>
    <xf numFmtId="0" fontId="0" fillId="6" borderId="30" xfId="0" applyFill="1" applyBorder="1" applyAlignment="1" applyProtection="1">
      <alignment horizontal="left" indent="1"/>
      <protection locked="0"/>
    </xf>
    <xf numFmtId="0" fontId="0" fillId="10" borderId="30" xfId="0" applyFill="1" applyBorder="1" applyAlignment="1" applyProtection="1">
      <alignment horizontal="left" indent="1"/>
      <protection locked="0"/>
    </xf>
    <xf numFmtId="0" fontId="0" fillId="2" borderId="33" xfId="0" applyFill="1" applyBorder="1" applyAlignment="1" applyProtection="1">
      <alignment horizontal="left" indent="1"/>
      <protection locked="0"/>
    </xf>
    <xf numFmtId="0" fontId="0" fillId="6" borderId="34" xfId="0" applyFill="1" applyBorder="1" applyAlignment="1" applyProtection="1">
      <alignment horizontal="left" indent="1"/>
      <protection locked="0"/>
    </xf>
    <xf numFmtId="0" fontId="0" fillId="9" borderId="34" xfId="0" applyFill="1" applyBorder="1" applyAlignment="1" applyProtection="1">
      <alignment horizontal="left" indent="1"/>
      <protection locked="0"/>
    </xf>
    <xf numFmtId="0" fontId="0" fillId="10" borderId="34" xfId="0" applyFill="1" applyBorder="1" applyAlignment="1" applyProtection="1">
      <alignment horizontal="left" indent="1"/>
      <protection locked="0"/>
    </xf>
    <xf numFmtId="0" fontId="0" fillId="2" borderId="31" xfId="0" applyFill="1" applyBorder="1" applyAlignment="1" applyProtection="1">
      <alignment horizontal="left" vertical="top" wrapText="1" indent="1"/>
      <protection locked="0"/>
    </xf>
    <xf numFmtId="0" fontId="0" fillId="6" borderId="32" xfId="0" applyFill="1" applyBorder="1" applyAlignment="1" applyProtection="1">
      <alignment horizontal="left" vertical="top" wrapText="1" indent="1"/>
      <protection locked="0"/>
    </xf>
    <xf numFmtId="0" fontId="0" fillId="9" borderId="32" xfId="0" applyFill="1" applyBorder="1" applyAlignment="1" applyProtection="1">
      <alignment horizontal="left" vertical="top" wrapText="1" indent="1"/>
      <protection locked="0"/>
    </xf>
    <xf numFmtId="0" fontId="0" fillId="10" borderId="32" xfId="0" applyFill="1" applyBorder="1" applyAlignment="1" applyProtection="1">
      <alignment horizontal="left" vertical="top" wrapText="1" indent="1"/>
      <protection locked="0"/>
    </xf>
    <xf numFmtId="0" fontId="0" fillId="0" borderId="0" xfId="0" applyAlignment="1">
      <alignment horizontal="right" indent="2"/>
    </xf>
    <xf numFmtId="2" fontId="0" fillId="0" borderId="0" xfId="0" applyNumberFormat="1"/>
    <xf numFmtId="22" fontId="4" fillId="0" borderId="0" xfId="0" applyNumberFormat="1" applyFont="1"/>
    <xf numFmtId="22" fontId="0" fillId="0" borderId="0" xfId="0" applyNumberFormat="1"/>
    <xf numFmtId="0" fontId="0" fillId="0" borderId="0" xfId="0" applyAlignment="1">
      <alignment vertical="center" wrapText="1"/>
    </xf>
    <xf numFmtId="0" fontId="0" fillId="9" borderId="82" xfId="0" applyFill="1" applyBorder="1" applyAlignment="1" applyProtection="1">
      <alignment horizontal="left" vertical="top" wrapText="1" indent="1"/>
      <protection locked="0"/>
    </xf>
    <xf numFmtId="0" fontId="4" fillId="4" borderId="83" xfId="0" applyFont="1" applyFill="1" applyBorder="1" applyAlignment="1">
      <alignment horizontal="center" vertical="center" wrapText="1"/>
    </xf>
    <xf numFmtId="0" fontId="0" fillId="13" borderId="53" xfId="0" applyFill="1" applyBorder="1" applyAlignment="1">
      <alignment horizontal="center"/>
    </xf>
    <xf numFmtId="0" fontId="4" fillId="0" borderId="57" xfId="0" applyFont="1" applyBorder="1" applyAlignment="1">
      <alignment horizontal="center" vertical="center" wrapText="1"/>
    </xf>
    <xf numFmtId="0" fontId="0" fillId="7" borderId="42" xfId="0" applyFill="1" applyBorder="1" applyAlignment="1">
      <alignment horizontal="center" vertical="center"/>
    </xf>
    <xf numFmtId="0" fontId="32" fillId="0" borderId="86" xfId="0" applyFont="1" applyBorder="1" applyAlignment="1">
      <alignment horizontal="left" indent="1"/>
    </xf>
    <xf numFmtId="0" fontId="0" fillId="0" borderId="87" xfId="0" applyBorder="1" applyAlignment="1">
      <alignment horizontal="left" indent="1"/>
    </xf>
    <xf numFmtId="0" fontId="0" fillId="0" borderId="88" xfId="0" applyBorder="1" applyAlignment="1">
      <alignment horizontal="left" indent="1"/>
    </xf>
    <xf numFmtId="0" fontId="0" fillId="0" borderId="25" xfId="0" applyBorder="1" applyAlignment="1">
      <alignment horizontal="left" indent="1"/>
    </xf>
    <xf numFmtId="0" fontId="0" fillId="2" borderId="67" xfId="0" applyFill="1" applyBorder="1" applyAlignment="1" applyProtection="1">
      <alignment horizontal="center"/>
      <protection locked="0"/>
    </xf>
    <xf numFmtId="0" fontId="0" fillId="2" borderId="40" xfId="0" applyFill="1" applyBorder="1" applyAlignment="1" applyProtection="1">
      <alignment horizontal="center"/>
      <protection locked="0"/>
    </xf>
    <xf numFmtId="0" fontId="0" fillId="2" borderId="68" xfId="0" applyFill="1" applyBorder="1" applyAlignment="1" applyProtection="1">
      <alignment horizontal="center"/>
      <protection locked="0"/>
    </xf>
    <xf numFmtId="0" fontId="0" fillId="2" borderId="46" xfId="0" applyFill="1" applyBorder="1" applyAlignment="1" applyProtection="1">
      <alignment horizontal="center"/>
      <protection locked="0"/>
    </xf>
    <xf numFmtId="0" fontId="0" fillId="0" borderId="49" xfId="0" applyBorder="1" applyAlignment="1">
      <alignment horizontal="right" indent="2"/>
    </xf>
    <xf numFmtId="0" fontId="0" fillId="0" borderId="50" xfId="0" applyBorder="1" applyAlignment="1">
      <alignment horizontal="right" indent="2"/>
    </xf>
    <xf numFmtId="165" fontId="0" fillId="0" borderId="89" xfId="0" applyNumberFormat="1" applyBorder="1" applyAlignment="1">
      <alignment horizontal="right" indent="2"/>
    </xf>
    <xf numFmtId="0" fontId="0" fillId="0" borderId="46" xfId="0" applyBorder="1" applyAlignment="1">
      <alignment horizontal="left" indent="1"/>
    </xf>
    <xf numFmtId="0" fontId="0" fillId="0" borderId="90" xfId="0" applyBorder="1" applyAlignment="1">
      <alignment horizontal="center"/>
    </xf>
    <xf numFmtId="0" fontId="0" fillId="0" borderId="91" xfId="0" applyBorder="1" applyAlignment="1">
      <alignment horizontal="left" indent="1"/>
    </xf>
    <xf numFmtId="0" fontId="0" fillId="0" borderId="92" xfId="0" applyBorder="1" applyAlignment="1">
      <alignment horizontal="center"/>
    </xf>
    <xf numFmtId="0" fontId="0" fillId="0" borderId="93" xfId="0" applyBorder="1" applyAlignment="1">
      <alignment horizontal="left" indent="1"/>
    </xf>
    <xf numFmtId="0" fontId="0" fillId="0" borderId="94" xfId="0" applyBorder="1" applyAlignment="1">
      <alignment horizontal="center"/>
    </xf>
    <xf numFmtId="0" fontId="0" fillId="0" borderId="96" xfId="0" applyBorder="1"/>
    <xf numFmtId="0" fontId="0" fillId="0" borderId="97" xfId="0" applyBorder="1"/>
    <xf numFmtId="0" fontId="0" fillId="13" borderId="98" xfId="0" applyFill="1" applyBorder="1" applyAlignment="1">
      <alignment horizontal="center"/>
    </xf>
    <xf numFmtId="0" fontId="47" fillId="0" borderId="0" xfId="0" applyFont="1"/>
    <xf numFmtId="0" fontId="0" fillId="5" borderId="36" xfId="0" applyFill="1" applyBorder="1" applyAlignment="1">
      <alignment horizontal="left" indent="1"/>
    </xf>
    <xf numFmtId="0" fontId="0" fillId="13" borderId="108" xfId="0" applyFill="1" applyBorder="1" applyAlignment="1">
      <alignment horizontal="center"/>
    </xf>
    <xf numFmtId="0" fontId="30" fillId="4" borderId="99" xfId="0" applyFont="1" applyFill="1" applyBorder="1"/>
    <xf numFmtId="0" fontId="30" fillId="4" borderId="39" xfId="0" applyFont="1" applyFill="1" applyBorder="1" applyAlignment="1">
      <alignment horizontal="left" indent="1"/>
    </xf>
    <xf numFmtId="167" fontId="0" fillId="0" borderId="0" xfId="0" applyNumberFormat="1" applyAlignment="1">
      <alignment horizontal="right"/>
    </xf>
    <xf numFmtId="0" fontId="48" fillId="0" borderId="19" xfId="0" applyFont="1" applyBorder="1"/>
    <xf numFmtId="0" fontId="48" fillId="0" borderId="17" xfId="0" applyFont="1" applyBorder="1"/>
    <xf numFmtId="0" fontId="0" fillId="5" borderId="0" xfId="0" applyFill="1"/>
    <xf numFmtId="168" fontId="0" fillId="0" borderId="0" xfId="0" applyNumberFormat="1"/>
    <xf numFmtId="0" fontId="22" fillId="0" borderId="21" xfId="0" applyFont="1" applyBorder="1" applyAlignment="1">
      <alignment horizontal="center"/>
    </xf>
    <xf numFmtId="0" fontId="39" fillId="0" borderId="0" xfId="0" applyFont="1" applyAlignment="1">
      <alignment vertical="center"/>
    </xf>
    <xf numFmtId="0" fontId="10" fillId="0" borderId="0" xfId="0" applyFont="1" applyAlignment="1">
      <alignment horizontal="center"/>
    </xf>
    <xf numFmtId="0" fontId="24" fillId="0" borderId="0" xfId="0" applyFont="1"/>
    <xf numFmtId="0" fontId="0" fillId="5" borderId="38" xfId="0" applyFill="1" applyBorder="1" applyAlignment="1">
      <alignment horizontal="left" indent="1"/>
    </xf>
    <xf numFmtId="0" fontId="35" fillId="0" borderId="0" xfId="0" applyFont="1"/>
    <xf numFmtId="0" fontId="35" fillId="0" borderId="0" xfId="0" applyFont="1" applyAlignment="1">
      <alignment horizontal="center" vertical="center"/>
    </xf>
    <xf numFmtId="0" fontId="37" fillId="0" borderId="0" xfId="0" applyFont="1" applyAlignment="1">
      <alignment horizontal="center"/>
    </xf>
    <xf numFmtId="0" fontId="47" fillId="9" borderId="117" xfId="0" applyFont="1" applyFill="1" applyBorder="1" applyAlignment="1">
      <alignment horizontal="center"/>
    </xf>
    <xf numFmtId="0" fontId="0" fillId="0" borderId="93" xfId="0" quotePrefix="1" applyBorder="1" applyAlignment="1">
      <alignment horizontal="left" indent="1"/>
    </xf>
    <xf numFmtId="0" fontId="9" fillId="0" borderId="0" xfId="0" applyFont="1" applyAlignment="1">
      <alignment vertical="center"/>
    </xf>
    <xf numFmtId="49" fontId="11" fillId="0" borderId="0" xfId="0" applyNumberFormat="1" applyFont="1" applyAlignment="1">
      <alignment horizontal="left" vertical="center"/>
    </xf>
    <xf numFmtId="49" fontId="12" fillId="0" borderId="0" xfId="0" applyNumberFormat="1" applyFont="1"/>
    <xf numFmtId="49" fontId="0" fillId="0" borderId="0" xfId="0" applyNumberFormat="1"/>
    <xf numFmtId="0" fontId="59" fillId="0" borderId="0" xfId="0" applyFont="1" applyAlignment="1">
      <alignment horizontal="center" vertical="center" wrapText="1"/>
    </xf>
    <xf numFmtId="0" fontId="45" fillId="0" borderId="121" xfId="0" applyFont="1" applyBorder="1" applyAlignment="1">
      <alignment horizontal="center" vertical="center" wrapText="1"/>
    </xf>
    <xf numFmtId="0" fontId="45" fillId="0" borderId="122" xfId="0" applyFont="1" applyBorder="1" applyAlignment="1">
      <alignment horizontal="center" vertical="center" wrapText="1"/>
    </xf>
    <xf numFmtId="0" fontId="60" fillId="0" borderId="123" xfId="0" applyFont="1" applyBorder="1" applyAlignment="1">
      <alignment horizontal="center" vertical="center" wrapText="1"/>
    </xf>
    <xf numFmtId="0" fontId="60" fillId="0" borderId="124" xfId="0" applyFont="1" applyBorder="1" applyAlignment="1">
      <alignment horizontal="center" vertical="center" wrapText="1"/>
    </xf>
    <xf numFmtId="0" fontId="60" fillId="0" borderId="125" xfId="0" applyFont="1" applyBorder="1" applyAlignment="1">
      <alignment horizontal="center" vertical="center" wrapText="1"/>
    </xf>
    <xf numFmtId="0" fontId="60" fillId="0" borderId="126" xfId="0" applyFont="1" applyBorder="1" applyAlignment="1">
      <alignment horizontal="center" vertical="center" wrapText="1"/>
    </xf>
    <xf numFmtId="0" fontId="60" fillId="0" borderId="127" xfId="0" applyFont="1" applyBorder="1" applyAlignment="1">
      <alignment horizontal="center" vertical="center" wrapText="1"/>
    </xf>
    <xf numFmtId="0" fontId="60" fillId="0" borderId="128" xfId="0" applyFont="1" applyBorder="1" applyAlignment="1">
      <alignment horizontal="center" vertical="center" wrapText="1"/>
    </xf>
    <xf numFmtId="0" fontId="60" fillId="0" borderId="129" xfId="0" applyFont="1" applyBorder="1" applyAlignment="1">
      <alignment horizontal="center" vertical="center" wrapText="1"/>
    </xf>
    <xf numFmtId="0" fontId="60" fillId="0" borderId="130" xfId="0" applyFont="1" applyBorder="1" applyAlignment="1">
      <alignment horizontal="center" vertical="center" wrapText="1"/>
    </xf>
    <xf numFmtId="0" fontId="60" fillId="0" borderId="131" xfId="0" applyFont="1" applyBorder="1" applyAlignment="1">
      <alignment horizontal="center" vertical="center" wrapText="1"/>
    </xf>
    <xf numFmtId="0" fontId="45" fillId="0" borderId="132" xfId="0" applyFont="1" applyBorder="1" applyAlignment="1">
      <alignment horizontal="center" vertical="center" wrapText="1"/>
    </xf>
    <xf numFmtId="0" fontId="45" fillId="0" borderId="133" xfId="0" applyFont="1" applyBorder="1" applyAlignment="1">
      <alignment horizontal="center" vertical="center" wrapText="1"/>
    </xf>
    <xf numFmtId="0" fontId="45" fillId="0" borderId="134" xfId="0" applyFont="1" applyBorder="1" applyAlignment="1">
      <alignment horizontal="center" vertical="center" wrapText="1"/>
    </xf>
    <xf numFmtId="0" fontId="45" fillId="0" borderId="135" xfId="0" applyFont="1" applyBorder="1" applyAlignment="1">
      <alignment horizontal="center" vertical="center" wrapText="1"/>
    </xf>
    <xf numFmtId="0" fontId="45" fillId="0" borderId="136" xfId="0" applyFont="1" applyBorder="1" applyAlignment="1">
      <alignment horizontal="center" vertical="center" wrapText="1"/>
    </xf>
    <xf numFmtId="0" fontId="45" fillId="0" borderId="137" xfId="0" applyFont="1" applyBorder="1" applyAlignment="1">
      <alignment horizontal="center" vertical="center" wrapText="1"/>
    </xf>
    <xf numFmtId="0" fontId="24" fillId="0" borderId="0" xfId="0" applyFont="1" applyAlignment="1">
      <alignment horizontal="right" indent="1"/>
    </xf>
    <xf numFmtId="0" fontId="7" fillId="14" borderId="138" xfId="0" applyFont="1" applyFill="1" applyBorder="1" applyAlignment="1">
      <alignment horizontal="center"/>
    </xf>
    <xf numFmtId="0" fontId="7" fillId="14" borderId="139" xfId="0" applyFont="1" applyFill="1" applyBorder="1" applyAlignment="1">
      <alignment horizontal="left"/>
    </xf>
    <xf numFmtId="0" fontId="7" fillId="14" borderId="81" xfId="0" applyFont="1" applyFill="1" applyBorder="1" applyAlignment="1">
      <alignment horizontal="center"/>
    </xf>
    <xf numFmtId="0" fontId="7" fillId="14" borderId="140" xfId="0" applyFont="1" applyFill="1" applyBorder="1" applyAlignment="1">
      <alignment horizontal="left"/>
    </xf>
    <xf numFmtId="0" fontId="7" fillId="14" borderId="141" xfId="0" applyFont="1" applyFill="1" applyBorder="1" applyAlignment="1">
      <alignment horizontal="center"/>
    </xf>
    <xf numFmtId="0" fontId="7" fillId="14" borderId="142" xfId="0" applyFont="1" applyFill="1" applyBorder="1" applyAlignment="1">
      <alignment horizontal="left"/>
    </xf>
    <xf numFmtId="0" fontId="0" fillId="0" borderId="143" xfId="0" applyBorder="1" applyAlignment="1">
      <alignment horizontal="center"/>
    </xf>
    <xf numFmtId="0" fontId="0" fillId="0" borderId="144" xfId="0" applyBorder="1"/>
    <xf numFmtId="0" fontId="0" fillId="0" borderId="144" xfId="0" applyBorder="1" applyAlignment="1">
      <alignment horizontal="center"/>
    </xf>
    <xf numFmtId="168" fontId="0" fillId="0" borderId="144" xfId="0" applyNumberFormat="1" applyBorder="1"/>
    <xf numFmtId="0" fontId="0" fillId="0" borderId="146" xfId="0" applyBorder="1" applyAlignment="1">
      <alignment horizontal="center"/>
    </xf>
    <xf numFmtId="0" fontId="0" fillId="0" borderId="147" xfId="0" applyBorder="1"/>
    <xf numFmtId="0" fontId="0" fillId="0" borderId="147" xfId="0" applyBorder="1" applyAlignment="1">
      <alignment horizontal="center"/>
    </xf>
    <xf numFmtId="168" fontId="0" fillId="0" borderId="147" xfId="0" applyNumberFormat="1" applyBorder="1"/>
    <xf numFmtId="0" fontId="0" fillId="0" borderId="149" xfId="0" applyBorder="1" applyAlignment="1">
      <alignment horizontal="center"/>
    </xf>
    <xf numFmtId="0" fontId="0" fillId="0" borderId="150" xfId="0" applyBorder="1"/>
    <xf numFmtId="0" fontId="0" fillId="0" borderId="150" xfId="0" applyBorder="1" applyAlignment="1">
      <alignment horizontal="center"/>
    </xf>
    <xf numFmtId="168" fontId="0" fillId="0" borderId="150" xfId="0" applyNumberFormat="1" applyBorder="1"/>
    <xf numFmtId="0" fontId="7" fillId="14" borderId="152" xfId="0" applyFont="1" applyFill="1" applyBorder="1"/>
    <xf numFmtId="0" fontId="7" fillId="14" borderId="153" xfId="0" applyFont="1" applyFill="1" applyBorder="1"/>
    <xf numFmtId="0" fontId="7" fillId="14" borderId="154" xfId="0" applyFont="1" applyFill="1" applyBorder="1"/>
    <xf numFmtId="0" fontId="0" fillId="0" borderId="152" xfId="0" applyBorder="1" applyAlignment="1">
      <alignment horizontal="center"/>
    </xf>
    <xf numFmtId="0" fontId="0" fillId="0" borderId="155" xfId="0" applyBorder="1" applyAlignment="1">
      <alignment horizontal="center"/>
    </xf>
    <xf numFmtId="0" fontId="0" fillId="0" borderId="153" xfId="0" applyBorder="1" applyAlignment="1">
      <alignment horizontal="center"/>
    </xf>
    <xf numFmtId="0" fontId="0" fillId="0" borderId="156" xfId="0" applyBorder="1" applyAlignment="1">
      <alignment horizontal="center"/>
    </xf>
    <xf numFmtId="0" fontId="0" fillId="0" borderId="154" xfId="0" applyBorder="1" applyAlignment="1">
      <alignment horizontal="center"/>
    </xf>
    <xf numFmtId="0" fontId="0" fillId="0" borderId="157" xfId="0" applyBorder="1" applyAlignment="1">
      <alignment horizontal="center"/>
    </xf>
    <xf numFmtId="0" fontId="49" fillId="14" borderId="144" xfId="0" applyFont="1" applyFill="1" applyBorder="1" applyAlignment="1">
      <alignment horizontal="center"/>
    </xf>
    <xf numFmtId="0" fontId="49" fillId="14" borderId="147" xfId="0" applyFont="1" applyFill="1" applyBorder="1" applyAlignment="1">
      <alignment horizontal="center"/>
    </xf>
    <xf numFmtId="0" fontId="49" fillId="14" borderId="150" xfId="0" applyFont="1" applyFill="1" applyBorder="1" applyAlignment="1">
      <alignment horizontal="center"/>
    </xf>
    <xf numFmtId="0" fontId="0" fillId="0" borderId="155" xfId="0" applyBorder="1"/>
    <xf numFmtId="0" fontId="0" fillId="0" borderId="145" xfId="0" applyBorder="1" applyAlignment="1">
      <alignment horizontal="center"/>
    </xf>
    <xf numFmtId="0" fontId="0" fillId="0" borderId="148" xfId="0" applyBorder="1" applyAlignment="1">
      <alignment horizontal="center"/>
    </xf>
    <xf numFmtId="0" fontId="0" fillId="0" borderId="151" xfId="0" applyBorder="1" applyAlignment="1">
      <alignment horizontal="center"/>
    </xf>
    <xf numFmtId="0" fontId="50" fillId="15" borderId="158" xfId="0" applyFont="1" applyFill="1" applyBorder="1" applyAlignment="1" applyProtection="1">
      <alignment horizontal="center" vertical="center"/>
      <protection locked="0"/>
    </xf>
    <xf numFmtId="0" fontId="50" fillId="15" borderId="8" xfId="0" applyFont="1" applyFill="1" applyBorder="1" applyAlignment="1" applyProtection="1">
      <alignment horizontal="center" vertical="center"/>
      <protection locked="0"/>
    </xf>
    <xf numFmtId="0" fontId="50" fillId="15" borderId="7" xfId="0" applyFont="1" applyFill="1" applyBorder="1" applyAlignment="1" applyProtection="1">
      <alignment horizontal="center" vertical="center"/>
      <protection locked="0"/>
    </xf>
    <xf numFmtId="0" fontId="50" fillId="15" borderId="16" xfId="0" applyFont="1" applyFill="1" applyBorder="1" applyAlignment="1" applyProtection="1">
      <alignment horizontal="center" vertical="center"/>
      <protection locked="0"/>
    </xf>
    <xf numFmtId="0" fontId="44" fillId="0" borderId="0" xfId="0" applyFont="1" applyAlignment="1">
      <alignment horizontal="center" vertical="center"/>
    </xf>
    <xf numFmtId="49" fontId="10" fillId="11" borderId="160" xfId="0" applyNumberFormat="1" applyFont="1" applyFill="1" applyBorder="1" applyAlignment="1" applyProtection="1">
      <alignment horizontal="left"/>
      <protection locked="0"/>
    </xf>
    <xf numFmtId="49" fontId="10" fillId="11" borderId="5" xfId="0" applyNumberFormat="1" applyFont="1" applyFill="1" applyBorder="1" applyAlignment="1" applyProtection="1">
      <alignment horizontal="left"/>
      <protection locked="0"/>
    </xf>
    <xf numFmtId="0" fontId="55" fillId="0" borderId="0" xfId="0" applyFont="1"/>
    <xf numFmtId="0" fontId="52" fillId="0" borderId="0" xfId="0" applyFont="1" applyAlignment="1">
      <alignment vertical="center" wrapText="1"/>
    </xf>
    <xf numFmtId="0" fontId="51" fillId="0" borderId="0" xfId="0" applyFont="1" applyAlignment="1">
      <alignment vertical="center" wrapText="1"/>
    </xf>
    <xf numFmtId="0" fontId="54" fillId="0" borderId="0" xfId="0" applyFont="1"/>
    <xf numFmtId="0" fontId="56" fillId="0" borderId="0" xfId="0" applyFont="1" applyAlignment="1">
      <alignment vertical="center" wrapText="1"/>
    </xf>
    <xf numFmtId="0" fontId="41" fillId="0" borderId="0" xfId="0" applyFont="1" applyAlignment="1">
      <alignment vertical="center" wrapText="1"/>
    </xf>
    <xf numFmtId="0" fontId="16" fillId="0" borderId="174" xfId="0" applyFont="1" applyBorder="1" applyAlignment="1">
      <alignment horizontal="center"/>
    </xf>
    <xf numFmtId="0" fontId="16" fillId="12" borderId="9" xfId="0" applyFont="1" applyFill="1" applyBorder="1" applyAlignment="1">
      <alignment horizontal="center"/>
    </xf>
    <xf numFmtId="0" fontId="57" fillId="12" borderId="9" xfId="0" applyFont="1" applyFill="1" applyBorder="1" applyAlignment="1">
      <alignment horizontal="center"/>
    </xf>
    <xf numFmtId="0" fontId="16" fillId="12" borderId="10" xfId="0" applyFont="1" applyFill="1" applyBorder="1" applyAlignment="1">
      <alignment horizontal="center"/>
    </xf>
    <xf numFmtId="0" fontId="57" fillId="12" borderId="167" xfId="0" applyFont="1" applyFill="1" applyBorder="1" applyAlignment="1">
      <alignment horizontal="center"/>
    </xf>
    <xf numFmtId="0" fontId="0" fillId="16" borderId="32" xfId="0" applyFill="1" applyBorder="1" applyAlignment="1" applyProtection="1">
      <alignment horizontal="left" indent="1"/>
      <protection locked="0"/>
    </xf>
    <xf numFmtId="0" fontId="0" fillId="16" borderId="30" xfId="0" applyFill="1" applyBorder="1" applyAlignment="1" applyProtection="1">
      <alignment horizontal="left" indent="1"/>
      <protection locked="0"/>
    </xf>
    <xf numFmtId="0" fontId="0" fillId="16" borderId="34" xfId="0" applyFill="1" applyBorder="1" applyAlignment="1" applyProtection="1">
      <alignment horizontal="left" indent="1"/>
      <protection locked="0"/>
    </xf>
    <xf numFmtId="165" fontId="0" fillId="16" borderId="40" xfId="0" applyNumberFormat="1" applyFill="1" applyBorder="1" applyAlignment="1" applyProtection="1">
      <alignment horizontal="right" indent="2"/>
      <protection locked="0"/>
    </xf>
    <xf numFmtId="165" fontId="0" fillId="16" borderId="46" xfId="0" applyNumberFormat="1" applyFill="1" applyBorder="1" applyAlignment="1" applyProtection="1">
      <alignment horizontal="right" indent="2"/>
      <protection locked="0"/>
    </xf>
    <xf numFmtId="0" fontId="0" fillId="16" borderId="46" xfId="0" applyFill="1" applyBorder="1" applyAlignment="1" applyProtection="1">
      <alignment horizontal="center" vertical="center"/>
      <protection locked="0"/>
    </xf>
    <xf numFmtId="0" fontId="0" fillId="16" borderId="84" xfId="0" applyFill="1" applyBorder="1" applyAlignment="1" applyProtection="1">
      <alignment horizontal="center" vertical="center"/>
      <protection locked="0"/>
    </xf>
    <xf numFmtId="0" fontId="0" fillId="16" borderId="85" xfId="0" applyFill="1" applyBorder="1" applyAlignment="1" applyProtection="1">
      <alignment horizontal="center" vertical="center"/>
      <protection locked="0"/>
    </xf>
    <xf numFmtId="0" fontId="0" fillId="16" borderId="40" xfId="0" applyFill="1" applyBorder="1" applyAlignment="1" applyProtection="1">
      <alignment horizontal="center" vertical="center"/>
      <protection locked="0"/>
    </xf>
    <xf numFmtId="0" fontId="0" fillId="16" borderId="62" xfId="0" applyFill="1" applyBorder="1" applyAlignment="1" applyProtection="1">
      <alignment horizontal="left" indent="3"/>
      <protection locked="0"/>
    </xf>
    <xf numFmtId="0" fontId="0" fillId="16" borderId="62" xfId="0" applyFill="1" applyBorder="1" applyAlignment="1" applyProtection="1">
      <alignment horizontal="left" indent="1"/>
      <protection locked="0"/>
    </xf>
    <xf numFmtId="0" fontId="53" fillId="5" borderId="112" xfId="0" applyFont="1" applyFill="1" applyBorder="1" applyAlignment="1">
      <alignment vertical="center" wrapText="1"/>
    </xf>
    <xf numFmtId="0" fontId="53" fillId="5" borderId="0" xfId="0" applyFont="1" applyFill="1" applyAlignment="1">
      <alignment vertical="center" wrapText="1"/>
    </xf>
    <xf numFmtId="0" fontId="53" fillId="5" borderId="113" xfId="0" applyFont="1" applyFill="1" applyBorder="1" applyAlignment="1">
      <alignment vertical="center" wrapText="1"/>
    </xf>
    <xf numFmtId="0" fontId="53" fillId="5" borderId="114" xfId="0" applyFont="1" applyFill="1" applyBorder="1" applyAlignment="1">
      <alignment vertical="center" wrapText="1"/>
    </xf>
    <xf numFmtId="0" fontId="53" fillId="5" borderId="115" xfId="0" applyFont="1" applyFill="1" applyBorder="1" applyAlignment="1">
      <alignment vertical="center" wrapText="1"/>
    </xf>
    <xf numFmtId="0" fontId="53" fillId="5" borderId="116" xfId="0" applyFont="1" applyFill="1" applyBorder="1" applyAlignment="1">
      <alignment vertical="center" wrapText="1"/>
    </xf>
    <xf numFmtId="0" fontId="53" fillId="0" borderId="0" xfId="0" applyFont="1" applyAlignment="1">
      <alignment vertical="center" wrapText="1"/>
    </xf>
    <xf numFmtId="0" fontId="0" fillId="5" borderId="112" xfId="0" applyFill="1" applyBorder="1"/>
    <xf numFmtId="0" fontId="0" fillId="5" borderId="113" xfId="0" applyFill="1" applyBorder="1"/>
    <xf numFmtId="0" fontId="69" fillId="0" borderId="0" xfId="0" applyFont="1" applyAlignment="1">
      <alignment horizontal="left" indent="2"/>
    </xf>
    <xf numFmtId="0" fontId="0" fillId="13" borderId="74" xfId="0" applyFill="1" applyBorder="1" applyAlignment="1">
      <alignment vertical="center"/>
    </xf>
    <xf numFmtId="0" fontId="0" fillId="13" borderId="76" xfId="0" applyFill="1" applyBorder="1" applyAlignment="1">
      <alignment vertical="center"/>
    </xf>
    <xf numFmtId="0" fontId="0" fillId="13" borderId="77" xfId="0" applyFill="1" applyBorder="1" applyAlignment="1">
      <alignment vertical="center"/>
    </xf>
    <xf numFmtId="0" fontId="15" fillId="17" borderId="10" xfId="0" applyFont="1" applyFill="1" applyBorder="1"/>
    <xf numFmtId="0" fontId="15" fillId="18" borderId="161" xfId="0" applyFont="1" applyFill="1" applyBorder="1" applyAlignment="1">
      <alignment horizontal="left" indent="1"/>
    </xf>
    <xf numFmtId="0" fontId="15" fillId="18" borderId="162" xfId="0" applyFont="1" applyFill="1" applyBorder="1" applyAlignment="1">
      <alignment horizontal="left"/>
    </xf>
    <xf numFmtId="0" fontId="71" fillId="0" borderId="0" xfId="0" applyFont="1" applyAlignment="1">
      <alignment horizontal="center" vertical="center"/>
    </xf>
    <xf numFmtId="0" fontId="71" fillId="0" borderId="0" xfId="0" applyFont="1" applyAlignment="1">
      <alignment horizontal="center" vertical="center" wrapText="1"/>
    </xf>
    <xf numFmtId="0" fontId="71" fillId="0" borderId="181" xfId="0" applyFont="1" applyBorder="1" applyAlignment="1">
      <alignment horizontal="center" vertical="center" wrapText="1"/>
    </xf>
    <xf numFmtId="0" fontId="4" fillId="0" borderId="182" xfId="0" applyFont="1" applyBorder="1" applyAlignment="1">
      <alignment horizontal="left" vertical="center" indent="1"/>
    </xf>
    <xf numFmtId="0" fontId="4" fillId="0" borderId="183" xfId="0" applyFont="1" applyBorder="1" applyAlignment="1">
      <alignment horizontal="left" vertical="center" indent="1"/>
    </xf>
    <xf numFmtId="0" fontId="0" fillId="0" borderId="181" xfId="0" applyBorder="1" applyAlignment="1">
      <alignment horizontal="center"/>
    </xf>
    <xf numFmtId="0" fontId="0" fillId="0" borderId="184" xfId="0" applyBorder="1" applyAlignment="1">
      <alignment horizontal="center" vertical="center" textRotation="90"/>
    </xf>
    <xf numFmtId="0" fontId="0" fillId="0" borderId="185" xfId="0" applyBorder="1" applyAlignment="1">
      <alignment horizontal="center" vertical="center" textRotation="90"/>
    </xf>
    <xf numFmtId="0" fontId="47" fillId="0" borderId="0" xfId="0" applyFont="1" applyAlignment="1">
      <alignment horizontal="center" vertical="center" wrapText="1"/>
    </xf>
    <xf numFmtId="0" fontId="6" fillId="7" borderId="186" xfId="0" applyFont="1" applyFill="1" applyBorder="1" applyAlignment="1">
      <alignment horizontal="left" vertical="center" indent="1"/>
    </xf>
    <xf numFmtId="0" fontId="0" fillId="7" borderId="187" xfId="0" applyFill="1" applyBorder="1"/>
    <xf numFmtId="0" fontId="6" fillId="7" borderId="187" xfId="0" applyFont="1" applyFill="1" applyBorder="1" applyAlignment="1">
      <alignment horizontal="left" vertical="center" indent="1"/>
    </xf>
    <xf numFmtId="0" fontId="0" fillId="7" borderId="187" xfId="0" applyFill="1" applyBorder="1" applyAlignment="1">
      <alignment horizontal="left" indent="1"/>
    </xf>
    <xf numFmtId="0" fontId="0" fillId="7" borderId="187" xfId="0" applyFill="1" applyBorder="1" applyAlignment="1">
      <alignment horizontal="center" vertical="center"/>
    </xf>
    <xf numFmtId="0" fontId="0" fillId="7" borderId="188" xfId="0" applyFill="1" applyBorder="1" applyAlignment="1">
      <alignment horizontal="left" vertical="center"/>
    </xf>
    <xf numFmtId="0" fontId="42" fillId="7" borderId="187" xfId="0" applyFont="1" applyFill="1" applyBorder="1" applyAlignment="1">
      <alignment horizontal="left" vertical="center" indent="1"/>
    </xf>
    <xf numFmtId="0" fontId="73" fillId="7" borderId="187" xfId="0" applyFont="1" applyFill="1" applyBorder="1" applyAlignment="1">
      <alignment horizontal="left" indent="1"/>
    </xf>
    <xf numFmtId="0" fontId="0" fillId="7" borderId="187" xfId="0" applyFill="1" applyBorder="1" applyAlignment="1">
      <alignment horizontal="left" vertical="center"/>
    </xf>
    <xf numFmtId="0" fontId="0" fillId="7" borderId="188" xfId="0" applyFill="1" applyBorder="1" applyAlignment="1">
      <alignment horizontal="left" indent="1"/>
    </xf>
    <xf numFmtId="0" fontId="0" fillId="0" borderId="189" xfId="0" applyBorder="1" applyAlignment="1">
      <alignment horizontal="center"/>
    </xf>
    <xf numFmtId="0" fontId="0" fillId="0" borderId="190" xfId="0" applyBorder="1" applyAlignment="1">
      <alignment horizontal="left" indent="1"/>
    </xf>
    <xf numFmtId="0" fontId="0" fillId="0" borderId="190" xfId="0" applyBorder="1" applyAlignment="1">
      <alignment horizontal="center"/>
    </xf>
    <xf numFmtId="0" fontId="74" fillId="0" borderId="190" xfId="0" applyFont="1" applyBorder="1" applyAlignment="1">
      <alignment horizontal="center" vertical="center"/>
    </xf>
    <xf numFmtId="0" fontId="74" fillId="0" borderId="191" xfId="0" applyFont="1" applyBorder="1" applyAlignment="1">
      <alignment horizontal="center" vertical="center"/>
    </xf>
    <xf numFmtId="0" fontId="72" fillId="10" borderId="190" xfId="0" applyFont="1" applyFill="1" applyBorder="1" applyAlignment="1" applyProtection="1">
      <alignment horizontal="center"/>
      <protection locked="0"/>
    </xf>
    <xf numFmtId="0" fontId="0" fillId="11" borderId="192" xfId="0" applyFill="1" applyBorder="1" applyAlignment="1">
      <alignment horizontal="center"/>
    </xf>
    <xf numFmtId="0" fontId="0" fillId="11" borderId="193" xfId="0" applyFill="1" applyBorder="1" applyAlignment="1">
      <alignment horizontal="center"/>
    </xf>
    <xf numFmtId="0" fontId="0" fillId="11" borderId="194" xfId="0" applyFill="1" applyBorder="1" applyAlignment="1">
      <alignment horizontal="center"/>
    </xf>
    <xf numFmtId="0" fontId="0" fillId="11" borderId="195" xfId="0" applyFill="1" applyBorder="1" applyAlignment="1">
      <alignment horizontal="center"/>
    </xf>
    <xf numFmtId="0" fontId="0" fillId="11" borderId="196" xfId="0" applyFill="1" applyBorder="1" applyAlignment="1">
      <alignment horizontal="center"/>
    </xf>
    <xf numFmtId="0" fontId="0" fillId="11" borderId="197" xfId="0" applyFill="1" applyBorder="1" applyAlignment="1">
      <alignment horizontal="center"/>
    </xf>
    <xf numFmtId="0" fontId="0" fillId="7" borderId="187" xfId="0" applyFill="1" applyBorder="1" applyAlignment="1">
      <alignment horizontal="center"/>
    </xf>
    <xf numFmtId="0" fontId="74" fillId="7" borderId="187" xfId="0" applyFont="1" applyFill="1" applyBorder="1" applyAlignment="1">
      <alignment horizontal="center" vertical="center"/>
    </xf>
    <xf numFmtId="0" fontId="74" fillId="7" borderId="188" xfId="0" applyFont="1" applyFill="1" applyBorder="1" applyAlignment="1">
      <alignment horizontal="left" vertical="center"/>
    </xf>
    <xf numFmtId="0" fontId="72" fillId="10" borderId="189" xfId="0" applyFont="1" applyFill="1" applyBorder="1" applyAlignment="1" applyProtection="1">
      <alignment horizontal="center"/>
      <protection locked="0"/>
    </xf>
    <xf numFmtId="0" fontId="72" fillId="11" borderId="198" xfId="0" applyFont="1" applyFill="1" applyBorder="1" applyAlignment="1">
      <alignment horizontal="center"/>
    </xf>
    <xf numFmtId="0" fontId="72" fillId="11" borderId="199" xfId="0" applyFont="1" applyFill="1" applyBorder="1" applyAlignment="1">
      <alignment horizontal="center"/>
    </xf>
    <xf numFmtId="0" fontId="0" fillId="11" borderId="199" xfId="0" applyFill="1" applyBorder="1" applyAlignment="1">
      <alignment horizontal="center"/>
    </xf>
    <xf numFmtId="167" fontId="0" fillId="11" borderId="199" xfId="0" applyNumberFormat="1" applyFill="1" applyBorder="1" applyAlignment="1">
      <alignment horizontal="center"/>
    </xf>
    <xf numFmtId="0" fontId="0" fillId="0" borderId="191" xfId="0" applyBorder="1" applyAlignment="1">
      <alignment horizontal="center"/>
    </xf>
    <xf numFmtId="0" fontId="72" fillId="11" borderId="200" xfId="0" applyFont="1" applyFill="1" applyBorder="1" applyAlignment="1">
      <alignment horizontal="center"/>
    </xf>
    <xf numFmtId="0" fontId="72" fillId="11" borderId="0" xfId="0" applyFont="1" applyFill="1" applyAlignment="1">
      <alignment horizontal="center"/>
    </xf>
    <xf numFmtId="0" fontId="0" fillId="11" borderId="0" xfId="0" applyFill="1" applyAlignment="1">
      <alignment horizontal="center"/>
    </xf>
    <xf numFmtId="167" fontId="0" fillId="11" borderId="0" xfId="0" applyNumberFormat="1" applyFill="1" applyAlignment="1">
      <alignment horizontal="center"/>
    </xf>
    <xf numFmtId="0" fontId="72" fillId="11" borderId="201" xfId="0" applyFont="1" applyFill="1" applyBorder="1" applyAlignment="1">
      <alignment horizontal="center"/>
    </xf>
    <xf numFmtId="0" fontId="72" fillId="11" borderId="202" xfId="0" applyFont="1" applyFill="1" applyBorder="1" applyAlignment="1">
      <alignment horizontal="center"/>
    </xf>
    <xf numFmtId="0" fontId="0" fillId="11" borderId="202" xfId="0" applyFill="1" applyBorder="1" applyAlignment="1">
      <alignment horizontal="center"/>
    </xf>
    <xf numFmtId="167" fontId="0" fillId="11" borderId="202" xfId="0" applyNumberFormat="1" applyFill="1" applyBorder="1" applyAlignment="1">
      <alignment horizontal="center"/>
    </xf>
    <xf numFmtId="0" fontId="0" fillId="0" borderId="203" xfId="0" applyBorder="1" applyAlignment="1">
      <alignment horizontal="center"/>
    </xf>
    <xf numFmtId="0" fontId="0" fillId="0" borderId="204" xfId="0" applyBorder="1" applyAlignment="1">
      <alignment horizontal="left" indent="1"/>
    </xf>
    <xf numFmtId="0" fontId="0" fillId="0" borderId="204" xfId="0" applyBorder="1" applyAlignment="1">
      <alignment horizontal="center"/>
    </xf>
    <xf numFmtId="0" fontId="0" fillId="0" borderId="204" xfId="0" applyBorder="1" applyAlignment="1">
      <alignment horizontal="left" vertical="center" indent="1"/>
    </xf>
    <xf numFmtId="0" fontId="74" fillId="0" borderId="204" xfId="0" applyFont="1" applyBorder="1" applyAlignment="1">
      <alignment horizontal="center" vertical="center"/>
    </xf>
    <xf numFmtId="0" fontId="74" fillId="0" borderId="205" xfId="0" applyFont="1" applyBorder="1" applyAlignment="1">
      <alignment horizontal="center" vertical="center"/>
    </xf>
    <xf numFmtId="0" fontId="72" fillId="10" borderId="203" xfId="0" applyFont="1" applyFill="1" applyBorder="1" applyAlignment="1" applyProtection="1">
      <alignment horizontal="center"/>
      <protection locked="0"/>
    </xf>
    <xf numFmtId="0" fontId="0" fillId="0" borderId="207" xfId="0" applyBorder="1" applyAlignment="1">
      <alignment horizontal="center"/>
    </xf>
    <xf numFmtId="0" fontId="0" fillId="0" borderId="208" xfId="0" applyBorder="1" applyAlignment="1">
      <alignment horizontal="center"/>
    </xf>
    <xf numFmtId="0" fontId="0" fillId="0" borderId="212" xfId="0" applyBorder="1" applyAlignment="1">
      <alignment horizontal="center"/>
    </xf>
    <xf numFmtId="0" fontId="0" fillId="0" borderId="213" xfId="0" applyBorder="1" applyAlignment="1">
      <alignment horizontal="center"/>
    </xf>
    <xf numFmtId="0" fontId="0" fillId="10" borderId="185" xfId="0" applyFill="1" applyBorder="1" applyAlignment="1" applyProtection="1">
      <alignment horizontal="center" vertical="center"/>
      <protection locked="0"/>
    </xf>
    <xf numFmtId="0" fontId="76" fillId="10" borderId="229" xfId="0" applyFont="1" applyFill="1" applyBorder="1" applyAlignment="1" applyProtection="1">
      <alignment horizontal="center" vertical="center"/>
      <protection locked="0"/>
    </xf>
    <xf numFmtId="0" fontId="0" fillId="0" borderId="220" xfId="0" applyBorder="1" applyAlignment="1">
      <alignment horizontal="center"/>
    </xf>
    <xf numFmtId="0" fontId="0" fillId="0" borderId="221" xfId="0" applyBorder="1" applyAlignment="1">
      <alignment horizontal="center" vertical="center"/>
    </xf>
    <xf numFmtId="0" fontId="0" fillId="10" borderId="191" xfId="0" applyFill="1" applyBorder="1" applyAlignment="1" applyProtection="1">
      <alignment horizontal="center" vertical="center"/>
      <protection locked="0"/>
    </xf>
    <xf numFmtId="0" fontId="0" fillId="10" borderId="147" xfId="0" applyFill="1" applyBorder="1" applyAlignment="1" applyProtection="1">
      <alignment horizontal="center" vertical="center"/>
      <protection locked="0"/>
    </xf>
    <xf numFmtId="0" fontId="0" fillId="0" borderId="112" xfId="0" applyBorder="1" applyAlignment="1">
      <alignment vertical="center"/>
    </xf>
    <xf numFmtId="0" fontId="0" fillId="0" borderId="230" xfId="0" applyBorder="1" applyAlignment="1">
      <alignment horizontal="center"/>
    </xf>
    <xf numFmtId="0" fontId="0" fillId="0" borderId="112" xfId="0" applyBorder="1"/>
    <xf numFmtId="0" fontId="0" fillId="10" borderId="193" xfId="0" applyFill="1" applyBorder="1" applyAlignment="1" applyProtection="1">
      <alignment horizontal="center" vertical="center"/>
      <protection locked="0"/>
    </xf>
    <xf numFmtId="0" fontId="0" fillId="10" borderId="205" xfId="0" applyFill="1" applyBorder="1" applyAlignment="1" applyProtection="1">
      <alignment horizontal="center" vertical="center"/>
      <protection locked="0"/>
    </xf>
    <xf numFmtId="0" fontId="0" fillId="0" borderId="206" xfId="0" applyBorder="1"/>
    <xf numFmtId="0" fontId="0" fillId="0" borderId="233" xfId="0" applyBorder="1" applyAlignment="1">
      <alignment horizontal="center"/>
    </xf>
    <xf numFmtId="0" fontId="0" fillId="2" borderId="29" xfId="0" applyFill="1" applyBorder="1" applyAlignment="1" applyProtection="1">
      <alignment horizontal="left" vertical="top" wrapText="1" indent="1"/>
      <protection locked="0"/>
    </xf>
    <xf numFmtId="0" fontId="0" fillId="6" borderId="30" xfId="0" applyFill="1" applyBorder="1" applyAlignment="1" applyProtection="1">
      <alignment horizontal="left" vertical="top" wrapText="1" indent="1"/>
      <protection locked="0"/>
    </xf>
    <xf numFmtId="0" fontId="0" fillId="9" borderId="30" xfId="0" applyFill="1" applyBorder="1" applyAlignment="1" applyProtection="1">
      <alignment horizontal="left" vertical="top" wrapText="1" indent="1"/>
      <protection locked="0"/>
    </xf>
    <xf numFmtId="0" fontId="0" fillId="10" borderId="30" xfId="0" applyFill="1" applyBorder="1" applyAlignment="1" applyProtection="1">
      <alignment horizontal="left" vertical="top" wrapText="1" indent="1"/>
      <protection locked="0"/>
    </xf>
    <xf numFmtId="0" fontId="0" fillId="5" borderId="36" xfId="0" applyFill="1" applyBorder="1" applyAlignment="1" applyProtection="1">
      <alignment horizontal="left" vertical="top" wrapText="1" indent="1"/>
      <protection locked="0"/>
    </xf>
    <xf numFmtId="0" fontId="0" fillId="2" borderId="237" xfId="0" applyFill="1" applyBorder="1" applyAlignment="1" applyProtection="1">
      <alignment horizontal="left" vertical="top" wrapText="1" indent="1"/>
      <protection locked="0"/>
    </xf>
    <xf numFmtId="0" fontId="0" fillId="6" borderId="238" xfId="0" applyFill="1" applyBorder="1" applyAlignment="1" applyProtection="1">
      <alignment horizontal="left" vertical="top" wrapText="1" indent="1"/>
      <protection locked="0"/>
    </xf>
    <xf numFmtId="0" fontId="0" fillId="9" borderId="238" xfId="0" applyFill="1" applyBorder="1" applyAlignment="1" applyProtection="1">
      <alignment horizontal="left" vertical="top" wrapText="1" indent="1"/>
      <protection locked="0"/>
    </xf>
    <xf numFmtId="0" fontId="0" fillId="10" borderId="238" xfId="0" applyFill="1" applyBorder="1" applyAlignment="1" applyProtection="1">
      <alignment horizontal="left" vertical="top" wrapText="1" indent="1"/>
      <protection locked="0"/>
    </xf>
    <xf numFmtId="0" fontId="0" fillId="5" borderId="239" xfId="0" applyFill="1" applyBorder="1" applyAlignment="1" applyProtection="1">
      <alignment horizontal="left" vertical="top" wrapText="1" indent="1"/>
      <protection locked="0"/>
    </xf>
    <xf numFmtId="0" fontId="0" fillId="2" borderId="33" xfId="0" applyFill="1" applyBorder="1" applyAlignment="1" applyProtection="1">
      <alignment horizontal="left" vertical="top" wrapText="1" indent="1"/>
      <protection locked="0"/>
    </xf>
    <xf numFmtId="0" fontId="0" fillId="6" borderId="34" xfId="0" applyFill="1" applyBorder="1" applyAlignment="1" applyProtection="1">
      <alignment horizontal="left" vertical="top" wrapText="1" indent="1"/>
      <protection locked="0"/>
    </xf>
    <xf numFmtId="0" fontId="0" fillId="9" borderId="34" xfId="0" applyFill="1" applyBorder="1" applyAlignment="1" applyProtection="1">
      <alignment horizontal="left" vertical="top" wrapText="1" indent="1"/>
      <protection locked="0"/>
    </xf>
    <xf numFmtId="0" fontId="0" fillId="10" borderId="34" xfId="0" applyFill="1" applyBorder="1" applyAlignment="1" applyProtection="1">
      <alignment horizontal="left" vertical="top" wrapText="1" indent="1"/>
      <protection locked="0"/>
    </xf>
    <xf numFmtId="0" fontId="0" fillId="5" borderId="38" xfId="0" applyFill="1" applyBorder="1" applyAlignment="1" applyProtection="1">
      <alignment horizontal="left" vertical="top" wrapText="1" indent="1"/>
      <protection locked="0"/>
    </xf>
    <xf numFmtId="0" fontId="0" fillId="0" borderId="240" xfId="0" applyBorder="1" applyAlignment="1">
      <alignment horizontal="right" indent="1"/>
    </xf>
    <xf numFmtId="0" fontId="4" fillId="0" borderId="241" xfId="0" applyFont="1" applyBorder="1" applyAlignment="1">
      <alignment horizontal="left" vertical="center" indent="1"/>
    </xf>
    <xf numFmtId="0" fontId="4" fillId="0" borderId="242" xfId="0" applyFont="1" applyBorder="1" applyAlignment="1">
      <alignment horizontal="center" vertical="center"/>
    </xf>
    <xf numFmtId="0" fontId="4" fillId="0" borderId="0" xfId="0" applyFont="1" applyAlignment="1">
      <alignment horizontal="center" vertical="center"/>
    </xf>
    <xf numFmtId="0" fontId="4" fillId="0" borderId="240" xfId="0" applyFont="1" applyBorder="1" applyAlignment="1">
      <alignment horizontal="center" vertical="center"/>
    </xf>
    <xf numFmtId="0" fontId="4" fillId="0" borderId="240" xfId="0" applyFont="1" applyBorder="1" applyAlignment="1">
      <alignment horizontal="left" vertical="center" indent="1"/>
    </xf>
    <xf numFmtId="0" fontId="4" fillId="0" borderId="243" xfId="0" applyFont="1" applyBorder="1" applyAlignment="1">
      <alignment horizontal="center" vertical="center"/>
    </xf>
    <xf numFmtId="0" fontId="0" fillId="0" borderId="244" xfId="0" applyBorder="1" applyAlignment="1">
      <alignment horizontal="right" indent="1"/>
    </xf>
    <xf numFmtId="0" fontId="0" fillId="0" borderId="196" xfId="0" applyBorder="1" applyAlignment="1">
      <alignment horizontal="left" indent="1"/>
    </xf>
    <xf numFmtId="0" fontId="0" fillId="0" borderId="197" xfId="0" applyBorder="1" applyAlignment="1">
      <alignment horizontal="right" indent="1"/>
    </xf>
    <xf numFmtId="0" fontId="0" fillId="0" borderId="245" xfId="0" applyBorder="1" applyAlignment="1">
      <alignment horizontal="center"/>
    </xf>
    <xf numFmtId="0" fontId="0" fillId="0" borderId="246" xfId="0" applyBorder="1" applyAlignment="1">
      <alignment horizontal="left" indent="1"/>
    </xf>
    <xf numFmtId="0" fontId="0" fillId="0" borderId="247" xfId="0" applyBorder="1" applyAlignment="1">
      <alignment horizontal="right" indent="1"/>
    </xf>
    <xf numFmtId="0" fontId="0" fillId="0" borderId="189" xfId="0" applyBorder="1" applyAlignment="1">
      <alignment horizontal="right" indent="1"/>
    </xf>
    <xf numFmtId="0" fontId="0" fillId="0" borderId="248" xfId="0" applyBorder="1" applyAlignment="1">
      <alignment horizontal="center"/>
    </xf>
    <xf numFmtId="0" fontId="0" fillId="0" borderId="189" xfId="0" applyBorder="1" applyAlignment="1">
      <alignment horizontal="left" indent="1"/>
    </xf>
    <xf numFmtId="0" fontId="0" fillId="0" borderId="191" xfId="0" applyBorder="1" applyAlignment="1">
      <alignment horizontal="right" indent="1"/>
    </xf>
    <xf numFmtId="0" fontId="0" fillId="0" borderId="203" xfId="0" applyBorder="1" applyAlignment="1">
      <alignment horizontal="right" indent="1"/>
    </xf>
    <xf numFmtId="0" fontId="0" fillId="0" borderId="205" xfId="0" applyBorder="1" applyAlignment="1">
      <alignment horizontal="right" indent="1"/>
    </xf>
    <xf numFmtId="0" fontId="0" fillId="0" borderId="249" xfId="0" applyBorder="1" applyAlignment="1">
      <alignment horizontal="center"/>
    </xf>
    <xf numFmtId="0" fontId="0" fillId="0" borderId="203" xfId="0" applyBorder="1" applyAlignment="1">
      <alignment horizontal="left" indent="1"/>
    </xf>
    <xf numFmtId="0" fontId="0" fillId="0" borderId="222" xfId="0" applyBorder="1" applyAlignment="1">
      <alignment horizontal="right" indent="1"/>
    </xf>
    <xf numFmtId="0" fontId="0" fillId="0" borderId="230" xfId="0" applyBorder="1" applyAlignment="1">
      <alignment horizontal="right" indent="1"/>
    </xf>
    <xf numFmtId="0" fontId="67" fillId="0" borderId="0" xfId="0" applyFont="1" applyAlignment="1">
      <alignment horizontal="center"/>
    </xf>
    <xf numFmtId="0" fontId="20" fillId="0" borderId="0" xfId="0" applyFont="1" applyAlignment="1">
      <alignment horizontal="center" vertical="top"/>
    </xf>
    <xf numFmtId="0" fontId="0" fillId="19" borderId="30" xfId="0" applyFill="1" applyBorder="1" applyAlignment="1" applyProtection="1">
      <alignment horizontal="left" indent="1"/>
      <protection locked="0"/>
    </xf>
    <xf numFmtId="0" fontId="0" fillId="0" borderId="0" xfId="0" applyAlignment="1">
      <alignment horizontal="left" vertical="top" wrapText="1" indent="1"/>
    </xf>
    <xf numFmtId="0" fontId="32" fillId="0" borderId="28" xfId="0" applyFont="1" applyBorder="1" applyAlignment="1">
      <alignment horizontal="left" vertical="top" wrapText="1" indent="1"/>
    </xf>
    <xf numFmtId="0" fontId="0" fillId="0" borderId="44" xfId="0" applyBorder="1" applyAlignment="1">
      <alignment horizontal="left" vertical="top" wrapText="1" indent="1"/>
    </xf>
    <xf numFmtId="0" fontId="0" fillId="2" borderId="29" xfId="0" applyFill="1" applyBorder="1" applyAlignment="1">
      <alignment horizontal="left" vertical="top" wrapText="1" indent="1"/>
    </xf>
    <xf numFmtId="0" fontId="0" fillId="9" borderId="65" xfId="0" applyFill="1" applyBorder="1" applyAlignment="1" applyProtection="1">
      <alignment horizontal="left" vertical="top" wrapText="1" indent="1"/>
      <protection locked="0"/>
    </xf>
    <xf numFmtId="0" fontId="0" fillId="5" borderId="66" xfId="0" applyFill="1" applyBorder="1" applyAlignment="1" applyProtection="1">
      <alignment horizontal="left" vertical="top" wrapText="1" indent="1"/>
      <protection locked="0"/>
    </xf>
    <xf numFmtId="0" fontId="0" fillId="2" borderId="28" xfId="0" applyFill="1" applyBorder="1" applyAlignment="1" applyProtection="1">
      <alignment horizontal="left" vertical="top" wrapText="1" indent="1"/>
      <protection locked="0"/>
    </xf>
    <xf numFmtId="0" fontId="0" fillId="6" borderId="45" xfId="0" applyFill="1" applyBorder="1" applyAlignment="1" applyProtection="1">
      <alignment horizontal="left" vertical="top" wrapText="1" indent="1"/>
      <protection locked="0"/>
    </xf>
    <xf numFmtId="0" fontId="0" fillId="9" borderId="45" xfId="0" applyFill="1" applyBorder="1" applyAlignment="1" applyProtection="1">
      <alignment horizontal="left" vertical="top" wrapText="1" indent="1"/>
      <protection locked="0"/>
    </xf>
    <xf numFmtId="0" fontId="0" fillId="10" borderId="45" xfId="0" applyFill="1" applyBorder="1" applyAlignment="1" applyProtection="1">
      <alignment horizontal="left" vertical="top" wrapText="1" indent="1"/>
      <protection locked="0"/>
    </xf>
    <xf numFmtId="0" fontId="0" fillId="9" borderId="78" xfId="0" applyFill="1" applyBorder="1" applyAlignment="1" applyProtection="1">
      <alignment horizontal="left" vertical="top" wrapText="1" indent="1"/>
      <protection locked="0"/>
    </xf>
    <xf numFmtId="0" fontId="32" fillId="0" borderId="26" xfId="0" applyFont="1" applyBorder="1" applyAlignment="1">
      <alignment horizontal="left" vertical="top" wrapText="1" indent="1"/>
    </xf>
    <xf numFmtId="0" fontId="0" fillId="0" borderId="27" xfId="0" applyBorder="1" applyAlignment="1">
      <alignment horizontal="left" vertical="top" wrapText="1" indent="1"/>
    </xf>
    <xf numFmtId="0" fontId="0" fillId="0" borderId="43" xfId="0" applyBorder="1" applyAlignment="1">
      <alignment horizontal="left" vertical="top" wrapText="1" indent="1"/>
    </xf>
    <xf numFmtId="0" fontId="1" fillId="5" borderId="35" xfId="0" applyFont="1" applyFill="1" applyBorder="1" applyAlignment="1" applyProtection="1">
      <alignment horizontal="center" vertical="center"/>
      <protection locked="0"/>
    </xf>
    <xf numFmtId="167" fontId="0" fillId="0" borderId="0" xfId="0" applyNumberFormat="1" applyAlignment="1">
      <alignment horizontal="left"/>
    </xf>
    <xf numFmtId="0" fontId="74" fillId="0" borderId="0" xfId="0" applyFont="1" applyAlignment="1">
      <alignment horizontal="center" vertical="center"/>
    </xf>
    <xf numFmtId="0" fontId="0" fillId="11" borderId="178" xfId="0" applyFill="1" applyBorder="1" applyAlignment="1">
      <alignment horizontal="center"/>
    </xf>
    <xf numFmtId="167" fontId="0" fillId="11" borderId="179" xfId="0" applyNumberFormat="1" applyFill="1" applyBorder="1" applyAlignment="1">
      <alignment horizontal="center"/>
    </xf>
    <xf numFmtId="0" fontId="0" fillId="11" borderId="179" xfId="0" applyFill="1" applyBorder="1" applyAlignment="1">
      <alignment horizontal="center"/>
    </xf>
    <xf numFmtId="167" fontId="0" fillId="11" borderId="180" xfId="0" applyNumberFormat="1" applyFill="1" applyBorder="1" applyAlignment="1">
      <alignment horizontal="center"/>
    </xf>
    <xf numFmtId="0" fontId="0" fillId="0" borderId="196" xfId="0" applyBorder="1" applyAlignment="1">
      <alignment horizontal="center"/>
    </xf>
    <xf numFmtId="0" fontId="0" fillId="11" borderId="201" xfId="0" applyFill="1" applyBorder="1" applyAlignment="1">
      <alignment horizontal="center"/>
    </xf>
    <xf numFmtId="167" fontId="0" fillId="11" borderId="233" xfId="0" applyNumberFormat="1" applyFill="1" applyBorder="1" applyAlignment="1">
      <alignment horizontal="center"/>
    </xf>
    <xf numFmtId="0" fontId="72" fillId="10" borderId="231" xfId="0" applyFont="1" applyFill="1" applyBorder="1" applyAlignment="1" applyProtection="1">
      <alignment horizontal="center"/>
      <protection locked="0"/>
    </xf>
    <xf numFmtId="0" fontId="0" fillId="0" borderId="192" xfId="0" applyBorder="1" applyAlignment="1">
      <alignment horizontal="left" indent="1"/>
    </xf>
    <xf numFmtId="0" fontId="72" fillId="10" borderId="192" xfId="0" applyFont="1" applyFill="1" applyBorder="1" applyAlignment="1" applyProtection="1">
      <alignment horizontal="left" indent="1"/>
      <protection locked="0"/>
    </xf>
    <xf numFmtId="0" fontId="0" fillId="11" borderId="198" xfId="0" applyFill="1" applyBorder="1" applyAlignment="1">
      <alignment horizontal="center"/>
    </xf>
    <xf numFmtId="0" fontId="0" fillId="0" borderId="193" xfId="0" applyBorder="1" applyAlignment="1">
      <alignment horizontal="center"/>
    </xf>
    <xf numFmtId="0" fontId="15" fillId="17" borderId="9" xfId="0" applyFont="1" applyFill="1" applyBorder="1" applyAlignment="1">
      <alignment horizontal="left" indent="1"/>
    </xf>
    <xf numFmtId="0" fontId="80" fillId="0" borderId="254" xfId="0" applyFont="1" applyBorder="1" applyAlignment="1">
      <alignment horizontal="center" vertical="center" wrapText="1"/>
    </xf>
    <xf numFmtId="0" fontId="0" fillId="2" borderId="256" xfId="0" applyFill="1" applyBorder="1" applyAlignment="1">
      <alignment horizontal="left" indent="1"/>
    </xf>
    <xf numFmtId="0" fontId="0" fillId="0" borderId="256" xfId="0" applyBorder="1" applyAlignment="1">
      <alignment horizontal="center"/>
    </xf>
    <xf numFmtId="0" fontId="0" fillId="0" borderId="250" xfId="0" applyBorder="1" applyAlignment="1">
      <alignment horizontal="left" indent="1"/>
    </xf>
    <xf numFmtId="0" fontId="0" fillId="0" borderId="250" xfId="0" applyBorder="1" applyAlignment="1">
      <alignment horizontal="center"/>
    </xf>
    <xf numFmtId="0" fontId="82" fillId="0" borderId="0" xfId="0" applyFont="1" applyAlignment="1">
      <alignment horizontal="center" vertical="center"/>
    </xf>
    <xf numFmtId="0" fontId="0" fillId="5" borderId="261" xfId="0" applyFill="1" applyBorder="1" applyAlignment="1" applyProtection="1">
      <alignment horizontal="center"/>
      <protection locked="0"/>
    </xf>
    <xf numFmtId="0" fontId="0" fillId="20" borderId="0" xfId="0" applyFill="1" applyAlignment="1">
      <alignment horizontal="left" indent="1"/>
    </xf>
    <xf numFmtId="0" fontId="0" fillId="5" borderId="262" xfId="0" applyFill="1" applyBorder="1" applyAlignment="1" applyProtection="1">
      <alignment horizontal="center"/>
      <protection locked="0"/>
    </xf>
    <xf numFmtId="0" fontId="0" fillId="21" borderId="0" xfId="0" applyFill="1" applyAlignment="1">
      <alignment horizontal="left" indent="1"/>
    </xf>
    <xf numFmtId="0" fontId="0" fillId="22" borderId="0" xfId="0" applyFill="1" applyAlignment="1">
      <alignment horizontal="left" indent="1"/>
    </xf>
    <xf numFmtId="0" fontId="0" fillId="5" borderId="263" xfId="0" applyFill="1" applyBorder="1" applyAlignment="1" applyProtection="1">
      <alignment horizontal="center"/>
      <protection locked="0"/>
    </xf>
    <xf numFmtId="0" fontId="0" fillId="23" borderId="0" xfId="0" applyFill="1" applyAlignment="1">
      <alignment horizontal="left" indent="1"/>
    </xf>
    <xf numFmtId="0" fontId="0" fillId="2" borderId="258" xfId="0" applyFill="1" applyBorder="1" applyAlignment="1">
      <alignment horizontal="left" indent="1"/>
    </xf>
    <xf numFmtId="0" fontId="0" fillId="2" borderId="267" xfId="0" applyFill="1" applyBorder="1" applyAlignment="1">
      <alignment horizontal="left" indent="1"/>
    </xf>
    <xf numFmtId="0" fontId="0" fillId="0" borderId="267" xfId="0" applyBorder="1" applyAlignment="1">
      <alignment horizontal="center"/>
    </xf>
    <xf numFmtId="0" fontId="0" fillId="0" borderId="27" xfId="0" applyBorder="1"/>
    <xf numFmtId="0" fontId="0" fillId="0" borderId="27" xfId="0" applyBorder="1" applyAlignment="1">
      <alignment wrapText="1"/>
    </xf>
    <xf numFmtId="0" fontId="0" fillId="0" borderId="43" xfId="0" applyBorder="1"/>
    <xf numFmtId="0" fontId="0" fillId="5" borderId="66" xfId="0" applyFill="1" applyBorder="1" applyAlignment="1" applyProtection="1">
      <alignment horizontal="left" vertical="center" wrapText="1" indent="1"/>
      <protection locked="0"/>
    </xf>
    <xf numFmtId="0" fontId="0" fillId="2" borderId="29" xfId="0" applyFill="1" applyBorder="1" applyAlignment="1">
      <alignment horizontal="left" indent="1"/>
    </xf>
    <xf numFmtId="0" fontId="0" fillId="2" borderId="29" xfId="0" applyFill="1" applyBorder="1" applyAlignment="1" applyProtection="1">
      <alignment horizontal="left" wrapText="1" indent="1"/>
      <protection locked="0"/>
    </xf>
    <xf numFmtId="0" fontId="0" fillId="6" borderId="30" xfId="0" applyFill="1" applyBorder="1" applyAlignment="1" applyProtection="1">
      <alignment horizontal="left" wrapText="1" indent="1"/>
      <protection locked="0"/>
    </xf>
    <xf numFmtId="0" fontId="0" fillId="9" borderId="30" xfId="0" applyFill="1" applyBorder="1" applyAlignment="1" applyProtection="1">
      <alignment horizontal="left" wrapText="1" indent="1"/>
      <protection locked="0"/>
    </xf>
    <xf numFmtId="0" fontId="0" fillId="10" borderId="30" xfId="0" applyFill="1" applyBorder="1" applyAlignment="1" applyProtection="1">
      <alignment horizontal="left" wrapText="1" indent="1"/>
      <protection locked="0"/>
    </xf>
    <xf numFmtId="0" fontId="0" fillId="5" borderId="38" xfId="0" applyFill="1" applyBorder="1" applyAlignment="1" applyProtection="1">
      <alignment horizontal="left" vertical="center" wrapText="1" indent="1"/>
      <protection locked="0"/>
    </xf>
    <xf numFmtId="0" fontId="0" fillId="7" borderId="250" xfId="0" applyFill="1" applyBorder="1" applyAlignment="1">
      <alignment horizontal="left" indent="1"/>
    </xf>
    <xf numFmtId="0" fontId="4" fillId="7" borderId="250" xfId="0" applyFont="1" applyFill="1" applyBorder="1" applyAlignment="1">
      <alignment horizontal="center"/>
    </xf>
    <xf numFmtId="0" fontId="0" fillId="0" borderId="258" xfId="0" applyBorder="1" applyAlignment="1">
      <alignment horizontal="center"/>
    </xf>
    <xf numFmtId="14" fontId="84" fillId="0" borderId="0" xfId="0" applyNumberFormat="1" applyFont="1"/>
    <xf numFmtId="0" fontId="12" fillId="0" borderId="0" xfId="0" applyFont="1" applyAlignment="1">
      <alignment horizontal="center" vertical="center" wrapText="1"/>
    </xf>
    <xf numFmtId="0" fontId="0" fillId="0" borderId="0" xfId="0" applyAlignment="1">
      <alignment horizontal="center"/>
    </xf>
    <xf numFmtId="0" fontId="81" fillId="0" borderId="0" xfId="0" applyFont="1" applyAlignment="1">
      <alignment horizontal="center"/>
    </xf>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xf>
    <xf numFmtId="0" fontId="22" fillId="0" borderId="270" xfId="0" applyFont="1" applyBorder="1" applyAlignment="1">
      <alignment horizontal="center" vertical="center" wrapText="1"/>
    </xf>
    <xf numFmtId="0" fontId="0" fillId="0" borderId="0" xfId="0" applyAlignment="1">
      <alignment horizontal="center" vertical="center"/>
    </xf>
    <xf numFmtId="0" fontId="0" fillId="0" borderId="0" xfId="0" applyAlignment="1">
      <alignment horizontal="center"/>
    </xf>
    <xf numFmtId="0" fontId="0" fillId="0" borderId="0" xfId="0" applyAlignment="1">
      <alignment horizontal="left" vertical="top" wrapText="1" indent="1"/>
    </xf>
    <xf numFmtId="0" fontId="20" fillId="0" borderId="0" xfId="0" applyFont="1" applyAlignment="1">
      <alignment horizontal="center" vertical="top"/>
    </xf>
    <xf numFmtId="0" fontId="0" fillId="0" borderId="0" xfId="0" applyAlignment="1">
      <alignment horizontal="left" vertical="top" wrapText="1" indent="1"/>
    </xf>
    <xf numFmtId="0" fontId="20" fillId="0" borderId="0" xfId="0" applyFont="1" applyAlignment="1">
      <alignment horizontal="center" vertical="top"/>
    </xf>
    <xf numFmtId="0" fontId="0" fillId="17" borderId="250" xfId="0" applyFill="1" applyBorder="1" applyAlignment="1" applyProtection="1">
      <alignment horizontal="left" indent="1"/>
      <protection locked="0"/>
    </xf>
    <xf numFmtId="0" fontId="0" fillId="17" borderId="251" xfId="0" applyFill="1" applyBorder="1" applyAlignment="1" applyProtection="1">
      <alignment horizontal="left" indent="1"/>
      <protection locked="0"/>
    </xf>
    <xf numFmtId="0" fontId="0" fillId="17" borderId="250" xfId="0" applyFill="1" applyBorder="1" applyAlignment="1" applyProtection="1">
      <alignment horizontal="left" vertical="top" wrapText="1" indent="1"/>
      <protection locked="0"/>
    </xf>
    <xf numFmtId="0" fontId="0" fillId="17" borderId="252" xfId="0" applyFill="1" applyBorder="1" applyAlignment="1" applyProtection="1">
      <alignment horizontal="left" vertical="top" wrapText="1" indent="1"/>
      <protection locked="0"/>
    </xf>
    <xf numFmtId="0" fontId="0" fillId="17" borderId="0" xfId="0" applyFill="1" applyBorder="1" applyAlignment="1" applyProtection="1">
      <alignment horizontal="left" vertical="top" wrapText="1" indent="1"/>
      <protection locked="0"/>
    </xf>
    <xf numFmtId="0" fontId="0" fillId="17" borderId="251" xfId="0" applyFill="1" applyBorder="1" applyAlignment="1" applyProtection="1">
      <alignment horizontal="left" vertical="top" wrapText="1" indent="1"/>
      <protection locked="0"/>
    </xf>
    <xf numFmtId="0" fontId="0" fillId="17" borderId="253" xfId="0" applyFill="1" applyBorder="1" applyAlignment="1" applyProtection="1">
      <alignment horizontal="left" vertical="top" wrapText="1" indent="1"/>
      <protection locked="0"/>
    </xf>
    <xf numFmtId="0" fontId="0" fillId="17" borderId="252" xfId="0" applyFill="1" applyBorder="1" applyAlignment="1" applyProtection="1">
      <alignment horizontal="left" indent="1"/>
      <protection locked="0"/>
    </xf>
    <xf numFmtId="0" fontId="0" fillId="17" borderId="252" xfId="0" applyFill="1" applyBorder="1" applyAlignment="1" applyProtection="1">
      <alignment horizontal="left" wrapText="1" indent="1"/>
      <protection locked="0"/>
    </xf>
    <xf numFmtId="0" fontId="0" fillId="0" borderId="0" xfId="0" applyAlignment="1">
      <alignment horizontal="left" vertical="top" wrapText="1" indent="1"/>
    </xf>
    <xf numFmtId="0" fontId="67" fillId="0" borderId="0" xfId="0" applyFont="1" applyAlignment="1">
      <alignment horizontal="center"/>
    </xf>
    <xf numFmtId="0" fontId="20" fillId="0" borderId="0" xfId="0" applyFont="1" applyAlignment="1">
      <alignment horizontal="center" vertical="top"/>
    </xf>
    <xf numFmtId="0" fontId="62" fillId="0" borderId="0" xfId="0" applyFont="1" applyBorder="1" applyAlignment="1">
      <alignment vertical="center" wrapText="1"/>
    </xf>
    <xf numFmtId="0" fontId="0" fillId="0" borderId="0" xfId="0" applyBorder="1"/>
    <xf numFmtId="0" fontId="0" fillId="19" borderId="34" xfId="0" applyFill="1" applyBorder="1" applyAlignment="1" applyProtection="1">
      <alignment horizontal="left" indent="1"/>
      <protection locked="0"/>
    </xf>
    <xf numFmtId="0" fontId="0" fillId="19" borderId="30" xfId="0" applyFill="1" applyBorder="1" applyAlignment="1" applyProtection="1">
      <alignment horizontal="left" vertical="top" wrapText="1" indent="1"/>
      <protection locked="0"/>
    </xf>
    <xf numFmtId="0" fontId="0" fillId="19" borderId="274" xfId="0" applyFill="1" applyBorder="1" applyAlignment="1" applyProtection="1">
      <alignment horizontal="left" vertical="top" wrapText="1" indent="1"/>
      <protection locked="0"/>
    </xf>
    <xf numFmtId="0" fontId="0" fillId="19" borderId="276" xfId="0" applyFill="1" applyBorder="1" applyAlignment="1" applyProtection="1">
      <alignment horizontal="left" vertical="top" wrapText="1" indent="1"/>
      <protection locked="0"/>
    </xf>
    <xf numFmtId="0" fontId="0" fillId="17" borderId="277" xfId="0" applyFill="1" applyBorder="1" applyAlignment="1" applyProtection="1">
      <alignment horizontal="left" vertical="top" wrapText="1" indent="1"/>
      <protection locked="0"/>
    </xf>
    <xf numFmtId="0" fontId="0" fillId="19" borderId="279" xfId="0" applyFill="1" applyBorder="1" applyAlignment="1" applyProtection="1">
      <alignment horizontal="left" vertical="top" wrapText="1" indent="1"/>
      <protection locked="0"/>
    </xf>
    <xf numFmtId="0" fontId="0" fillId="17" borderId="82" xfId="0" applyFill="1" applyBorder="1" applyAlignment="1" applyProtection="1">
      <alignment horizontal="left" vertical="top" wrapText="1" indent="1"/>
      <protection locked="0"/>
    </xf>
    <xf numFmtId="0" fontId="0" fillId="17" borderId="278" xfId="0" applyFill="1" applyBorder="1" applyAlignment="1" applyProtection="1">
      <alignment horizontal="left" vertical="top" wrapText="1" indent="1"/>
      <protection locked="0"/>
    </xf>
    <xf numFmtId="0" fontId="0" fillId="19" borderId="280" xfId="0" applyFill="1" applyBorder="1" applyAlignment="1" applyProtection="1">
      <alignment horizontal="left" vertical="top" wrapText="1" indent="1"/>
      <protection locked="0"/>
    </xf>
    <xf numFmtId="0" fontId="0" fillId="17" borderId="281" xfId="0" applyFill="1" applyBorder="1" applyAlignment="1" applyProtection="1">
      <alignment horizontal="left" vertical="top" wrapText="1" indent="1"/>
      <protection locked="0"/>
    </xf>
    <xf numFmtId="0" fontId="0" fillId="0" borderId="250" xfId="0" applyBorder="1" applyAlignment="1">
      <alignment horizontal="left" vertical="top" wrapText="1" indent="1"/>
    </xf>
    <xf numFmtId="0" fontId="0" fillId="19" borderId="282" xfId="0" applyFill="1" applyBorder="1" applyAlignment="1" applyProtection="1">
      <alignment horizontal="left" vertical="top" wrapText="1" indent="1"/>
      <protection locked="0"/>
    </xf>
    <xf numFmtId="0" fontId="0" fillId="17" borderId="283" xfId="0" applyFill="1" applyBorder="1" applyAlignment="1" applyProtection="1">
      <alignment horizontal="left" vertical="top" wrapText="1" indent="1"/>
      <protection locked="0"/>
    </xf>
    <xf numFmtId="0" fontId="0" fillId="17" borderId="275" xfId="0" applyFill="1" applyBorder="1" applyAlignment="1" applyProtection="1">
      <alignment horizontal="left" vertical="top" wrapText="1" indent="1"/>
      <protection locked="0"/>
    </xf>
    <xf numFmtId="0" fontId="0" fillId="19" borderId="284" xfId="0" applyFill="1" applyBorder="1" applyAlignment="1" applyProtection="1">
      <alignment horizontal="left" vertical="top" wrapText="1" indent="1"/>
      <protection locked="0"/>
    </xf>
    <xf numFmtId="0" fontId="0" fillId="17" borderId="285" xfId="0" applyFill="1" applyBorder="1" applyAlignment="1" applyProtection="1">
      <alignment horizontal="left" vertical="top" wrapText="1" indent="1"/>
      <protection locked="0"/>
    </xf>
    <xf numFmtId="0" fontId="0" fillId="19" borderId="286" xfId="0" applyFill="1" applyBorder="1" applyAlignment="1" applyProtection="1">
      <alignment horizontal="left" vertical="top" wrapText="1" indent="1"/>
      <protection locked="0"/>
    </xf>
    <xf numFmtId="0" fontId="0" fillId="17" borderId="287" xfId="0" applyFill="1" applyBorder="1" applyAlignment="1" applyProtection="1">
      <alignment horizontal="left" vertical="top" wrapText="1" indent="1"/>
      <protection locked="0"/>
    </xf>
    <xf numFmtId="0" fontId="0" fillId="24" borderId="274" xfId="0" applyFill="1" applyBorder="1" applyAlignment="1" applyProtection="1">
      <alignment horizontal="left" vertical="top" wrapText="1"/>
      <protection locked="0"/>
    </xf>
    <xf numFmtId="0" fontId="0" fillId="17" borderId="283" xfId="0" applyFill="1" applyBorder="1" applyAlignment="1" applyProtection="1">
      <alignment horizontal="left" indent="1"/>
      <protection locked="0"/>
    </xf>
    <xf numFmtId="0" fontId="0" fillId="24" borderId="274" xfId="0" applyFill="1" applyBorder="1" applyAlignment="1" applyProtection="1">
      <alignment horizontal="left" wrapText="1"/>
      <protection locked="0"/>
    </xf>
    <xf numFmtId="0" fontId="0" fillId="17" borderId="283" xfId="0" applyFill="1" applyBorder="1" applyAlignment="1" applyProtection="1">
      <alignment horizontal="left" wrapText="1" indent="1"/>
      <protection locked="0"/>
    </xf>
    <xf numFmtId="0" fontId="0" fillId="24" borderId="286" xfId="0" applyFill="1" applyBorder="1" applyAlignment="1" applyProtection="1">
      <alignment horizontal="left" vertical="top" wrapText="1"/>
      <protection locked="0"/>
    </xf>
    <xf numFmtId="0" fontId="0" fillId="17" borderId="287" xfId="0" applyFill="1" applyBorder="1" applyAlignment="1" applyProtection="1">
      <alignment horizontal="left" indent="1"/>
      <protection locked="0"/>
    </xf>
    <xf numFmtId="0" fontId="0" fillId="13" borderId="0" xfId="0" applyFill="1" applyBorder="1"/>
    <xf numFmtId="0" fontId="42" fillId="13" borderId="0" xfId="0" applyFont="1" applyFill="1" applyBorder="1"/>
    <xf numFmtId="0" fontId="4" fillId="13" borderId="0" xfId="0" applyFont="1" applyFill="1" applyBorder="1"/>
    <xf numFmtId="0" fontId="0" fillId="13" borderId="0" xfId="0" applyFill="1" applyBorder="1" applyAlignment="1">
      <alignment vertical="center"/>
    </xf>
    <xf numFmtId="0" fontId="0" fillId="13" borderId="0" xfId="0" applyFont="1" applyFill="1" applyBorder="1"/>
    <xf numFmtId="0" fontId="0" fillId="0" borderId="0" xfId="0" applyAlignment="1">
      <alignment horizontal="left" vertical="top" wrapText="1" indent="1"/>
    </xf>
    <xf numFmtId="0" fontId="20" fillId="0" borderId="0" xfId="0" applyFont="1" applyAlignment="1">
      <alignment horizontal="center" vertical="top"/>
    </xf>
    <xf numFmtId="0" fontId="81" fillId="0" borderId="0" xfId="0" applyFont="1" applyAlignment="1">
      <alignment horizontal="center"/>
    </xf>
    <xf numFmtId="0" fontId="22" fillId="0" borderId="271" xfId="0" applyFont="1" applyBorder="1" applyAlignment="1">
      <alignment horizontal="center" vertical="center" wrapText="1"/>
    </xf>
    <xf numFmtId="0" fontId="0" fillId="0" borderId="0" xfId="0" applyAlignment="1">
      <alignment horizontal="center"/>
    </xf>
    <xf numFmtId="0" fontId="22" fillId="0" borderId="271" xfId="0" applyFont="1" applyBorder="1" applyAlignment="1">
      <alignment horizontal="center" vertical="center"/>
    </xf>
    <xf numFmtId="0" fontId="0" fillId="0" borderId="257" xfId="0" applyBorder="1" applyAlignment="1" applyProtection="1">
      <alignment horizontal="left" indent="1"/>
      <protection locked="0"/>
    </xf>
    <xf numFmtId="0" fontId="0" fillId="0" borderId="265" xfId="0" applyBorder="1" applyAlignment="1" applyProtection="1">
      <alignment horizontal="left" indent="1"/>
      <protection locked="0"/>
    </xf>
    <xf numFmtId="0" fontId="0" fillId="0" borderId="269" xfId="0" applyBorder="1" applyAlignment="1" applyProtection="1">
      <alignment horizontal="left" indent="1"/>
      <protection locked="0"/>
    </xf>
    <xf numFmtId="0" fontId="22" fillId="0" borderId="272" xfId="0" applyFont="1" applyBorder="1" applyAlignment="1" applyProtection="1">
      <alignment horizontal="left" vertical="center" wrapText="1" indent="1"/>
      <protection locked="0"/>
    </xf>
    <xf numFmtId="0" fontId="0" fillId="0" borderId="268" xfId="0" applyBorder="1" applyAlignment="1">
      <alignment horizontal="center"/>
    </xf>
    <xf numFmtId="170" fontId="0" fillId="0" borderId="256" xfId="0" applyNumberFormat="1" applyBorder="1" applyAlignment="1">
      <alignment horizontal="center"/>
    </xf>
    <xf numFmtId="170" fontId="0" fillId="0" borderId="250" xfId="0" applyNumberFormat="1" applyBorder="1" applyAlignment="1">
      <alignment horizontal="center"/>
    </xf>
    <xf numFmtId="170" fontId="0" fillId="7" borderId="250" xfId="0" applyNumberFormat="1" applyFill="1" applyBorder="1" applyAlignment="1">
      <alignment horizontal="center"/>
    </xf>
    <xf numFmtId="170" fontId="0" fillId="0" borderId="258" xfId="0" applyNumberFormat="1" applyBorder="1" applyAlignment="1">
      <alignment horizontal="center"/>
    </xf>
    <xf numFmtId="170" fontId="0" fillId="0" borderId="267" xfId="0" applyNumberFormat="1" applyBorder="1" applyAlignment="1">
      <alignment horizontal="center"/>
    </xf>
    <xf numFmtId="0" fontId="0" fillId="0" borderId="260" xfId="0" applyBorder="1" applyAlignment="1" applyProtection="1">
      <alignment horizontal="left" indent="1"/>
    </xf>
    <xf numFmtId="0" fontId="4" fillId="7" borderId="260" xfId="0" applyFont="1" applyFill="1" applyBorder="1" applyAlignment="1" applyProtection="1">
      <alignment horizontal="left" indent="1"/>
    </xf>
    <xf numFmtId="0" fontId="22" fillId="0" borderId="288" xfId="0" applyFont="1" applyBorder="1" applyAlignment="1">
      <alignment horizontal="left" vertical="center" wrapText="1" indent="1"/>
    </xf>
    <xf numFmtId="0" fontId="0" fillId="0" borderId="289" xfId="0" applyBorder="1" applyAlignment="1">
      <alignment horizontal="left" indent="1"/>
    </xf>
    <xf numFmtId="0" fontId="4" fillId="7" borderId="250" xfId="0" applyFont="1" applyFill="1" applyBorder="1" applyAlignment="1">
      <alignment horizontal="left" indent="1"/>
    </xf>
    <xf numFmtId="0" fontId="0" fillId="0" borderId="290" xfId="0" applyBorder="1" applyAlignment="1">
      <alignment horizontal="left" indent="1"/>
    </xf>
    <xf numFmtId="0" fontId="0" fillId="0" borderId="291" xfId="0" applyBorder="1" applyAlignment="1">
      <alignment horizontal="left" indent="1"/>
    </xf>
    <xf numFmtId="0" fontId="0" fillId="0" borderId="289" xfId="0" applyBorder="1" applyAlignment="1" applyProtection="1">
      <alignment horizontal="left" indent="1"/>
      <protection locked="0"/>
    </xf>
    <xf numFmtId="0" fontId="0" fillId="0" borderId="290" xfId="0" applyBorder="1" applyAlignment="1" applyProtection="1">
      <alignment horizontal="left" indent="1"/>
      <protection locked="0"/>
    </xf>
    <xf numFmtId="0" fontId="0" fillId="0" borderId="291" xfId="0" applyBorder="1" applyAlignment="1" applyProtection="1">
      <alignment horizontal="left" indent="1"/>
      <protection locked="0"/>
    </xf>
    <xf numFmtId="0" fontId="0" fillId="0" borderId="0" xfId="0" applyAlignment="1">
      <alignment horizontal="left" vertical="top" wrapText="1" indent="1"/>
    </xf>
    <xf numFmtId="0" fontId="20" fillId="0" borderId="0" xfId="0" applyFont="1" applyAlignment="1">
      <alignment horizontal="center" vertical="top"/>
    </xf>
    <xf numFmtId="0" fontId="0" fillId="0" borderId="292" xfId="0" applyBorder="1" applyAlignment="1">
      <alignment horizontal="left" indent="1"/>
    </xf>
    <xf numFmtId="0" fontId="0" fillId="0" borderId="95" xfId="0" quotePrefix="1" applyBorder="1" applyAlignment="1">
      <alignment horizontal="left" indent="1"/>
    </xf>
    <xf numFmtId="169" fontId="4" fillId="0" borderId="255" xfId="0" applyNumberFormat="1" applyFont="1" applyBorder="1" applyAlignment="1">
      <alignment horizontal="right" indent="1" shrinkToFit="1"/>
    </xf>
    <xf numFmtId="169" fontId="4" fillId="0" borderId="259" xfId="0" applyNumberFormat="1" applyFont="1" applyBorder="1" applyAlignment="1">
      <alignment horizontal="right" indent="1" shrinkToFit="1"/>
    </xf>
    <xf numFmtId="0" fontId="83" fillId="7" borderId="259" xfId="0" applyFont="1" applyFill="1" applyBorder="1" applyAlignment="1">
      <alignment horizontal="right" indent="1" shrinkToFit="1"/>
    </xf>
    <xf numFmtId="169" fontId="4" fillId="0" borderId="264" xfId="0" applyNumberFormat="1" applyFont="1" applyBorder="1" applyAlignment="1">
      <alignment horizontal="right" indent="1" shrinkToFit="1"/>
    </xf>
    <xf numFmtId="169" fontId="4" fillId="0" borderId="266" xfId="0" applyNumberFormat="1" applyFont="1" applyBorder="1" applyAlignment="1">
      <alignment horizontal="right" indent="1" shrinkToFit="1"/>
    </xf>
    <xf numFmtId="0" fontId="0" fillId="0" borderId="0" xfId="0" applyAlignment="1">
      <alignment horizontal="center"/>
    </xf>
    <xf numFmtId="0" fontId="26" fillId="0" borderId="0" xfId="0" applyFont="1" applyAlignment="1">
      <alignment horizontal="center"/>
    </xf>
    <xf numFmtId="0" fontId="0" fillId="0" borderId="0" xfId="0" applyAlignment="1">
      <alignment horizontal="left" vertical="top" wrapText="1" indent="1"/>
    </xf>
    <xf numFmtId="0" fontId="20" fillId="0" borderId="0" xfId="0" applyFont="1" applyAlignment="1">
      <alignment horizontal="center" vertical="top"/>
    </xf>
    <xf numFmtId="0" fontId="15" fillId="17" borderId="10" xfId="0" applyFont="1" applyFill="1" applyBorder="1" applyAlignment="1"/>
    <xf numFmtId="0" fontId="15" fillId="18" borderId="10" xfId="0" applyFont="1" applyFill="1" applyBorder="1" applyAlignment="1"/>
    <xf numFmtId="0" fontId="15" fillId="17" borderId="293" xfId="0" applyFont="1" applyFill="1" applyBorder="1" applyAlignment="1"/>
    <xf numFmtId="0" fontId="0" fillId="19" borderId="250" xfId="0" applyFill="1" applyBorder="1" applyAlignment="1" applyProtection="1">
      <alignment horizontal="left" indent="1"/>
      <protection locked="0"/>
    </xf>
    <xf numFmtId="0" fontId="0" fillId="19" borderId="251" xfId="0" applyFill="1" applyBorder="1" applyAlignment="1" applyProtection="1">
      <alignment horizontal="left" indent="1"/>
      <protection locked="0"/>
    </xf>
    <xf numFmtId="0" fontId="0" fillId="19" borderId="250" xfId="0" applyFill="1" applyBorder="1" applyAlignment="1" applyProtection="1">
      <alignment horizontal="left" vertical="top" wrapText="1" indent="1"/>
      <protection locked="0"/>
    </xf>
    <xf numFmtId="0" fontId="0" fillId="19" borderId="252" xfId="0" applyFill="1" applyBorder="1" applyAlignment="1" applyProtection="1">
      <alignment horizontal="left" vertical="top" wrapText="1" indent="1"/>
      <protection locked="0"/>
    </xf>
    <xf numFmtId="0" fontId="0" fillId="19" borderId="0" xfId="0" applyFill="1" applyBorder="1" applyAlignment="1" applyProtection="1">
      <alignment horizontal="left" vertical="top" wrapText="1" indent="1"/>
      <protection locked="0"/>
    </xf>
    <xf numFmtId="0" fontId="0" fillId="19" borderId="251" xfId="0" applyFill="1" applyBorder="1" applyAlignment="1" applyProtection="1">
      <alignment horizontal="left" vertical="top" wrapText="1" indent="1"/>
      <protection locked="0"/>
    </xf>
    <xf numFmtId="0" fontId="0" fillId="19" borderId="253" xfId="0" applyFill="1" applyBorder="1" applyAlignment="1" applyProtection="1">
      <alignment horizontal="left" vertical="top" wrapText="1" indent="1"/>
      <protection locked="0"/>
    </xf>
    <xf numFmtId="0" fontId="0" fillId="19" borderId="252" xfId="0" applyFill="1" applyBorder="1" applyAlignment="1" applyProtection="1">
      <alignment horizontal="left" indent="1"/>
      <protection locked="0"/>
    </xf>
    <xf numFmtId="0" fontId="0" fillId="19" borderId="252" xfId="0" applyFill="1" applyBorder="1" applyAlignment="1" applyProtection="1">
      <alignment horizontal="left" wrapText="1" indent="1"/>
      <protection locked="0"/>
    </xf>
    <xf numFmtId="0" fontId="0" fillId="0" borderId="0" xfId="0" applyAlignment="1">
      <alignment horizontal="center"/>
    </xf>
    <xf numFmtId="0" fontId="4" fillId="0" borderId="0" xfId="0" applyFont="1" applyBorder="1" applyAlignment="1">
      <alignment horizontal="left" vertical="center"/>
    </xf>
    <xf numFmtId="0" fontId="0" fillId="0" borderId="0" xfId="0" applyBorder="1" applyAlignment="1">
      <alignment horizontal="left" vertical="center" wrapText="1" indent="1"/>
    </xf>
    <xf numFmtId="0" fontId="0" fillId="0" borderId="222" xfId="0" applyBorder="1" applyAlignment="1">
      <alignment horizontal="left" vertical="center" wrapText="1" indent="1"/>
    </xf>
    <xf numFmtId="0" fontId="0" fillId="0" borderId="0" xfId="0" applyBorder="1" applyAlignment="1">
      <alignment vertical="center" wrapText="1"/>
    </xf>
    <xf numFmtId="0" fontId="4" fillId="7" borderId="295" xfId="0" applyFont="1" applyFill="1" applyBorder="1" applyAlignment="1">
      <alignment horizontal="center" vertical="center"/>
    </xf>
    <xf numFmtId="0" fontId="0" fillId="0" borderId="296" xfId="0" applyBorder="1" applyAlignment="1">
      <alignment horizontal="center"/>
    </xf>
    <xf numFmtId="0" fontId="0" fillId="7" borderId="296" xfId="0" applyFill="1" applyBorder="1" applyAlignment="1">
      <alignment horizontal="center"/>
    </xf>
    <xf numFmtId="0" fontId="0" fillId="0" borderId="297" xfId="0" applyBorder="1" applyAlignment="1">
      <alignment horizontal="center"/>
    </xf>
    <xf numFmtId="0" fontId="0" fillId="0" borderId="0" xfId="0" applyAlignment="1">
      <alignment horizontal="center"/>
    </xf>
    <xf numFmtId="167" fontId="0" fillId="11" borderId="0" xfId="0" applyNumberFormat="1" applyFill="1" applyBorder="1" applyAlignment="1">
      <alignment horizontal="center"/>
    </xf>
    <xf numFmtId="0" fontId="6" fillId="7" borderId="186" xfId="0" applyFont="1" applyFill="1" applyBorder="1" applyAlignment="1" applyProtection="1">
      <alignment horizontal="left" vertical="center" indent="1"/>
    </xf>
    <xf numFmtId="0" fontId="6" fillId="7" borderId="187" xfId="0" applyFont="1" applyFill="1" applyBorder="1" applyAlignment="1" applyProtection="1">
      <alignment horizontal="left" vertical="center" indent="1"/>
    </xf>
    <xf numFmtId="0" fontId="72" fillId="0" borderId="189" xfId="0" applyFont="1" applyFill="1" applyBorder="1" applyAlignment="1" applyProtection="1">
      <alignment horizontal="center"/>
    </xf>
    <xf numFmtId="0" fontId="0" fillId="0" borderId="190" xfId="0" applyFill="1" applyBorder="1" applyAlignment="1" applyProtection="1">
      <alignment horizontal="left" indent="1"/>
    </xf>
    <xf numFmtId="0" fontId="72" fillId="0" borderId="190" xfId="0" applyFont="1" applyFill="1" applyBorder="1" applyAlignment="1" applyProtection="1">
      <alignment horizontal="center"/>
    </xf>
    <xf numFmtId="0" fontId="72" fillId="10" borderId="204" xfId="0" applyFont="1" applyFill="1" applyBorder="1" applyAlignment="1" applyProtection="1">
      <alignment horizontal="center"/>
      <protection locked="0"/>
    </xf>
    <xf numFmtId="0" fontId="10" fillId="0" borderId="298" xfId="0" applyFont="1" applyBorder="1" applyAlignment="1">
      <alignment horizontal="center"/>
    </xf>
    <xf numFmtId="0" fontId="26" fillId="0" borderId="299" xfId="0" applyFont="1" applyBorder="1" applyAlignment="1">
      <alignment horizontal="center"/>
    </xf>
    <xf numFmtId="0" fontId="10" fillId="0" borderId="299" xfId="0" applyFont="1" applyBorder="1" applyAlignment="1">
      <alignment horizontal="center"/>
    </xf>
    <xf numFmtId="0" fontId="10" fillId="0" borderId="294" xfId="0" applyFont="1" applyBorder="1" applyAlignment="1">
      <alignment horizontal="center"/>
    </xf>
    <xf numFmtId="0" fontId="15" fillId="18" borderId="9" xfId="0" applyFont="1" applyFill="1" applyBorder="1" applyAlignment="1">
      <alignment horizontal="left" indent="1"/>
    </xf>
    <xf numFmtId="0" fontId="0" fillId="0" borderId="0" xfId="0" applyAlignment="1">
      <alignment horizontal="center"/>
    </xf>
    <xf numFmtId="0" fontId="86" fillId="0" borderId="0" xfId="2" applyNumberFormat="1" applyFont="1" applyAlignment="1">
      <alignment horizontal="center" vertical="center"/>
    </xf>
    <xf numFmtId="0" fontId="87" fillId="0" borderId="0" xfId="2" applyNumberFormat="1" applyFont="1"/>
    <xf numFmtId="0" fontId="87" fillId="0" borderId="0" xfId="2" applyNumberFormat="1" applyFont="1" applyFill="1" applyBorder="1" applyAlignment="1" applyProtection="1">
      <alignment vertical="center"/>
      <protection hidden="1"/>
    </xf>
    <xf numFmtId="0" fontId="88" fillId="0" borderId="0" xfId="2" applyNumberFormat="1" applyFont="1" applyFill="1" applyBorder="1" applyAlignment="1" applyProtection="1">
      <alignment horizontal="right" vertical="center"/>
      <protection hidden="1"/>
    </xf>
    <xf numFmtId="0" fontId="87" fillId="0" borderId="0" xfId="2" applyNumberFormat="1" applyFont="1" applyFill="1" applyAlignment="1" applyProtection="1">
      <alignment vertical="center"/>
      <protection hidden="1"/>
    </xf>
    <xf numFmtId="0" fontId="88" fillId="0" borderId="0" xfId="2" applyNumberFormat="1" applyFont="1" applyFill="1" applyBorder="1" applyAlignment="1" applyProtection="1">
      <alignment horizontal="center" vertical="center"/>
      <protection hidden="1"/>
    </xf>
    <xf numFmtId="0" fontId="89" fillId="0" borderId="0" xfId="2" applyNumberFormat="1" applyFont="1" applyFill="1" applyBorder="1" applyAlignment="1" applyProtection="1">
      <alignment vertical="center" shrinkToFit="1"/>
      <protection hidden="1"/>
    </xf>
    <xf numFmtId="0" fontId="90" fillId="0" borderId="0" xfId="2" applyNumberFormat="1" applyFont="1" applyFill="1" applyBorder="1" applyAlignment="1" applyProtection="1">
      <alignment horizontal="center" vertical="center"/>
      <protection hidden="1"/>
    </xf>
    <xf numFmtId="0" fontId="87" fillId="0" borderId="0" xfId="2" applyNumberFormat="1" applyFont="1" applyFill="1" applyBorder="1" applyAlignment="1" applyProtection="1">
      <alignment horizontal="center" vertical="center"/>
      <protection hidden="1"/>
    </xf>
    <xf numFmtId="0" fontId="89" fillId="0" borderId="0" xfId="2" applyNumberFormat="1" applyFont="1" applyFill="1" applyBorder="1" applyAlignment="1" applyProtection="1">
      <alignment horizontal="center" vertical="center"/>
      <protection hidden="1"/>
    </xf>
    <xf numFmtId="0" fontId="87" fillId="0" borderId="0" xfId="2" applyNumberFormat="1" applyFont="1" applyFill="1" applyAlignment="1" applyProtection="1">
      <alignment horizontal="center" vertical="center"/>
      <protection hidden="1"/>
    </xf>
    <xf numFmtId="0" fontId="91" fillId="0" borderId="0" xfId="2" applyNumberFormat="1" applyFont="1" applyFill="1" applyBorder="1" applyAlignment="1" applyProtection="1">
      <alignment horizontal="center" vertical="center"/>
      <protection hidden="1"/>
    </xf>
    <xf numFmtId="0" fontId="92" fillId="0" borderId="0" xfId="2" applyNumberFormat="1" applyFont="1" applyFill="1" applyBorder="1" applyAlignment="1" applyProtection="1">
      <alignment horizontal="center" vertical="center"/>
      <protection hidden="1"/>
    </xf>
    <xf numFmtId="0" fontId="92" fillId="0" borderId="0" xfId="2" applyNumberFormat="1" applyFont="1" applyFill="1" applyBorder="1" applyAlignment="1" applyProtection="1">
      <alignment vertical="center"/>
      <protection hidden="1"/>
    </xf>
    <xf numFmtId="0" fontId="93" fillId="0" borderId="0" xfId="2" applyNumberFormat="1" applyFont="1" applyFill="1" applyAlignment="1" applyProtection="1">
      <alignment vertical="center"/>
      <protection hidden="1"/>
    </xf>
    <xf numFmtId="0" fontId="94" fillId="0" borderId="21" xfId="2" applyNumberFormat="1" applyFont="1" applyFill="1" applyBorder="1" applyAlignment="1" applyProtection="1">
      <alignment horizontal="center" vertical="center"/>
      <protection hidden="1"/>
    </xf>
    <xf numFmtId="0" fontId="95" fillId="0" borderId="21" xfId="2" applyNumberFormat="1" applyFont="1" applyFill="1" applyBorder="1" applyAlignment="1" applyProtection="1">
      <alignment horizontal="center" vertical="center"/>
      <protection hidden="1"/>
    </xf>
    <xf numFmtId="0" fontId="95" fillId="0" borderId="301" xfId="2" applyNumberFormat="1" applyFont="1" applyFill="1" applyBorder="1" applyAlignment="1" applyProtection="1">
      <alignment horizontal="center" vertical="center"/>
      <protection hidden="1"/>
    </xf>
    <xf numFmtId="0" fontId="97" fillId="25" borderId="302" xfId="3" applyNumberFormat="1" applyFont="1" applyBorder="1" applyAlignment="1" applyProtection="1">
      <alignment horizontal="center" vertical="center" readingOrder="1"/>
    </xf>
    <xf numFmtId="0" fontId="98" fillId="0" borderId="0" xfId="2" applyNumberFormat="1" applyFont="1" applyFill="1" applyBorder="1" applyAlignment="1" applyProtection="1">
      <alignment horizontal="center" vertical="center"/>
      <protection hidden="1"/>
    </xf>
    <xf numFmtId="0" fontId="87" fillId="2" borderId="303" xfId="2" applyNumberFormat="1" applyFont="1" applyFill="1" applyBorder="1" applyAlignment="1" applyProtection="1">
      <alignment horizontal="left" vertical="center"/>
      <protection hidden="1"/>
    </xf>
    <xf numFmtId="3" fontId="89" fillId="0" borderId="304" xfId="2" applyNumberFormat="1" applyFont="1" applyFill="1" applyBorder="1" applyAlignment="1" applyProtection="1">
      <alignment horizontal="center" vertical="center"/>
      <protection hidden="1"/>
    </xf>
    <xf numFmtId="171" fontId="89" fillId="0" borderId="0" xfId="2" applyNumberFormat="1" applyFont="1" applyFill="1" applyBorder="1" applyAlignment="1" applyProtection="1">
      <alignment horizontal="center" vertical="center"/>
      <protection hidden="1"/>
    </xf>
    <xf numFmtId="0" fontId="95" fillId="0" borderId="0" xfId="2" applyNumberFormat="1" applyFont="1" applyFill="1" applyAlignment="1" applyProtection="1">
      <alignment horizontal="center" vertical="center"/>
      <protection hidden="1"/>
    </xf>
    <xf numFmtId="0" fontId="87" fillId="0" borderId="305" xfId="2" applyNumberFormat="1" applyFont="1" applyFill="1" applyBorder="1" applyAlignment="1" applyProtection="1">
      <alignment horizontal="center" vertical="center"/>
      <protection hidden="1"/>
    </xf>
    <xf numFmtId="3" fontId="87" fillId="0" borderId="0" xfId="2" applyNumberFormat="1" applyFont="1" applyFill="1" applyBorder="1" applyAlignment="1" applyProtection="1">
      <alignment horizontal="center" vertical="center" shrinkToFit="1"/>
      <protection hidden="1"/>
    </xf>
    <xf numFmtId="3" fontId="95" fillId="0" borderId="0" xfId="2" applyNumberFormat="1" applyFont="1" applyFill="1" applyBorder="1" applyAlignment="1" applyProtection="1">
      <alignment horizontal="center" vertical="center"/>
      <protection hidden="1"/>
    </xf>
    <xf numFmtId="3" fontId="87" fillId="0" borderId="0" xfId="2" applyNumberFormat="1" applyFont="1" applyFill="1" applyBorder="1" applyAlignment="1" applyProtection="1">
      <alignment horizontal="center" vertical="center"/>
      <protection hidden="1"/>
    </xf>
    <xf numFmtId="0" fontId="87" fillId="0" borderId="0" xfId="2" applyNumberFormat="1" applyFont="1" applyFill="1" applyBorder="1" applyAlignment="1" applyProtection="1">
      <alignment vertical="center" shrinkToFit="1"/>
      <protection hidden="1"/>
    </xf>
    <xf numFmtId="0" fontId="87" fillId="0" borderId="0" xfId="2" applyNumberFormat="1" applyFont="1" applyFill="1" applyAlignment="1" applyProtection="1">
      <alignment vertical="center" shrinkToFit="1"/>
      <protection hidden="1"/>
    </xf>
    <xf numFmtId="0" fontId="87" fillId="0" borderId="306" xfId="2" applyNumberFormat="1" applyFont="1" applyFill="1" applyBorder="1" applyAlignment="1" applyProtection="1">
      <alignment vertical="center"/>
      <protection hidden="1"/>
    </xf>
    <xf numFmtId="0" fontId="87" fillId="0" borderId="307" xfId="2" applyNumberFormat="1" applyFont="1" applyFill="1" applyBorder="1" applyAlignment="1" applyProtection="1">
      <alignment vertical="center"/>
      <protection hidden="1"/>
    </xf>
    <xf numFmtId="0" fontId="87" fillId="2" borderId="308" xfId="2" applyNumberFormat="1" applyFont="1" applyFill="1" applyBorder="1" applyAlignment="1" applyProtection="1">
      <alignment horizontal="left" vertical="center"/>
      <protection hidden="1"/>
    </xf>
    <xf numFmtId="0" fontId="89" fillId="0" borderId="304" xfId="2" applyNumberFormat="1" applyFont="1" applyFill="1" applyBorder="1" applyAlignment="1" applyProtection="1">
      <alignment horizontal="center" vertical="center"/>
      <protection hidden="1"/>
    </xf>
    <xf numFmtId="0" fontId="87" fillId="0" borderId="309" xfId="2" applyNumberFormat="1" applyFont="1" applyFill="1" applyBorder="1" applyAlignment="1" applyProtection="1">
      <alignment horizontal="center" vertical="center"/>
      <protection hidden="1"/>
    </xf>
    <xf numFmtId="0" fontId="87" fillId="0" borderId="310" xfId="2" applyNumberFormat="1" applyFont="1" applyFill="1" applyBorder="1" applyAlignment="1" applyProtection="1">
      <alignment vertical="center"/>
      <protection hidden="1"/>
    </xf>
    <xf numFmtId="0" fontId="87" fillId="0" borderId="311" xfId="2" applyNumberFormat="1" applyFont="1" applyFill="1" applyBorder="1" applyAlignment="1" applyProtection="1">
      <alignment vertical="center"/>
      <protection hidden="1"/>
    </xf>
    <xf numFmtId="0" fontId="87" fillId="2" borderId="312" xfId="2" applyNumberFormat="1" applyFont="1" applyFill="1" applyBorder="1" applyAlignment="1" applyProtection="1">
      <alignment horizontal="left" vertical="center"/>
      <protection hidden="1"/>
    </xf>
    <xf numFmtId="0" fontId="87" fillId="0" borderId="313" xfId="2" applyNumberFormat="1" applyFont="1" applyFill="1" applyBorder="1" applyAlignment="1" applyProtection="1">
      <alignment horizontal="center" vertical="center"/>
      <protection hidden="1"/>
    </xf>
    <xf numFmtId="0" fontId="87" fillId="0" borderId="314" xfId="2" applyNumberFormat="1" applyFont="1" applyFill="1" applyBorder="1" applyAlignment="1" applyProtection="1">
      <alignment vertical="center"/>
      <protection hidden="1"/>
    </xf>
    <xf numFmtId="0" fontId="87" fillId="0" borderId="315" xfId="2" applyNumberFormat="1" applyFont="1" applyFill="1" applyBorder="1" applyAlignment="1" applyProtection="1">
      <alignment vertical="center"/>
      <protection hidden="1"/>
    </xf>
    <xf numFmtId="0" fontId="89" fillId="0" borderId="0" xfId="2" applyNumberFormat="1" applyFont="1" applyFill="1" applyAlignment="1" applyProtection="1">
      <alignment vertical="center"/>
      <protection hidden="1"/>
    </xf>
    <xf numFmtId="0" fontId="90" fillId="0" borderId="0" xfId="2" applyNumberFormat="1" applyFont="1" applyFill="1" applyAlignment="1" applyProtection="1">
      <alignment horizontal="center" vertical="center"/>
      <protection hidden="1"/>
    </xf>
    <xf numFmtId="0" fontId="92" fillId="0" borderId="0" xfId="2" applyNumberFormat="1" applyFont="1" applyFill="1" applyAlignment="1" applyProtection="1">
      <alignment vertical="center"/>
      <protection hidden="1"/>
    </xf>
    <xf numFmtId="0" fontId="91" fillId="0" borderId="0" xfId="2" applyNumberFormat="1" applyFont="1" applyFill="1" applyAlignment="1" applyProtection="1">
      <alignment horizontal="center" vertical="center"/>
      <protection hidden="1"/>
    </xf>
    <xf numFmtId="0" fontId="92" fillId="0" borderId="0" xfId="2" applyNumberFormat="1" applyFont="1" applyFill="1" applyAlignment="1" applyProtection="1">
      <alignment horizontal="center" vertical="center"/>
      <protection hidden="1"/>
    </xf>
    <xf numFmtId="0" fontId="99" fillId="0" borderId="0" xfId="2" applyNumberFormat="1" applyFont="1" applyFill="1" applyAlignment="1" applyProtection="1">
      <alignment horizontal="left" vertical="center"/>
      <protection hidden="1"/>
    </xf>
    <xf numFmtId="0" fontId="99" fillId="0" borderId="0" xfId="2" applyNumberFormat="1" applyFont="1" applyFill="1" applyAlignment="1" applyProtection="1">
      <alignment horizontal="center" vertical="center"/>
      <protection hidden="1"/>
    </xf>
    <xf numFmtId="0" fontId="89" fillId="0" borderId="0" xfId="2" applyNumberFormat="1" applyFont="1" applyFill="1" applyBorder="1" applyAlignment="1" applyProtection="1">
      <alignment vertical="center"/>
      <protection hidden="1"/>
    </xf>
    <xf numFmtId="0" fontId="89" fillId="0" borderId="23" xfId="2" applyNumberFormat="1" applyFont="1" applyFill="1" applyBorder="1" applyAlignment="1" applyProtection="1">
      <alignment vertical="center"/>
      <protection hidden="1"/>
    </xf>
    <xf numFmtId="0" fontId="89" fillId="0" borderId="316" xfId="2" applyNumberFormat="1" applyFont="1" applyFill="1" applyBorder="1" applyAlignment="1" applyProtection="1">
      <alignment vertical="center"/>
      <protection hidden="1"/>
    </xf>
    <xf numFmtId="0" fontId="89" fillId="0" borderId="24" xfId="2" applyNumberFormat="1" applyFont="1" applyFill="1" applyBorder="1" applyAlignment="1" applyProtection="1">
      <alignment vertical="center"/>
      <protection hidden="1"/>
    </xf>
    <xf numFmtId="0" fontId="89" fillId="0" borderId="0" xfId="2" applyNumberFormat="1" applyFont="1" applyFill="1" applyAlignment="1" applyProtection="1">
      <alignment horizontal="center" vertical="center"/>
      <protection hidden="1"/>
    </xf>
    <xf numFmtId="3" fontId="100" fillId="0" borderId="317" xfId="2" applyNumberFormat="1" applyFont="1" applyFill="1" applyBorder="1" applyAlignment="1" applyProtection="1">
      <alignment horizontal="center" vertical="center"/>
      <protection hidden="1"/>
    </xf>
    <xf numFmtId="3" fontId="87" fillId="26" borderId="190" xfId="2" applyNumberFormat="1" applyFont="1" applyFill="1" applyBorder="1" applyAlignment="1" applyProtection="1">
      <alignment horizontal="center" vertical="center"/>
      <protection hidden="1"/>
    </xf>
    <xf numFmtId="0" fontId="87" fillId="27" borderId="127" xfId="2" applyNumberFormat="1" applyFont="1" applyFill="1" applyBorder="1" applyAlignment="1" applyProtection="1">
      <alignment horizontal="center" vertical="center"/>
      <protection hidden="1"/>
    </xf>
    <xf numFmtId="3" fontId="95" fillId="0" borderId="318" xfId="2" applyNumberFormat="1" applyFont="1" applyFill="1" applyBorder="1" applyAlignment="1" applyProtection="1">
      <alignment horizontal="center" vertical="center"/>
      <protection hidden="1"/>
    </xf>
    <xf numFmtId="0" fontId="87" fillId="28" borderId="127" xfId="2" applyNumberFormat="1" applyFont="1" applyFill="1" applyBorder="1" applyAlignment="1" applyProtection="1">
      <alignment horizontal="center" vertical="center"/>
      <protection hidden="1"/>
    </xf>
    <xf numFmtId="0" fontId="87" fillId="0" borderId="319" xfId="2" applyNumberFormat="1" applyFont="1" applyFill="1" applyBorder="1" applyAlignment="1" applyProtection="1">
      <alignment horizontal="center" vertical="center"/>
      <protection hidden="1"/>
    </xf>
    <xf numFmtId="0" fontId="87" fillId="0" borderId="320" xfId="2" applyNumberFormat="1" applyFont="1" applyFill="1" applyBorder="1" applyAlignment="1" applyProtection="1">
      <alignment horizontal="center" vertical="center"/>
      <protection hidden="1"/>
    </xf>
    <xf numFmtId="3" fontId="95" fillId="0" borderId="321" xfId="2" applyNumberFormat="1" applyFont="1" applyFill="1" applyBorder="1" applyAlignment="1" applyProtection="1">
      <alignment horizontal="center" vertical="center"/>
      <protection hidden="1"/>
    </xf>
    <xf numFmtId="0" fontId="89" fillId="0" borderId="319" xfId="2" applyNumberFormat="1" applyFont="1" applyFill="1" applyBorder="1" applyAlignment="1" applyProtection="1">
      <alignment horizontal="center" vertical="center"/>
      <protection hidden="1"/>
    </xf>
    <xf numFmtId="3" fontId="95" fillId="0" borderId="320" xfId="2" applyNumberFormat="1" applyFont="1" applyFill="1" applyBorder="1" applyAlignment="1" applyProtection="1">
      <alignment horizontal="center" vertical="center"/>
      <protection hidden="1"/>
    </xf>
    <xf numFmtId="0" fontId="87" fillId="2" borderId="322" xfId="2" applyNumberFormat="1" applyFont="1" applyFill="1" applyBorder="1" applyAlignment="1" applyProtection="1">
      <alignment vertical="center" shrinkToFit="1"/>
      <protection hidden="1"/>
    </xf>
    <xf numFmtId="0" fontId="89" fillId="0" borderId="0" xfId="2" applyNumberFormat="1" applyFont="1" applyFill="1" applyBorder="1" applyAlignment="1" applyProtection="1">
      <alignment horizontal="center" vertical="center" shrinkToFit="1"/>
      <protection hidden="1"/>
    </xf>
    <xf numFmtId="0" fontId="89" fillId="0" borderId="323" xfId="2" applyNumberFormat="1" applyFont="1" applyFill="1" applyBorder="1" applyAlignment="1" applyProtection="1">
      <alignment horizontal="center" vertical="center"/>
      <protection hidden="1"/>
    </xf>
    <xf numFmtId="0" fontId="89" fillId="0" borderId="306" xfId="2" applyNumberFormat="1" applyFont="1" applyFill="1" applyBorder="1" applyAlignment="1" applyProtection="1">
      <alignment vertical="center"/>
      <protection hidden="1"/>
    </xf>
    <xf numFmtId="0" fontId="89" fillId="0" borderId="310" xfId="2" applyNumberFormat="1" applyFont="1" applyFill="1" applyBorder="1" applyAlignment="1" applyProtection="1">
      <alignment vertical="center"/>
      <protection hidden="1"/>
    </xf>
    <xf numFmtId="0" fontId="89" fillId="0" borderId="314" xfId="2" applyNumberFormat="1" applyFont="1" applyFill="1" applyBorder="1" applyAlignment="1" applyProtection="1">
      <alignment vertical="center"/>
      <protection hidden="1"/>
    </xf>
    <xf numFmtId="0" fontId="89" fillId="0" borderId="324" xfId="2" applyNumberFormat="1" applyFont="1" applyFill="1" applyBorder="1" applyAlignment="1" applyProtection="1">
      <alignment horizontal="center" vertical="center"/>
      <protection hidden="1"/>
    </xf>
    <xf numFmtId="0" fontId="89" fillId="0" borderId="21" xfId="2" applyNumberFormat="1" applyFont="1" applyFill="1" applyBorder="1" applyAlignment="1" applyProtection="1">
      <alignment horizontal="center" vertical="center"/>
      <protection hidden="1"/>
    </xf>
    <xf numFmtId="0" fontId="89" fillId="0" borderId="307" xfId="2" applyNumberFormat="1" applyFont="1" applyFill="1" applyBorder="1" applyAlignment="1" applyProtection="1">
      <alignment horizontal="center" vertical="center"/>
      <protection hidden="1"/>
    </xf>
    <xf numFmtId="0" fontId="89" fillId="0" borderId="311" xfId="2" applyNumberFormat="1" applyFont="1" applyFill="1" applyBorder="1" applyAlignment="1" applyProtection="1">
      <alignment horizontal="center" vertical="center"/>
      <protection hidden="1"/>
    </xf>
    <xf numFmtId="0" fontId="89" fillId="0" borderId="315" xfId="2" applyNumberFormat="1" applyFont="1" applyFill="1" applyBorder="1" applyAlignment="1" applyProtection="1">
      <alignment horizontal="center" vertical="center"/>
      <protection hidden="1"/>
    </xf>
    <xf numFmtId="0" fontId="89" fillId="3" borderId="306" xfId="2" applyNumberFormat="1" applyFont="1" applyFill="1" applyBorder="1" applyAlignment="1" applyProtection="1">
      <alignment horizontal="center" vertical="center" shrinkToFit="1"/>
      <protection hidden="1"/>
    </xf>
    <xf numFmtId="0" fontId="89" fillId="0" borderId="324" xfId="2" applyNumberFormat="1" applyFont="1" applyFill="1" applyBorder="1" applyAlignment="1" applyProtection="1">
      <alignment horizontal="center" vertical="center" shrinkToFit="1"/>
      <protection hidden="1"/>
    </xf>
    <xf numFmtId="0" fontId="89" fillId="0" borderId="307" xfId="2" applyNumberFormat="1" applyFont="1" applyFill="1" applyBorder="1" applyAlignment="1" applyProtection="1">
      <alignment horizontal="center" vertical="center" shrinkToFit="1"/>
      <protection hidden="1"/>
    </xf>
    <xf numFmtId="0" fontId="89" fillId="0" borderId="310" xfId="2" applyNumberFormat="1" applyFont="1" applyFill="1" applyBorder="1" applyAlignment="1" applyProtection="1">
      <alignment horizontal="center" vertical="center" shrinkToFit="1"/>
      <protection hidden="1"/>
    </xf>
    <xf numFmtId="0" fontId="89" fillId="3" borderId="0" xfId="2" applyNumberFormat="1" applyFont="1" applyFill="1" applyBorder="1" applyAlignment="1" applyProtection="1">
      <alignment horizontal="center" vertical="center" shrinkToFit="1"/>
      <protection hidden="1"/>
    </xf>
    <xf numFmtId="0" fontId="89" fillId="0" borderId="311" xfId="2" applyNumberFormat="1" applyFont="1" applyFill="1" applyBorder="1" applyAlignment="1" applyProtection="1">
      <alignment horizontal="center" vertical="center" shrinkToFit="1"/>
      <protection hidden="1"/>
    </xf>
    <xf numFmtId="0" fontId="89" fillId="0" borderId="314" xfId="2" applyNumberFormat="1" applyFont="1" applyFill="1" applyBorder="1" applyAlignment="1" applyProtection="1">
      <alignment horizontal="center" vertical="center" shrinkToFit="1"/>
      <protection hidden="1"/>
    </xf>
    <xf numFmtId="0" fontId="89" fillId="0" borderId="21" xfId="2" applyNumberFormat="1" applyFont="1" applyFill="1" applyBorder="1" applyAlignment="1" applyProtection="1">
      <alignment horizontal="center" vertical="center" shrinkToFit="1"/>
      <protection hidden="1"/>
    </xf>
    <xf numFmtId="0" fontId="89" fillId="3" borderId="315" xfId="2" applyNumberFormat="1" applyFont="1" applyFill="1" applyBorder="1" applyAlignment="1" applyProtection="1">
      <alignment horizontal="center" vertical="center" shrinkToFit="1"/>
      <protection hidden="1"/>
    </xf>
    <xf numFmtId="0" fontId="89" fillId="0" borderId="0" xfId="2" applyNumberFormat="1" applyFont="1" applyFill="1" applyAlignment="1" applyProtection="1">
      <alignment vertical="center" shrinkToFit="1"/>
      <protection hidden="1"/>
    </xf>
    <xf numFmtId="0" fontId="89" fillId="0" borderId="24" xfId="2" applyNumberFormat="1" applyFont="1" applyFill="1" applyBorder="1" applyAlignment="1" applyProtection="1">
      <alignment horizontal="center" vertical="center"/>
      <protection hidden="1"/>
    </xf>
    <xf numFmtId="0" fontId="89" fillId="0" borderId="309" xfId="2" applyNumberFormat="1" applyFont="1" applyFill="1" applyBorder="1" applyAlignment="1" applyProtection="1">
      <alignment horizontal="center" vertical="center"/>
      <protection hidden="1"/>
    </xf>
    <xf numFmtId="0" fontId="100" fillId="0" borderId="325" xfId="2" applyNumberFormat="1" applyFont="1" applyFill="1" applyBorder="1" applyAlignment="1" applyProtection="1">
      <alignment horizontal="center" vertical="center"/>
      <protection hidden="1"/>
    </xf>
    <xf numFmtId="3" fontId="95" fillId="0" borderId="127" xfId="2" applyNumberFormat="1" applyFont="1" applyFill="1" applyBorder="1" applyAlignment="1" applyProtection="1">
      <alignment horizontal="center" vertical="center"/>
      <protection hidden="1"/>
    </xf>
    <xf numFmtId="0" fontId="89" fillId="0" borderId="324" xfId="2" applyNumberFormat="1" applyFont="1" applyFill="1" applyBorder="1" applyAlignment="1" applyProtection="1">
      <alignment vertical="center"/>
      <protection hidden="1"/>
    </xf>
    <xf numFmtId="0" fontId="89" fillId="0" borderId="326" xfId="2" applyNumberFormat="1" applyFont="1" applyFill="1" applyBorder="1" applyAlignment="1" applyProtection="1">
      <alignment horizontal="center" vertical="center"/>
      <protection hidden="1"/>
    </xf>
    <xf numFmtId="0" fontId="100" fillId="0" borderId="327" xfId="2" applyNumberFormat="1" applyFont="1" applyFill="1" applyBorder="1" applyAlignment="1" applyProtection="1">
      <alignment horizontal="center" vertical="center"/>
      <protection hidden="1"/>
    </xf>
    <xf numFmtId="0" fontId="101" fillId="0" borderId="0" xfId="2" applyNumberFormat="1" applyFont="1" applyFill="1" applyAlignment="1" applyProtection="1">
      <alignment horizontal="center" vertical="center"/>
      <protection hidden="1"/>
    </xf>
    <xf numFmtId="0" fontId="102" fillId="0" borderId="0" xfId="2" applyNumberFormat="1" applyFont="1" applyFill="1" applyBorder="1" applyAlignment="1">
      <alignment horizontal="center" vertical="center"/>
    </xf>
    <xf numFmtId="0" fontId="88" fillId="0" borderId="23" xfId="2" applyNumberFormat="1" applyFont="1" applyFill="1" applyBorder="1" applyAlignment="1">
      <alignment horizontal="left" vertical="center"/>
    </xf>
    <xf numFmtId="0" fontId="88" fillId="0" borderId="316" xfId="2" applyNumberFormat="1" applyFont="1" applyFill="1" applyBorder="1" applyAlignment="1">
      <alignment horizontal="left" vertical="center"/>
    </xf>
    <xf numFmtId="0" fontId="89" fillId="0" borderId="24" xfId="2" applyNumberFormat="1" applyFont="1" applyFill="1" applyBorder="1" applyAlignment="1" applyProtection="1">
      <alignment horizontal="left" vertical="center"/>
      <protection hidden="1"/>
    </xf>
    <xf numFmtId="0" fontId="94" fillId="0" borderId="0" xfId="2" applyNumberFormat="1" applyFont="1" applyFill="1" applyAlignment="1" applyProtection="1">
      <alignment horizontal="center" vertical="center"/>
      <protection hidden="1"/>
    </xf>
    <xf numFmtId="0" fontId="88" fillId="0" borderId="0" xfId="2" applyNumberFormat="1" applyFont="1" applyFill="1" applyAlignment="1" applyProtection="1">
      <alignment horizontal="center" vertical="center"/>
      <protection hidden="1"/>
    </xf>
    <xf numFmtId="0" fontId="87" fillId="0" borderId="305" xfId="2" applyNumberFormat="1" applyFont="1" applyFill="1" applyBorder="1" applyAlignment="1" applyProtection="1">
      <alignment horizontal="left" vertical="center"/>
      <protection hidden="1"/>
    </xf>
    <xf numFmtId="0" fontId="87" fillId="0" borderId="306" xfId="2" applyNumberFormat="1" applyFont="1" applyFill="1" applyBorder="1" applyAlignment="1" applyProtection="1">
      <alignment horizontal="center" vertical="center"/>
      <protection hidden="1"/>
    </xf>
    <xf numFmtId="0" fontId="87" fillId="0" borderId="324" xfId="2" applyNumberFormat="1" applyFont="1" applyFill="1" applyBorder="1" applyAlignment="1" applyProtection="1">
      <alignment horizontal="center" vertical="center"/>
      <protection hidden="1"/>
    </xf>
    <xf numFmtId="0" fontId="87" fillId="0" borderId="307" xfId="2" applyNumberFormat="1" applyFont="1" applyFill="1" applyBorder="1" applyAlignment="1" applyProtection="1">
      <alignment horizontal="center" vertical="center"/>
      <protection hidden="1"/>
    </xf>
    <xf numFmtId="0" fontId="87" fillId="3" borderId="306" xfId="2" applyNumberFormat="1" applyFont="1" applyFill="1" applyBorder="1" applyAlignment="1" applyProtection="1">
      <alignment horizontal="left" vertical="center"/>
      <protection hidden="1"/>
    </xf>
    <xf numFmtId="0" fontId="88" fillId="0" borderId="307" xfId="2" applyFont="1" applyFill="1" applyBorder="1" applyAlignment="1">
      <alignment horizontal="center"/>
    </xf>
    <xf numFmtId="0" fontId="87" fillId="0" borderId="310" xfId="2" applyNumberFormat="1" applyFont="1" applyFill="1" applyBorder="1" applyAlignment="1" applyProtection="1">
      <alignment horizontal="left" vertical="center"/>
      <protection hidden="1"/>
    </xf>
    <xf numFmtId="0" fontId="87" fillId="3" borderId="0" xfId="2" applyNumberFormat="1" applyFont="1" applyFill="1" applyBorder="1" applyAlignment="1" applyProtection="1">
      <alignment horizontal="center" vertical="center"/>
      <protection hidden="1"/>
    </xf>
    <xf numFmtId="0" fontId="88" fillId="0" borderId="311" xfId="2" applyFont="1" applyFill="1" applyBorder="1" applyAlignment="1">
      <alignment horizontal="center"/>
    </xf>
    <xf numFmtId="0" fontId="87" fillId="0" borderId="314" xfId="2" applyNumberFormat="1" applyFont="1" applyFill="1" applyBorder="1" applyAlignment="1" applyProtection="1">
      <alignment horizontal="left" vertical="center"/>
      <protection hidden="1"/>
    </xf>
    <xf numFmtId="0" fontId="87" fillId="0" borderId="21" xfId="2" applyNumberFormat="1" applyFont="1" applyFill="1" applyBorder="1" applyAlignment="1" applyProtection="1">
      <alignment horizontal="center" vertical="center"/>
      <protection hidden="1"/>
    </xf>
    <xf numFmtId="0" fontId="101" fillId="3" borderId="315" xfId="2" applyNumberFormat="1" applyFont="1" applyFill="1" applyBorder="1" applyAlignment="1" applyProtection="1">
      <alignment horizontal="center" vertical="center"/>
      <protection hidden="1"/>
    </xf>
    <xf numFmtId="0" fontId="87" fillId="0" borderId="329" xfId="2" applyNumberFormat="1" applyFont="1" applyFill="1" applyBorder="1" applyAlignment="1" applyProtection="1">
      <alignment horizontal="right" vertical="center"/>
      <protection hidden="1"/>
    </xf>
    <xf numFmtId="0" fontId="87" fillId="2" borderId="330" xfId="2" applyNumberFormat="1" applyFont="1" applyFill="1" applyBorder="1" applyAlignment="1" applyProtection="1">
      <alignment horizontal="center" vertical="center"/>
      <protection hidden="1"/>
    </xf>
    <xf numFmtId="0" fontId="87" fillId="2" borderId="331" xfId="2" applyNumberFormat="1" applyFont="1" applyFill="1" applyBorder="1" applyAlignment="1" applyProtection="1">
      <alignment horizontal="center" vertical="center"/>
      <protection hidden="1"/>
    </xf>
    <xf numFmtId="0" fontId="87" fillId="2" borderId="332" xfId="2" applyNumberFormat="1" applyFont="1" applyFill="1" applyBorder="1" applyAlignment="1" applyProtection="1">
      <alignment horizontal="center" vertical="center"/>
      <protection hidden="1"/>
    </xf>
    <xf numFmtId="0" fontId="87" fillId="0" borderId="333" xfId="2" applyNumberFormat="1" applyFont="1" applyFill="1" applyBorder="1" applyAlignment="1" applyProtection="1">
      <alignment horizontal="center" vertical="center"/>
      <protection hidden="1"/>
    </xf>
    <xf numFmtId="0" fontId="87" fillId="0" borderId="334" xfId="2" applyNumberFormat="1" applyFont="1" applyFill="1" applyBorder="1" applyAlignment="1" applyProtection="1">
      <alignment horizontal="center" vertical="center"/>
      <protection hidden="1"/>
    </xf>
    <xf numFmtId="0" fontId="87" fillId="0" borderId="335" xfId="2" applyNumberFormat="1" applyFont="1" applyFill="1" applyBorder="1" applyAlignment="1" applyProtection="1">
      <alignment horizontal="center" vertical="center"/>
      <protection hidden="1"/>
    </xf>
    <xf numFmtId="0" fontId="87" fillId="0" borderId="336" xfId="2" applyNumberFormat="1" applyFont="1" applyFill="1" applyBorder="1" applyAlignment="1" applyProtection="1">
      <alignment horizontal="center" vertical="center"/>
      <protection hidden="1"/>
    </xf>
    <xf numFmtId="0" fontId="87" fillId="0" borderId="337" xfId="2" applyNumberFormat="1" applyFont="1" applyFill="1" applyBorder="1" applyAlignment="1" applyProtection="1">
      <alignment horizontal="center" vertical="center"/>
      <protection hidden="1"/>
    </xf>
    <xf numFmtId="0" fontId="87" fillId="0" borderId="338" xfId="2" applyNumberFormat="1" applyFont="1" applyFill="1" applyBorder="1" applyAlignment="1" applyProtection="1">
      <alignment horizontal="center" vertical="center"/>
      <protection hidden="1"/>
    </xf>
    <xf numFmtId="0" fontId="87" fillId="0" borderId="334" xfId="2" applyNumberFormat="1" applyFont="1" applyFill="1" applyBorder="1" applyAlignment="1" applyProtection="1">
      <alignment vertical="center"/>
      <protection hidden="1"/>
    </xf>
    <xf numFmtId="172" fontId="89" fillId="0" borderId="338" xfId="2" applyNumberFormat="1" applyFont="1" applyFill="1" applyBorder="1" applyAlignment="1" applyProtection="1">
      <alignment horizontal="center" vertical="center"/>
      <protection hidden="1"/>
    </xf>
    <xf numFmtId="0" fontId="87" fillId="0" borderId="0" xfId="2" applyNumberFormat="1" applyFont="1" applyFill="1" applyAlignment="1" applyProtection="1">
      <alignment horizontal="center" vertical="center" shrinkToFit="1"/>
      <protection hidden="1"/>
    </xf>
    <xf numFmtId="0" fontId="87" fillId="0" borderId="0" xfId="2" applyNumberFormat="1" applyFont="1" applyFill="1" applyBorder="1" applyAlignment="1" applyProtection="1">
      <alignment horizontal="center" vertical="center" shrinkToFit="1"/>
      <protection hidden="1"/>
    </xf>
    <xf numFmtId="172" fontId="89" fillId="0" borderId="0" xfId="2" applyNumberFormat="1" applyFont="1" applyFill="1" applyBorder="1" applyAlignment="1" applyProtection="1">
      <alignment horizontal="center" vertical="center"/>
      <protection hidden="1"/>
    </xf>
    <xf numFmtId="0" fontId="87" fillId="0" borderId="309" xfId="2" applyNumberFormat="1" applyFont="1" applyFill="1" applyBorder="1" applyAlignment="1" applyProtection="1">
      <alignment horizontal="left" vertical="center"/>
      <protection hidden="1"/>
    </xf>
    <xf numFmtId="0" fontId="87" fillId="0" borderId="310" xfId="2" applyNumberFormat="1" applyFont="1" applyFill="1" applyBorder="1" applyAlignment="1" applyProtection="1">
      <alignment horizontal="center" vertical="center"/>
      <protection hidden="1"/>
    </xf>
    <xf numFmtId="0" fontId="87" fillId="0" borderId="311" xfId="2" applyNumberFormat="1" applyFont="1" applyFill="1" applyBorder="1" applyAlignment="1" applyProtection="1">
      <alignment horizontal="center" vertical="center"/>
      <protection hidden="1"/>
    </xf>
    <xf numFmtId="0" fontId="87" fillId="0" borderId="339" xfId="2" applyNumberFormat="1" applyFont="1" applyFill="1" applyBorder="1" applyAlignment="1" applyProtection="1">
      <alignment horizontal="right" vertical="center"/>
      <protection hidden="1"/>
    </xf>
    <xf numFmtId="0" fontId="87" fillId="2" borderId="340" xfId="2" applyNumberFormat="1" applyFont="1" applyFill="1" applyBorder="1" applyAlignment="1" applyProtection="1">
      <alignment horizontal="center" vertical="center"/>
      <protection hidden="1"/>
    </xf>
    <xf numFmtId="0" fontId="87" fillId="2" borderId="190" xfId="2" applyNumberFormat="1" applyFont="1" applyFill="1" applyBorder="1" applyAlignment="1" applyProtection="1">
      <alignment horizontal="center" vertical="center"/>
      <protection hidden="1"/>
    </xf>
    <xf numFmtId="0" fontId="87" fillId="2" borderId="341" xfId="2" applyNumberFormat="1" applyFont="1" applyFill="1" applyBorder="1" applyAlignment="1" applyProtection="1">
      <alignment horizontal="center" vertical="center"/>
      <protection hidden="1"/>
    </xf>
    <xf numFmtId="0" fontId="87" fillId="0" borderId="342" xfId="2" applyNumberFormat="1" applyFont="1" applyFill="1" applyBorder="1" applyAlignment="1" applyProtection="1">
      <alignment horizontal="center" vertical="center"/>
      <protection hidden="1"/>
    </xf>
    <xf numFmtId="0" fontId="87" fillId="0" borderId="343" xfId="2" applyNumberFormat="1" applyFont="1" applyFill="1" applyBorder="1" applyAlignment="1" applyProtection="1">
      <alignment horizontal="center" vertical="center"/>
      <protection hidden="1"/>
    </xf>
    <xf numFmtId="0" fontId="87" fillId="0" borderId="344" xfId="2" applyNumberFormat="1" applyFont="1" applyFill="1" applyBorder="1" applyAlignment="1" applyProtection="1">
      <alignment horizontal="center" vertical="center"/>
      <protection hidden="1"/>
    </xf>
    <xf numFmtId="0" fontId="87" fillId="0" borderId="345" xfId="2" applyNumberFormat="1" applyFont="1" applyFill="1" applyBorder="1" applyAlignment="1" applyProtection="1">
      <alignment horizontal="center" vertical="center"/>
      <protection hidden="1"/>
    </xf>
    <xf numFmtId="0" fontId="87" fillId="0" borderId="342" xfId="2" applyNumberFormat="1" applyFont="1" applyFill="1" applyBorder="1" applyAlignment="1" applyProtection="1">
      <alignment vertical="center"/>
      <protection hidden="1"/>
    </xf>
    <xf numFmtId="172" fontId="89" fillId="0" borderId="345" xfId="2" applyNumberFormat="1" applyFont="1" applyFill="1" applyBorder="1" applyAlignment="1" applyProtection="1">
      <alignment horizontal="center" vertical="center"/>
      <protection hidden="1"/>
    </xf>
    <xf numFmtId="0" fontId="87" fillId="0" borderId="313" xfId="2" applyNumberFormat="1" applyFont="1" applyFill="1" applyBorder="1" applyAlignment="1" applyProtection="1">
      <alignment horizontal="left" vertical="center"/>
      <protection hidden="1"/>
    </xf>
    <xf numFmtId="0" fontId="87" fillId="0" borderId="314" xfId="2" applyNumberFormat="1" applyFont="1" applyFill="1" applyBorder="1" applyAlignment="1" applyProtection="1">
      <alignment horizontal="center" vertical="center"/>
      <protection hidden="1"/>
    </xf>
    <xf numFmtId="0" fontId="87" fillId="0" borderId="315" xfId="2" applyNumberFormat="1" applyFont="1" applyFill="1" applyBorder="1" applyAlignment="1" applyProtection="1">
      <alignment horizontal="center" vertical="center"/>
      <protection hidden="1"/>
    </xf>
    <xf numFmtId="0" fontId="87" fillId="0" borderId="0" xfId="2" applyNumberFormat="1" applyFont="1" applyFill="1" applyBorder="1" applyAlignment="1" applyProtection="1">
      <alignment horizontal="left" vertical="center"/>
      <protection hidden="1"/>
    </xf>
    <xf numFmtId="0" fontId="87" fillId="0" borderId="346" xfId="2" applyNumberFormat="1" applyFont="1" applyFill="1" applyBorder="1" applyAlignment="1" applyProtection="1">
      <alignment horizontal="right" vertical="center"/>
      <protection hidden="1"/>
    </xf>
    <xf numFmtId="0" fontId="87" fillId="2" borderId="347" xfId="2" applyNumberFormat="1" applyFont="1" applyFill="1" applyBorder="1" applyAlignment="1" applyProtection="1">
      <alignment horizontal="center" vertical="center"/>
      <protection hidden="1"/>
    </xf>
    <xf numFmtId="0" fontId="87" fillId="2" borderId="348" xfId="2" applyNumberFormat="1" applyFont="1" applyFill="1" applyBorder="1" applyAlignment="1" applyProtection="1">
      <alignment horizontal="center" vertical="center"/>
      <protection hidden="1"/>
    </xf>
    <xf numFmtId="0" fontId="87" fillId="2" borderId="349" xfId="2" applyNumberFormat="1" applyFont="1" applyFill="1" applyBorder="1" applyAlignment="1" applyProtection="1">
      <alignment horizontal="center" vertical="center"/>
      <protection hidden="1"/>
    </xf>
    <xf numFmtId="0" fontId="87" fillId="0" borderId="350" xfId="2" applyNumberFormat="1" applyFont="1" applyFill="1" applyBorder="1" applyAlignment="1" applyProtection="1">
      <alignment horizontal="center" vertical="center"/>
      <protection hidden="1"/>
    </xf>
    <xf numFmtId="0" fontId="87" fillId="0" borderId="351" xfId="2" applyNumberFormat="1" applyFont="1" applyFill="1" applyBorder="1" applyAlignment="1" applyProtection="1">
      <alignment horizontal="center" vertical="center"/>
      <protection hidden="1"/>
    </xf>
    <xf numFmtId="0" fontId="87" fillId="0" borderId="352" xfId="2" applyNumberFormat="1" applyFont="1" applyFill="1" applyBorder="1" applyAlignment="1" applyProtection="1">
      <alignment horizontal="center" vertical="center"/>
      <protection hidden="1"/>
    </xf>
    <xf numFmtId="0" fontId="87" fillId="0" borderId="353" xfId="2" applyNumberFormat="1" applyFont="1" applyFill="1" applyBorder="1" applyAlignment="1" applyProtection="1">
      <alignment horizontal="center" vertical="center"/>
      <protection hidden="1"/>
    </xf>
    <xf numFmtId="0" fontId="87" fillId="0" borderId="354" xfId="2" applyNumberFormat="1" applyFont="1" applyFill="1" applyBorder="1" applyAlignment="1" applyProtection="1">
      <alignment horizontal="center" vertical="center"/>
      <protection hidden="1"/>
    </xf>
    <xf numFmtId="0" fontId="87" fillId="0" borderId="355" xfId="2" applyNumberFormat="1" applyFont="1" applyFill="1" applyBorder="1" applyAlignment="1" applyProtection="1">
      <alignment vertical="center"/>
      <protection hidden="1"/>
    </xf>
    <xf numFmtId="172" fontId="89" fillId="0" borderId="356" xfId="2" applyNumberFormat="1" applyFont="1" applyFill="1" applyBorder="1" applyAlignment="1" applyProtection="1">
      <alignment horizontal="center" vertical="center"/>
      <protection hidden="1"/>
    </xf>
    <xf numFmtId="173" fontId="89" fillId="0" borderId="0" xfId="2" applyNumberFormat="1" applyFont="1" applyFill="1" applyBorder="1" applyAlignment="1" applyProtection="1">
      <alignment horizontal="center" vertical="center"/>
      <protection hidden="1"/>
    </xf>
    <xf numFmtId="0" fontId="87" fillId="0" borderId="357" xfId="2" applyNumberFormat="1" applyFont="1" applyFill="1" applyBorder="1" applyAlignment="1" applyProtection="1">
      <alignment horizontal="center" vertical="center"/>
      <protection hidden="1"/>
    </xf>
    <xf numFmtId="0" fontId="87" fillId="0" borderId="358" xfId="2" applyNumberFormat="1" applyFont="1" applyFill="1" applyBorder="1" applyAlignment="1" applyProtection="1">
      <alignment horizontal="center" vertical="center"/>
      <protection hidden="1"/>
    </xf>
    <xf numFmtId="0" fontId="101" fillId="0" borderId="0" xfId="2" applyNumberFormat="1" applyFont="1" applyFill="1" applyBorder="1" applyAlignment="1" applyProtection="1">
      <alignment horizontal="center" vertical="center"/>
      <protection hidden="1"/>
    </xf>
    <xf numFmtId="0" fontId="87" fillId="0" borderId="359" xfId="2" applyNumberFormat="1" applyFont="1" applyFill="1" applyBorder="1" applyAlignment="1" applyProtection="1">
      <alignment horizontal="center" vertical="center"/>
      <protection hidden="1"/>
    </xf>
    <xf numFmtId="0" fontId="87" fillId="0" borderId="360" xfId="2" applyNumberFormat="1" applyFont="1" applyFill="1" applyBorder="1" applyAlignment="1" applyProtection="1">
      <alignment horizontal="center" vertical="center"/>
      <protection hidden="1"/>
    </xf>
    <xf numFmtId="0" fontId="0" fillId="0" borderId="0" xfId="0" applyBorder="1" applyAlignment="1">
      <alignment horizontal="right" indent="1"/>
    </xf>
    <xf numFmtId="0" fontId="48" fillId="0" borderId="0" xfId="0" applyFont="1" applyBorder="1"/>
    <xf numFmtId="0" fontId="0" fillId="0" borderId="361" xfId="0" applyBorder="1" applyAlignment="1">
      <alignment horizontal="right" indent="1"/>
    </xf>
    <xf numFmtId="0" fontId="48" fillId="0" borderId="361" xfId="0" applyFont="1" applyBorder="1"/>
    <xf numFmtId="0" fontId="0" fillId="0" borderId="222" xfId="0" applyBorder="1" applyAlignment="1">
      <alignment horizontal="center"/>
    </xf>
    <xf numFmtId="0" fontId="0" fillId="0" borderId="0" xfId="0" applyBorder="1" applyAlignment="1">
      <alignment horizontal="center"/>
    </xf>
    <xf numFmtId="0" fontId="0" fillId="0" borderId="196" xfId="0" applyBorder="1" applyAlignment="1">
      <alignment horizontal="center" vertical="center" textRotation="90"/>
    </xf>
    <xf numFmtId="0" fontId="0" fillId="0" borderId="197" xfId="0" applyBorder="1" applyAlignment="1">
      <alignment horizontal="center" vertical="center" textRotation="90"/>
    </xf>
    <xf numFmtId="0" fontId="0" fillId="0" borderId="204" xfId="0" applyFill="1" applyBorder="1" applyAlignment="1" applyProtection="1">
      <alignment horizontal="left" indent="1"/>
    </xf>
    <xf numFmtId="0" fontId="72" fillId="10" borderId="204" xfId="0" applyFont="1" applyFill="1" applyBorder="1" applyAlignment="1" applyProtection="1">
      <alignment horizontal="left" indent="1"/>
      <protection locked="0"/>
    </xf>
    <xf numFmtId="0" fontId="0" fillId="0" borderId="205" xfId="0" applyBorder="1" applyAlignment="1">
      <alignment horizontal="center"/>
    </xf>
    <xf numFmtId="167" fontId="0" fillId="0" borderId="0" xfId="0" applyNumberFormat="1" applyAlignment="1">
      <alignment horizontal="center"/>
    </xf>
    <xf numFmtId="167" fontId="0" fillId="11" borderId="204" xfId="0" applyNumberFormat="1" applyFill="1" applyBorder="1" applyAlignment="1">
      <alignment horizontal="center"/>
    </xf>
    <xf numFmtId="0" fontId="95" fillId="0" borderId="0" xfId="2" applyNumberFormat="1" applyFont="1" applyFill="1" applyAlignment="1" applyProtection="1">
      <alignment horizontal="center" vertical="center"/>
      <protection hidden="1"/>
    </xf>
    <xf numFmtId="0" fontId="87" fillId="2" borderId="365" xfId="2" applyNumberFormat="1" applyFont="1" applyFill="1" applyBorder="1" applyAlignment="1" applyProtection="1">
      <alignment horizontal="center" vertical="center"/>
      <protection hidden="1"/>
    </xf>
    <xf numFmtId="0" fontId="87" fillId="2" borderId="366" xfId="2" applyNumberFormat="1" applyFont="1" applyFill="1" applyBorder="1" applyAlignment="1" applyProtection="1">
      <alignment horizontal="center" vertical="center"/>
      <protection hidden="1"/>
    </xf>
    <xf numFmtId="0" fontId="87" fillId="2" borderId="367" xfId="2" applyNumberFormat="1" applyFont="1" applyFill="1" applyBorder="1" applyAlignment="1" applyProtection="1">
      <alignment horizontal="center" vertical="center"/>
      <protection hidden="1"/>
    </xf>
    <xf numFmtId="0" fontId="95" fillId="0" borderId="21" xfId="2" applyNumberFormat="1" applyFont="1" applyFill="1" applyBorder="1" applyAlignment="1" applyProtection="1">
      <alignment horizontal="left" vertical="center"/>
      <protection hidden="1"/>
    </xf>
    <xf numFmtId="0" fontId="89" fillId="0" borderId="0" xfId="2" applyNumberFormat="1" applyFont="1" applyFill="1" applyBorder="1" applyAlignment="1" applyProtection="1">
      <alignment horizontal="left" vertical="center"/>
      <protection hidden="1"/>
    </xf>
    <xf numFmtId="0" fontId="81" fillId="0" borderId="0" xfId="0" applyFont="1"/>
    <xf numFmtId="167" fontId="0" fillId="0" borderId="0" xfId="0" applyNumberFormat="1"/>
    <xf numFmtId="0" fontId="103" fillId="0" borderId="0" xfId="0" applyFont="1" applyAlignment="1">
      <alignment vertical="top"/>
    </xf>
    <xf numFmtId="0" fontId="104" fillId="29" borderId="0" xfId="0" applyFont="1" applyFill="1" applyAlignment="1">
      <alignment horizontal="center" vertical="center"/>
    </xf>
    <xf numFmtId="0" fontId="105" fillId="0" borderId="0" xfId="0" applyFont="1" applyFill="1" applyAlignment="1">
      <alignment horizontal="center"/>
    </xf>
    <xf numFmtId="0" fontId="10" fillId="0" borderId="368" xfId="0" applyFont="1" applyBorder="1"/>
    <xf numFmtId="0" fontId="22" fillId="0" borderId="369" xfId="0" applyFont="1" applyBorder="1" applyAlignment="1">
      <alignment horizontal="center"/>
    </xf>
    <xf numFmtId="0" fontId="10" fillId="0" borderId="372" xfId="0" applyFont="1" applyBorder="1" applyAlignment="1">
      <alignment horizontal="center" shrinkToFit="1"/>
    </xf>
    <xf numFmtId="0" fontId="10" fillId="0" borderId="369" xfId="0" applyFont="1" applyBorder="1" applyAlignment="1">
      <alignment horizontal="center" shrinkToFit="1"/>
    </xf>
    <xf numFmtId="0" fontId="10" fillId="0" borderId="373" xfId="0" applyFont="1" applyBorder="1" applyAlignment="1">
      <alignment horizontal="center" shrinkToFit="1"/>
    </xf>
    <xf numFmtId="0" fontId="10" fillId="0" borderId="368" xfId="0" applyFont="1" applyBorder="1" applyAlignment="1">
      <alignment horizontal="center" vertical="center" wrapText="1" shrinkToFit="1"/>
    </xf>
    <xf numFmtId="0" fontId="10" fillId="0" borderId="373" xfId="0" applyFont="1" applyBorder="1" applyAlignment="1">
      <alignment horizontal="center" vertical="center" wrapText="1" shrinkToFit="1"/>
    </xf>
    <xf numFmtId="0" fontId="0" fillId="0" borderId="374" xfId="0" applyFont="1" applyBorder="1" applyAlignment="1">
      <alignment shrinkToFit="1"/>
    </xf>
    <xf numFmtId="0" fontId="0" fillId="0" borderId="375" xfId="0" applyFont="1" applyBorder="1" applyAlignment="1">
      <alignment shrinkToFit="1"/>
    </xf>
    <xf numFmtId="0" fontId="0" fillId="0" borderId="376" xfId="0" applyFont="1" applyBorder="1" applyAlignment="1">
      <alignment shrinkToFit="1"/>
    </xf>
    <xf numFmtId="0" fontId="0" fillId="0" borderId="377" xfId="0" applyBorder="1" applyAlignment="1">
      <alignment horizontal="center"/>
    </xf>
    <xf numFmtId="0" fontId="0" fillId="0" borderId="201" xfId="0" applyBorder="1"/>
    <xf numFmtId="0" fontId="0" fillId="0" borderId="378" xfId="0" applyBorder="1"/>
    <xf numFmtId="0" fontId="0" fillId="0" borderId="379" xfId="0" applyBorder="1"/>
    <xf numFmtId="0" fontId="0" fillId="0" borderId="380" xfId="0" applyBorder="1" applyAlignment="1">
      <alignment horizontal="center"/>
    </xf>
    <xf numFmtId="0" fontId="0" fillId="0" borderId="381" xfId="0" applyBorder="1" applyAlignment="1">
      <alignment horizontal="left"/>
    </xf>
    <xf numFmtId="0" fontId="0" fillId="0" borderId="382" xfId="0" applyBorder="1" applyAlignment="1">
      <alignment horizontal="left"/>
    </xf>
    <xf numFmtId="0" fontId="0" fillId="0" borderId="383" xfId="0" applyBorder="1" applyAlignment="1">
      <alignment horizontal="left"/>
    </xf>
    <xf numFmtId="0" fontId="0" fillId="3" borderId="384" xfId="0" applyFill="1" applyBorder="1" applyAlignment="1">
      <alignment horizontal="center"/>
    </xf>
    <xf numFmtId="0" fontId="0" fillId="0" borderId="385" xfId="0" applyBorder="1" applyAlignment="1">
      <alignment horizontal="center"/>
    </xf>
    <xf numFmtId="0" fontId="0" fillId="0" borderId="386" xfId="0" applyBorder="1" applyAlignment="1">
      <alignment horizontal="center"/>
    </xf>
    <xf numFmtId="0" fontId="0" fillId="3" borderId="190" xfId="0" applyFill="1" applyBorder="1" applyAlignment="1">
      <alignment horizontal="center"/>
    </xf>
    <xf numFmtId="0" fontId="0" fillId="0" borderId="387" xfId="0" applyBorder="1" applyAlignment="1">
      <alignment horizontal="center"/>
    </xf>
    <xf numFmtId="0" fontId="0" fillId="0" borderId="388" xfId="0" applyBorder="1" applyAlignment="1">
      <alignment horizontal="center"/>
    </xf>
    <xf numFmtId="0" fontId="0" fillId="3" borderId="389" xfId="0" applyFill="1" applyBorder="1" applyAlignment="1">
      <alignment horizontal="center"/>
    </xf>
    <xf numFmtId="0" fontId="0" fillId="0" borderId="374" xfId="0" applyBorder="1" applyAlignment="1">
      <alignment horizontal="center"/>
    </xf>
    <xf numFmtId="0" fontId="0" fillId="0" borderId="375" xfId="0" applyBorder="1" applyAlignment="1">
      <alignment horizontal="center"/>
    </xf>
    <xf numFmtId="0" fontId="0" fillId="0" borderId="376" xfId="0" applyBorder="1" applyAlignment="1">
      <alignment horizontal="center"/>
    </xf>
    <xf numFmtId="0" fontId="0" fillId="0" borderId="389" xfId="0" applyBorder="1" applyAlignment="1">
      <alignment horizontal="center"/>
    </xf>
    <xf numFmtId="0" fontId="0" fillId="0" borderId="187" xfId="0" applyBorder="1" applyAlignment="1">
      <alignment horizontal="center"/>
    </xf>
    <xf numFmtId="0" fontId="0" fillId="0" borderId="390" xfId="0" applyBorder="1" applyAlignment="1">
      <alignment horizontal="center"/>
    </xf>
    <xf numFmtId="0" fontId="0" fillId="0" borderId="0" xfId="0" applyNumberFormat="1"/>
    <xf numFmtId="0" fontId="10" fillId="0" borderId="391" xfId="0" applyFont="1" applyBorder="1" applyAlignment="1">
      <alignment horizontal="center" vertical="center" wrapText="1" shrinkToFit="1"/>
    </xf>
    <xf numFmtId="0" fontId="0" fillId="0" borderId="392" xfId="0" applyBorder="1" applyAlignment="1">
      <alignment horizontal="center"/>
    </xf>
    <xf numFmtId="0" fontId="0" fillId="0" borderId="393" xfId="0" applyBorder="1" applyAlignment="1">
      <alignment horizontal="center"/>
    </xf>
    <xf numFmtId="0" fontId="0" fillId="0" borderId="394" xfId="0" applyBorder="1" applyAlignment="1">
      <alignment horizontal="center"/>
    </xf>
    <xf numFmtId="0" fontId="0" fillId="0" borderId="0" xfId="0" applyAlignment="1">
      <alignment horizontal="right" shrinkToFit="1"/>
    </xf>
    <xf numFmtId="0" fontId="0" fillId="0" borderId="201" xfId="0" applyBorder="1" applyAlignment="1">
      <alignment shrinkToFit="1"/>
    </xf>
    <xf numFmtId="0" fontId="0" fillId="0" borderId="378" xfId="0" applyBorder="1" applyAlignment="1">
      <alignment shrinkToFit="1"/>
    </xf>
    <xf numFmtId="0" fontId="0" fillId="0" borderId="379" xfId="0" applyBorder="1" applyAlignment="1">
      <alignment shrinkToFit="1"/>
    </xf>
    <xf numFmtId="0" fontId="0" fillId="0" borderId="0" xfId="0" applyAlignment="1">
      <alignment horizontal="left" shrinkToFit="1"/>
    </xf>
    <xf numFmtId="0" fontId="0" fillId="0" borderId="381" xfId="0" applyBorder="1" applyAlignment="1">
      <alignment horizontal="left" shrinkToFit="1"/>
    </xf>
    <xf numFmtId="0" fontId="0" fillId="0" borderId="382" xfId="0" applyBorder="1" applyAlignment="1">
      <alignment horizontal="left" shrinkToFit="1"/>
    </xf>
    <xf numFmtId="0" fontId="0" fillId="0" borderId="383" xfId="0" applyBorder="1" applyAlignment="1">
      <alignment horizontal="left" shrinkToFit="1"/>
    </xf>
    <xf numFmtId="0" fontId="0" fillId="0" borderId="0" xfId="0" applyAlignment="1">
      <alignment shrinkToFit="1"/>
    </xf>
    <xf numFmtId="0" fontId="107" fillId="0" borderId="0" xfId="0" applyFont="1" applyAlignment="1">
      <alignment horizontal="right" vertical="top" wrapText="1"/>
    </xf>
    <xf numFmtId="0" fontId="110" fillId="0" borderId="0" xfId="0" applyFont="1" applyAlignment="1">
      <alignment vertical="center"/>
    </xf>
    <xf numFmtId="0" fontId="110" fillId="0" borderId="0" xfId="0" applyFont="1" applyAlignment="1">
      <alignment horizontal="center" vertical="center"/>
    </xf>
    <xf numFmtId="0" fontId="13" fillId="30" borderId="168" xfId="0" applyFont="1" applyFill="1" applyBorder="1" applyAlignment="1">
      <alignment horizontal="center" vertical="center"/>
    </xf>
    <xf numFmtId="0" fontId="13" fillId="30" borderId="169" xfId="0" applyFont="1" applyFill="1" applyBorder="1" applyAlignment="1">
      <alignment horizontal="left" vertical="center"/>
    </xf>
    <xf numFmtId="0" fontId="13" fillId="30" borderId="170" xfId="0" applyFont="1" applyFill="1" applyBorder="1" applyAlignment="1">
      <alignment horizontal="center" vertical="center"/>
    </xf>
    <xf numFmtId="0" fontId="13" fillId="30" borderId="171" xfId="0" applyFont="1" applyFill="1" applyBorder="1" applyAlignment="1">
      <alignment horizontal="left" vertical="center"/>
    </xf>
    <xf numFmtId="0" fontId="13" fillId="31" borderId="170" xfId="0" applyFont="1" applyFill="1" applyBorder="1" applyAlignment="1">
      <alignment horizontal="center" vertical="center"/>
    </xf>
    <xf numFmtId="0" fontId="13" fillId="31" borderId="171" xfId="0" applyFont="1" applyFill="1" applyBorder="1" applyAlignment="1">
      <alignment horizontal="left" vertical="center"/>
    </xf>
    <xf numFmtId="0" fontId="13" fillId="31" borderId="172" xfId="0" applyFont="1" applyFill="1" applyBorder="1" applyAlignment="1">
      <alignment horizontal="center" vertical="center"/>
    </xf>
    <xf numFmtId="0" fontId="13" fillId="31" borderId="173" xfId="0" applyFont="1" applyFill="1" applyBorder="1" applyAlignment="1">
      <alignment horizontal="left" vertical="top"/>
    </xf>
    <xf numFmtId="0" fontId="35" fillId="35" borderId="18" xfId="0" applyFont="1" applyFill="1" applyBorder="1"/>
    <xf numFmtId="0" fontId="35" fillId="33" borderId="18" xfId="0" applyFont="1" applyFill="1" applyBorder="1" applyAlignment="1">
      <alignment horizontal="center" vertical="center"/>
    </xf>
    <xf numFmtId="0" fontId="107" fillId="0" borderId="0" xfId="0" applyFont="1" applyAlignment="1">
      <alignment horizontal="center" vertical="center"/>
    </xf>
    <xf numFmtId="0" fontId="117" fillId="0" borderId="0" xfId="0" applyFont="1"/>
    <xf numFmtId="0" fontId="107" fillId="0" borderId="190" xfId="0" applyFont="1" applyBorder="1" applyAlignment="1">
      <alignment horizontal="center" vertical="center"/>
    </xf>
    <xf numFmtId="0" fontId="120" fillId="0" borderId="0" xfId="0" applyFont="1" applyAlignment="1">
      <alignment horizontal="left"/>
    </xf>
    <xf numFmtId="0" fontId="107" fillId="0" borderId="0" xfId="0" applyFont="1" applyAlignment="1">
      <alignment vertical="center" wrapText="1"/>
    </xf>
    <xf numFmtId="0" fontId="122" fillId="0" borderId="0" xfId="0" applyFont="1" applyAlignment="1">
      <alignment horizontal="left" indent="2"/>
    </xf>
    <xf numFmtId="14" fontId="10" fillId="0" borderId="0" xfId="0" applyNumberFormat="1" applyFont="1" applyAlignment="1">
      <alignment horizontal="center" vertical="center"/>
    </xf>
    <xf numFmtId="0" fontId="107" fillId="0" borderId="0" xfId="0" applyFont="1" applyAlignment="1">
      <alignment horizontal="right" vertical="center" wrapText="1" indent="1"/>
    </xf>
    <xf numFmtId="0" fontId="0" fillId="0" borderId="0" xfId="0" applyAlignment="1">
      <alignment vertical="top" wrapText="1"/>
    </xf>
    <xf numFmtId="0" fontId="0" fillId="36" borderId="0" xfId="0" applyFill="1" applyAlignment="1">
      <alignment horizontal="left" indent="1"/>
    </xf>
    <xf numFmtId="0" fontId="0" fillId="37" borderId="0" xfId="0" applyFill="1" applyAlignment="1">
      <alignment horizontal="left" indent="1"/>
    </xf>
    <xf numFmtId="0" fontId="106" fillId="0" borderId="0" xfId="0" applyFont="1" applyAlignment="1"/>
    <xf numFmtId="0" fontId="29" fillId="0" borderId="0" xfId="0" applyFont="1" applyAlignment="1">
      <alignment horizontal="center" vertical="center"/>
    </xf>
    <xf numFmtId="0" fontId="35" fillId="32" borderId="1" xfId="0" applyFont="1" applyFill="1" applyBorder="1" applyAlignment="1">
      <alignment horizontal="center"/>
    </xf>
    <xf numFmtId="0" fontId="35" fillId="32" borderId="2" xfId="0" applyFont="1" applyFill="1" applyBorder="1" applyAlignment="1">
      <alignment horizontal="center"/>
    </xf>
    <xf numFmtId="0" fontId="108" fillId="0" borderId="0" xfId="0" applyFont="1" applyAlignment="1">
      <alignment horizontal="center" vertical="center"/>
    </xf>
    <xf numFmtId="0" fontId="109" fillId="0" borderId="14" xfId="0" applyFont="1" applyBorder="1" applyAlignment="1">
      <alignment horizontal="center" vertical="center"/>
    </xf>
    <xf numFmtId="0" fontId="111" fillId="5" borderId="109" xfId="0" applyFont="1" applyFill="1" applyBorder="1" applyAlignment="1">
      <alignment horizontal="center"/>
    </xf>
    <xf numFmtId="0" fontId="111" fillId="5" borderId="110" xfId="0" applyFont="1" applyFill="1" applyBorder="1" applyAlignment="1">
      <alignment horizontal="center"/>
    </xf>
    <xf numFmtId="0" fontId="111" fillId="5" borderId="111" xfId="0" applyFont="1" applyFill="1" applyBorder="1" applyAlignment="1">
      <alignment horizontal="center"/>
    </xf>
    <xf numFmtId="0" fontId="111" fillId="5" borderId="112" xfId="0" applyFont="1" applyFill="1" applyBorder="1" applyAlignment="1">
      <alignment horizontal="center"/>
    </xf>
    <xf numFmtId="0" fontId="111" fillId="5" borderId="0" xfId="0" applyFont="1" applyFill="1" applyAlignment="1">
      <alignment horizontal="center"/>
    </xf>
    <xf numFmtId="0" fontId="111" fillId="5" borderId="113" xfId="0" applyFont="1" applyFill="1" applyBorder="1" applyAlignment="1">
      <alignment horizontal="center"/>
    </xf>
    <xf numFmtId="166" fontId="7" fillId="11" borderId="5" xfId="0" applyNumberFormat="1" applyFont="1" applyFill="1" applyBorder="1" applyAlignment="1">
      <alignment horizontal="center"/>
    </xf>
    <xf numFmtId="166" fontId="7" fillId="11" borderId="6" xfId="0" applyNumberFormat="1" applyFont="1" applyFill="1" applyBorder="1" applyAlignment="1">
      <alignment horizontal="center"/>
    </xf>
    <xf numFmtId="0" fontId="0" fillId="12" borderId="3" xfId="0" applyFill="1" applyBorder="1" applyAlignment="1">
      <alignment horizontal="center"/>
    </xf>
    <xf numFmtId="0" fontId="0" fillId="12" borderId="4" xfId="0" applyFill="1" applyBorder="1" applyAlignment="1">
      <alignment horizontal="center"/>
    </xf>
    <xf numFmtId="0" fontId="68" fillId="5" borderId="112" xfId="0" applyFont="1" applyFill="1" applyBorder="1" applyAlignment="1">
      <alignment horizontal="left" vertical="top" indent="2"/>
    </xf>
    <xf numFmtId="0" fontId="68" fillId="5" borderId="0" xfId="0" applyFont="1" applyFill="1" applyAlignment="1">
      <alignment horizontal="left" vertical="top" indent="2"/>
    </xf>
    <xf numFmtId="0" fontId="68" fillId="5" borderId="113" xfId="0" applyFont="1" applyFill="1" applyBorder="1" applyAlignment="1">
      <alignment horizontal="left" vertical="top" indent="2"/>
    </xf>
    <xf numFmtId="0" fontId="56" fillId="5" borderId="112" xfId="0" applyFont="1" applyFill="1" applyBorder="1" applyAlignment="1">
      <alignment horizontal="left" vertical="justify" wrapText="1" indent="1"/>
    </xf>
    <xf numFmtId="0" fontId="56" fillId="5" borderId="0" xfId="0" applyFont="1" applyFill="1" applyAlignment="1">
      <alignment horizontal="left" vertical="justify" wrapText="1" indent="1"/>
    </xf>
    <xf numFmtId="0" fontId="56" fillId="5" borderId="113" xfId="0" applyFont="1" applyFill="1" applyBorder="1" applyAlignment="1">
      <alignment horizontal="left" vertical="justify" wrapText="1" indent="1"/>
    </xf>
    <xf numFmtId="0" fontId="56" fillId="5" borderId="112" xfId="0" applyFont="1" applyFill="1" applyBorder="1" applyAlignment="1">
      <alignment horizontal="left" vertical="top" wrapText="1" indent="1"/>
    </xf>
    <xf numFmtId="0" fontId="56" fillId="5" borderId="0" xfId="0" applyFont="1" applyFill="1" applyAlignment="1">
      <alignment horizontal="left" vertical="top" wrapText="1" indent="1"/>
    </xf>
    <xf numFmtId="0" fontId="56" fillId="5" borderId="113" xfId="0" applyFont="1" applyFill="1" applyBorder="1" applyAlignment="1">
      <alignment horizontal="left" vertical="top" wrapText="1" indent="1"/>
    </xf>
    <xf numFmtId="0" fontId="56" fillId="5" borderId="114" xfId="0" applyFont="1" applyFill="1" applyBorder="1" applyAlignment="1">
      <alignment horizontal="left" vertical="top" wrapText="1" indent="1"/>
    </xf>
    <xf numFmtId="0" fontId="56" fillId="5" borderId="115" xfId="0" applyFont="1" applyFill="1" applyBorder="1" applyAlignment="1">
      <alignment horizontal="left" vertical="top" wrapText="1" indent="1"/>
    </xf>
    <xf numFmtId="0" fontId="56" fillId="5" borderId="116" xfId="0" applyFont="1" applyFill="1" applyBorder="1" applyAlignment="1">
      <alignment horizontal="left" vertical="top" wrapText="1" indent="1"/>
    </xf>
    <xf numFmtId="0" fontId="61" fillId="11" borderId="5" xfId="0" applyFont="1" applyFill="1" applyBorder="1" applyAlignment="1">
      <alignment horizontal="center" vertical="center"/>
    </xf>
    <xf numFmtId="0" fontId="61" fillId="11" borderId="6" xfId="0" applyFont="1" applyFill="1" applyBorder="1" applyAlignment="1">
      <alignment horizontal="center" vertical="center"/>
    </xf>
    <xf numFmtId="0" fontId="61" fillId="11" borderId="3" xfId="0" applyFont="1" applyFill="1" applyBorder="1" applyAlignment="1">
      <alignment horizontal="center" vertical="center"/>
    </xf>
    <xf numFmtId="0" fontId="61" fillId="11" borderId="4" xfId="0" applyFont="1" applyFill="1" applyBorder="1" applyAlignment="1">
      <alignment horizontal="center" vertical="center"/>
    </xf>
    <xf numFmtId="0" fontId="112" fillId="5" borderId="109" xfId="0" applyFont="1" applyFill="1" applyBorder="1" applyAlignment="1">
      <alignment horizontal="center" vertical="center" wrapText="1"/>
    </xf>
    <xf numFmtId="0" fontId="112" fillId="5" borderId="110" xfId="0" applyFont="1" applyFill="1" applyBorder="1" applyAlignment="1">
      <alignment horizontal="center" vertical="center" wrapText="1"/>
    </xf>
    <xf numFmtId="0" fontId="112" fillId="5" borderId="111" xfId="0" applyFont="1" applyFill="1" applyBorder="1" applyAlignment="1">
      <alignment horizontal="center" vertical="center" wrapText="1"/>
    </xf>
    <xf numFmtId="0" fontId="112" fillId="5" borderId="112" xfId="0" applyFont="1" applyFill="1" applyBorder="1" applyAlignment="1">
      <alignment horizontal="center" vertical="center" wrapText="1"/>
    </xf>
    <xf numFmtId="0" fontId="112" fillId="5" borderId="0" xfId="0" applyFont="1" applyFill="1" applyAlignment="1">
      <alignment horizontal="center" vertical="center" wrapText="1"/>
    </xf>
    <xf numFmtId="0" fontId="112" fillId="5" borderId="113" xfId="0" applyFont="1" applyFill="1" applyBorder="1" applyAlignment="1">
      <alignment horizontal="center" vertical="center" wrapText="1"/>
    </xf>
    <xf numFmtId="0" fontId="65" fillId="0" borderId="0" xfId="0" applyFont="1" applyAlignment="1">
      <alignment horizontal="center" vertical="center"/>
    </xf>
    <xf numFmtId="0" fontId="7" fillId="0" borderId="163" xfId="0" applyFont="1" applyBorder="1" applyAlignment="1">
      <alignment horizontal="center"/>
    </xf>
    <xf numFmtId="0" fontId="7" fillId="0" borderId="164" xfId="0" applyFont="1" applyBorder="1" applyAlignment="1">
      <alignment horizontal="center"/>
    </xf>
    <xf numFmtId="0" fontId="15" fillId="0" borderId="165" xfId="0" applyFont="1" applyBorder="1" applyAlignment="1">
      <alignment horizontal="center" vertical="top"/>
    </xf>
    <xf numFmtId="0" fontId="15" fillId="0" borderId="166" xfId="0" applyFont="1" applyBorder="1" applyAlignment="1">
      <alignment horizontal="center" vertical="top"/>
    </xf>
    <xf numFmtId="0" fontId="63" fillId="0" borderId="14" xfId="0" applyFont="1" applyBorder="1" applyAlignment="1">
      <alignment horizontal="center"/>
    </xf>
    <xf numFmtId="0" fontId="36" fillId="32" borderId="9" xfId="0" applyFont="1" applyFill="1" applyBorder="1" applyAlignment="1">
      <alignment horizontal="center"/>
    </xf>
    <xf numFmtId="0" fontId="36" fillId="32" borderId="10" xfId="0" applyFont="1" applyFill="1" applyBorder="1" applyAlignment="1">
      <alignment horizontal="center"/>
    </xf>
    <xf numFmtId="0" fontId="58" fillId="0" borderId="5" xfId="0" applyFont="1" applyBorder="1" applyAlignment="1">
      <alignment horizontal="left" indent="1"/>
    </xf>
    <xf numFmtId="0" fontId="58" fillId="0" borderId="6" xfId="0" applyFont="1" applyBorder="1" applyAlignment="1">
      <alignment horizontal="left" indent="1"/>
    </xf>
    <xf numFmtId="0" fontId="9" fillId="34" borderId="11" xfId="0" applyFont="1" applyFill="1" applyBorder="1" applyAlignment="1">
      <alignment horizontal="center" vertical="center"/>
    </xf>
    <xf numFmtId="0" fontId="9" fillId="34" borderId="12" xfId="0" applyFont="1" applyFill="1" applyBorder="1" applyAlignment="1">
      <alignment horizontal="center" vertical="center"/>
    </xf>
    <xf numFmtId="0" fontId="9" fillId="33" borderId="13" xfId="0" applyFont="1" applyFill="1" applyBorder="1" applyAlignment="1">
      <alignment horizontal="center" vertical="center"/>
    </xf>
    <xf numFmtId="0" fontId="61" fillId="11" borderId="159" xfId="0" applyFont="1" applyFill="1" applyBorder="1" applyAlignment="1">
      <alignment horizontal="center" vertical="center"/>
    </xf>
    <xf numFmtId="0" fontId="65" fillId="0" borderId="0" xfId="0" applyFont="1" applyAlignment="1">
      <alignment horizontal="center"/>
    </xf>
    <xf numFmtId="0" fontId="0" fillId="12" borderId="5" xfId="0" applyFill="1" applyBorder="1" applyAlignment="1">
      <alignment horizontal="center"/>
    </xf>
    <xf numFmtId="0" fontId="0" fillId="12" borderId="0" xfId="0" applyFill="1" applyAlignment="1">
      <alignment horizontal="center"/>
    </xf>
    <xf numFmtId="0" fontId="0" fillId="12" borderId="6" xfId="0" applyFill="1" applyBorder="1" applyAlignment="1">
      <alignment horizontal="center"/>
    </xf>
    <xf numFmtId="166" fontId="7" fillId="11" borderId="0" xfId="0" applyNumberFormat="1" applyFont="1" applyFill="1" applyAlignment="1">
      <alignment horizontal="center"/>
    </xf>
    <xf numFmtId="0" fontId="106" fillId="0" borderId="0" xfId="0" applyFont="1" applyAlignment="1">
      <alignment horizontal="center"/>
    </xf>
    <xf numFmtId="0" fontId="114" fillId="12" borderId="0" xfId="0" applyFont="1" applyFill="1" applyAlignment="1">
      <alignment horizontal="center" vertical="center"/>
    </xf>
    <xf numFmtId="0" fontId="7" fillId="0" borderId="0" xfId="0" applyFont="1" applyAlignment="1">
      <alignment horizontal="right"/>
    </xf>
    <xf numFmtId="0" fontId="23" fillId="0" borderId="0" xfId="0" applyFont="1"/>
    <xf numFmtId="0" fontId="115" fillId="0" borderId="0" xfId="1" applyFont="1" applyAlignment="1" applyProtection="1">
      <alignment horizontal="right"/>
      <protection locked="0"/>
    </xf>
    <xf numFmtId="0" fontId="46" fillId="32" borderId="1" xfId="0" applyFont="1" applyFill="1" applyBorder="1" applyAlignment="1">
      <alignment horizontal="center" vertical="center"/>
    </xf>
    <xf numFmtId="0" fontId="46" fillId="32" borderId="13" xfId="0" applyFont="1" applyFill="1" applyBorder="1" applyAlignment="1">
      <alignment horizontal="center" vertical="center"/>
    </xf>
    <xf numFmtId="0" fontId="46" fillId="32" borderId="2" xfId="0" applyFont="1" applyFill="1" applyBorder="1" applyAlignment="1">
      <alignment horizontal="center" vertical="center"/>
    </xf>
    <xf numFmtId="0" fontId="113" fillId="12" borderId="0" xfId="0" applyFont="1" applyFill="1" applyAlignment="1">
      <alignment horizontal="center" vertical="center"/>
    </xf>
    <xf numFmtId="0" fontId="9" fillId="35" borderId="13" xfId="0" applyFont="1" applyFill="1" applyBorder="1" applyAlignment="1">
      <alignment horizontal="center" vertical="center"/>
    </xf>
    <xf numFmtId="0" fontId="116" fillId="0" borderId="0" xfId="0" applyFont="1" applyAlignment="1">
      <alignment horizontal="center"/>
    </xf>
    <xf numFmtId="0" fontId="6" fillId="0" borderId="0" xfId="0" applyFont="1" applyAlignment="1">
      <alignment horizontal="left"/>
    </xf>
    <xf numFmtId="0" fontId="22" fillId="0" borderId="271" xfId="0" applyFont="1" applyBorder="1" applyAlignment="1">
      <alignment horizontal="center" vertical="center" wrapText="1"/>
    </xf>
    <xf numFmtId="0" fontId="0" fillId="0" borderId="0" xfId="0" applyAlignment="1">
      <alignment horizontal="left" wrapText="1"/>
    </xf>
    <xf numFmtId="0" fontId="0" fillId="0" borderId="186" xfId="0" applyBorder="1" applyAlignment="1">
      <alignment horizontal="right" indent="1"/>
    </xf>
    <xf numFmtId="0" fontId="0" fillId="0" borderId="187" xfId="0" applyBorder="1" applyAlignment="1">
      <alignment horizontal="right" indent="1"/>
    </xf>
    <xf numFmtId="0" fontId="0" fillId="0" borderId="273" xfId="0" applyBorder="1" applyAlignment="1">
      <alignment horizontal="right" indent="1"/>
    </xf>
    <xf numFmtId="0" fontId="0" fillId="0" borderId="209" xfId="0" applyBorder="1" applyAlignment="1">
      <alignment horizontal="right" indent="1"/>
    </xf>
    <xf numFmtId="0" fontId="0" fillId="0" borderId="210" xfId="0" applyBorder="1" applyAlignment="1">
      <alignment horizontal="right" indent="1"/>
    </xf>
    <xf numFmtId="0" fontId="0" fillId="0" borderId="211" xfId="0" applyBorder="1" applyAlignment="1">
      <alignment horizontal="right" indent="1"/>
    </xf>
    <xf numFmtId="0" fontId="78" fillId="0" borderId="214" xfId="0" applyFont="1" applyBorder="1" applyAlignment="1">
      <alignment horizontal="right" vertical="center" indent="1"/>
    </xf>
    <xf numFmtId="0" fontId="78" fillId="0" borderId="215" xfId="0" applyFont="1" applyBorder="1" applyAlignment="1">
      <alignment horizontal="right" vertical="center" indent="1"/>
    </xf>
    <xf numFmtId="0" fontId="78" fillId="0" borderId="216" xfId="0" applyFont="1" applyBorder="1" applyAlignment="1">
      <alignment horizontal="right" vertical="center" indent="1"/>
    </xf>
    <xf numFmtId="0" fontId="78" fillId="0" borderId="217" xfId="0" applyFont="1" applyBorder="1" applyAlignment="1">
      <alignment horizontal="center" vertical="center"/>
    </xf>
    <xf numFmtId="0" fontId="78" fillId="0" borderId="215" xfId="0" applyFont="1" applyBorder="1" applyAlignment="1">
      <alignment horizontal="center" vertical="center"/>
    </xf>
    <xf numFmtId="0" fontId="78" fillId="0" borderId="218" xfId="0" applyFont="1" applyBorder="1" applyAlignment="1">
      <alignment horizontal="center" vertical="center"/>
    </xf>
    <xf numFmtId="0" fontId="4" fillId="0" borderId="206" xfId="0" applyFont="1" applyBorder="1" applyAlignment="1">
      <alignment horizontal="left" vertical="center"/>
    </xf>
    <xf numFmtId="0" fontId="0" fillId="0" borderId="219" xfId="0" applyBorder="1" applyAlignment="1">
      <alignment horizontal="left" vertical="center" wrapText="1" indent="1"/>
    </xf>
    <xf numFmtId="0" fontId="0" fillId="0" borderId="220" xfId="0" applyBorder="1" applyAlignment="1">
      <alignment horizontal="left" vertical="center" wrapText="1" indent="1"/>
    </xf>
    <xf numFmtId="0" fontId="0" fillId="0" borderId="221" xfId="0" applyBorder="1" applyAlignment="1">
      <alignment horizontal="left" vertical="center" wrapText="1" indent="1"/>
    </xf>
    <xf numFmtId="0" fontId="0" fillId="0" borderId="223" xfId="0" applyBorder="1" applyAlignment="1">
      <alignment horizontal="left" vertical="center" wrapText="1" indent="1"/>
    </xf>
    <xf numFmtId="0" fontId="0" fillId="0" borderId="81" xfId="0" applyBorder="1" applyAlignment="1">
      <alignment horizontal="left" vertical="center" wrapText="1" indent="1"/>
    </xf>
    <xf numFmtId="0" fontId="0" fillId="0" borderId="224" xfId="0" applyBorder="1" applyAlignment="1">
      <alignment horizontal="left" vertical="center" wrapText="1" indent="1"/>
    </xf>
    <xf numFmtId="0" fontId="0" fillId="0" borderId="225" xfId="0" applyBorder="1" applyAlignment="1">
      <alignment horizontal="left" vertical="center" wrapText="1" indent="1"/>
    </xf>
    <xf numFmtId="0" fontId="0" fillId="0" borderId="176" xfId="0" applyBorder="1" applyAlignment="1">
      <alignment horizontal="left" vertical="center" wrapText="1" indent="1"/>
    </xf>
    <xf numFmtId="0" fontId="0" fillId="0" borderId="226" xfId="0" applyBorder="1" applyAlignment="1">
      <alignment horizontal="left" vertical="center" wrapText="1" indent="1"/>
    </xf>
    <xf numFmtId="0" fontId="72" fillId="0" borderId="184" xfId="0" applyFont="1" applyBorder="1" applyAlignment="1">
      <alignment horizontal="center" vertical="center" wrapText="1"/>
    </xf>
    <xf numFmtId="0" fontId="78" fillId="10" borderId="178" xfId="0" applyFont="1" applyFill="1" applyBorder="1" applyAlignment="1" applyProtection="1">
      <alignment horizontal="center" vertical="center"/>
      <protection locked="0"/>
    </xf>
    <xf numFmtId="0" fontId="78" fillId="10" borderId="179" xfId="0" applyFont="1" applyFill="1" applyBorder="1" applyAlignment="1" applyProtection="1">
      <alignment horizontal="center" vertical="center"/>
      <protection locked="0"/>
    </xf>
    <xf numFmtId="0" fontId="78" fillId="10" borderId="180" xfId="0" applyFont="1" applyFill="1" applyBorder="1" applyAlignment="1" applyProtection="1">
      <alignment horizontal="center" vertical="center"/>
      <protection locked="0"/>
    </xf>
    <xf numFmtId="0" fontId="4" fillId="0" borderId="184" xfId="0" applyFont="1" applyBorder="1" applyAlignment="1">
      <alignment horizontal="center" vertical="center" wrapText="1"/>
    </xf>
    <xf numFmtId="0" fontId="4" fillId="0" borderId="185" xfId="0" applyFont="1" applyBorder="1" applyAlignment="1">
      <alignment horizontal="center" vertical="center" wrapText="1"/>
    </xf>
    <xf numFmtId="0" fontId="79" fillId="0" borderId="0" xfId="0" applyFont="1" applyAlignment="1">
      <alignment horizontal="center" vertical="center"/>
    </xf>
    <xf numFmtId="0" fontId="70" fillId="0" borderId="0" xfId="0" applyFont="1" applyAlignment="1">
      <alignment horizontal="center"/>
    </xf>
    <xf numFmtId="0" fontId="6" fillId="0" borderId="175" xfId="0" applyFont="1" applyBorder="1" applyAlignment="1">
      <alignment horizontal="center" vertical="center"/>
    </xf>
    <xf numFmtId="0" fontId="6" fillId="0" borderId="176" xfId="0" applyFont="1" applyBorder="1" applyAlignment="1">
      <alignment horizontal="center" vertical="center"/>
    </xf>
    <xf numFmtId="0" fontId="6" fillId="0" borderId="177" xfId="0" applyFont="1" applyBorder="1" applyAlignment="1">
      <alignment horizontal="center" vertical="center"/>
    </xf>
    <xf numFmtId="0" fontId="77" fillId="0" borderId="0" xfId="0" applyFont="1" applyAlignment="1">
      <alignment horizontal="center"/>
    </xf>
    <xf numFmtId="0" fontId="79" fillId="0" borderId="0" xfId="0" applyFont="1" applyBorder="1" applyAlignment="1">
      <alignment horizontal="center" vertical="center"/>
    </xf>
    <xf numFmtId="0" fontId="78" fillId="10" borderId="362" xfId="0" applyFont="1" applyFill="1" applyBorder="1" applyAlignment="1" applyProtection="1">
      <alignment horizontal="center" vertical="center"/>
      <protection locked="0"/>
    </xf>
    <xf numFmtId="0" fontId="78" fillId="10" borderId="363" xfId="0" applyFont="1" applyFill="1" applyBorder="1" applyAlignment="1" applyProtection="1">
      <alignment horizontal="center" vertical="center"/>
      <protection locked="0"/>
    </xf>
    <xf numFmtId="0" fontId="78" fillId="10" borderId="364" xfId="0" applyFont="1" applyFill="1" applyBorder="1" applyAlignment="1" applyProtection="1">
      <alignment horizontal="center" vertical="center"/>
      <protection locked="0"/>
    </xf>
    <xf numFmtId="0" fontId="71" fillId="0" borderId="207" xfId="0" applyFont="1" applyBorder="1" applyAlignment="1">
      <alignment horizontal="left" indent="1"/>
    </xf>
    <xf numFmtId="0" fontId="71" fillId="0" borderId="208" xfId="0" applyFont="1" applyBorder="1" applyAlignment="1">
      <alignment horizontal="left" indent="1"/>
    </xf>
    <xf numFmtId="0" fontId="71" fillId="0" borderId="234" xfId="0" applyFont="1" applyBorder="1" applyAlignment="1">
      <alignment horizontal="left" indent="1"/>
    </xf>
    <xf numFmtId="0" fontId="0" fillId="0" borderId="189" xfId="0" applyBorder="1" applyAlignment="1">
      <alignment horizontal="right" vertical="center" indent="1"/>
    </xf>
    <xf numFmtId="0" fontId="0" fillId="0" borderId="190" xfId="0" applyBorder="1" applyAlignment="1">
      <alignment horizontal="right" vertical="center" indent="1"/>
    </xf>
    <xf numFmtId="0" fontId="0" fillId="0" borderId="222" xfId="0" applyBorder="1" applyAlignment="1">
      <alignment horizontal="center" vertical="center"/>
    </xf>
    <xf numFmtId="0" fontId="0" fillId="0" borderId="0" xfId="0" applyAlignment="1">
      <alignment horizontal="center" vertical="center"/>
    </xf>
    <xf numFmtId="0" fontId="0" fillId="0" borderId="230" xfId="0" applyBorder="1" applyAlignment="1">
      <alignment horizontal="center" vertical="center"/>
    </xf>
    <xf numFmtId="0" fontId="70" fillId="0" borderId="0" xfId="0" applyFont="1" applyAlignment="1">
      <alignment horizontal="left"/>
    </xf>
    <xf numFmtId="0" fontId="75" fillId="0" borderId="206" xfId="0" applyFont="1" applyBorder="1" applyAlignment="1">
      <alignment horizontal="left" vertical="center"/>
    </xf>
    <xf numFmtId="0" fontId="0" fillId="0" borderId="227" xfId="0" applyBorder="1" applyAlignment="1">
      <alignment horizontal="right" vertical="center" indent="1"/>
    </xf>
    <xf numFmtId="0" fontId="0" fillId="0" borderId="184" xfId="0" applyBorder="1" applyAlignment="1">
      <alignment horizontal="right" vertical="center" indent="1"/>
    </xf>
    <xf numFmtId="0" fontId="71" fillId="0" borderId="219" xfId="0" applyFont="1" applyBorder="1" applyAlignment="1">
      <alignment horizontal="right" vertical="center" indent="1"/>
    </xf>
    <xf numFmtId="0" fontId="71" fillId="0" borderId="220" xfId="0" applyFont="1" applyBorder="1" applyAlignment="1">
      <alignment horizontal="right" vertical="center" indent="1"/>
    </xf>
    <xf numFmtId="0" fontId="71" fillId="0" borderId="228" xfId="0" applyFont="1" applyBorder="1" applyAlignment="1">
      <alignment horizontal="right" vertical="center" indent="1"/>
    </xf>
    <xf numFmtId="0" fontId="0" fillId="0" borderId="222" xfId="0" applyBorder="1" applyAlignment="1">
      <alignment horizontal="left" vertical="top" wrapText="1" indent="1"/>
    </xf>
    <xf numFmtId="0" fontId="0" fillId="0" borderId="0" xfId="0" applyAlignment="1">
      <alignment horizontal="left" vertical="top" wrapText="1" indent="1"/>
    </xf>
    <xf numFmtId="0" fontId="0" fillId="0" borderId="230" xfId="0" applyBorder="1" applyAlignment="1">
      <alignment horizontal="left" vertical="top" wrapText="1" indent="1"/>
    </xf>
    <xf numFmtId="0" fontId="0" fillId="0" borderId="235" xfId="0" applyBorder="1" applyAlignment="1">
      <alignment horizontal="left" vertical="top" wrapText="1" indent="1"/>
    </xf>
    <xf numFmtId="0" fontId="0" fillId="0" borderId="115" xfId="0" applyBorder="1" applyAlignment="1">
      <alignment horizontal="left" vertical="top" wrapText="1" indent="1"/>
    </xf>
    <xf numFmtId="0" fontId="0" fillId="0" borderId="236" xfId="0" applyBorder="1" applyAlignment="1">
      <alignment horizontal="left" vertical="top" wrapText="1" indent="1"/>
    </xf>
    <xf numFmtId="0" fontId="0" fillId="0" borderId="232" xfId="0" applyBorder="1" applyAlignment="1">
      <alignment horizontal="left" vertical="top" wrapText="1" indent="1"/>
    </xf>
    <xf numFmtId="0" fontId="0" fillId="0" borderId="206" xfId="0" applyBorder="1" applyAlignment="1">
      <alignment horizontal="left" vertical="top" wrapText="1" indent="1"/>
    </xf>
    <xf numFmtId="0" fontId="0" fillId="0" borderId="233" xfId="0" applyBorder="1" applyAlignment="1">
      <alignment horizontal="left" vertical="top" wrapText="1" indent="1"/>
    </xf>
    <xf numFmtId="0" fontId="0" fillId="0" borderId="223" xfId="0" applyBorder="1" applyAlignment="1">
      <alignment horizontal="right" vertical="center" indent="1"/>
    </xf>
    <xf numFmtId="0" fontId="0" fillId="0" borderId="81" xfId="0" applyBorder="1" applyAlignment="1">
      <alignment horizontal="right" vertical="center" indent="1"/>
    </xf>
    <xf numFmtId="0" fontId="0" fillId="0" borderId="156" xfId="0" applyBorder="1" applyAlignment="1">
      <alignment horizontal="right" vertical="center" indent="1"/>
    </xf>
    <xf numFmtId="0" fontId="0" fillId="0" borderId="231" xfId="0" applyBorder="1" applyAlignment="1">
      <alignment horizontal="right" vertical="center" indent="1"/>
    </xf>
    <xf numFmtId="0" fontId="0" fillId="0" borderId="192" xfId="0" applyBorder="1" applyAlignment="1">
      <alignment horizontal="right" vertical="center" indent="1"/>
    </xf>
    <xf numFmtId="0" fontId="0" fillId="0" borderId="222" xfId="0" applyBorder="1" applyAlignment="1">
      <alignment horizontal="left" wrapText="1" indent="1"/>
    </xf>
    <xf numFmtId="0" fontId="0" fillId="0" borderId="0" xfId="0" applyAlignment="1">
      <alignment horizontal="left" wrapText="1" indent="1"/>
    </xf>
    <xf numFmtId="0" fontId="0" fillId="0" borderId="230" xfId="0" applyBorder="1" applyAlignment="1">
      <alignment horizontal="left" wrapText="1" indent="1"/>
    </xf>
    <xf numFmtId="0" fontId="0" fillId="0" borderId="0" xfId="0" applyBorder="1" applyAlignment="1">
      <alignment horizontal="left" vertical="top" wrapText="1" indent="1"/>
    </xf>
    <xf numFmtId="0" fontId="0" fillId="0" borderId="203" xfId="0" applyBorder="1" applyAlignment="1">
      <alignment horizontal="right" vertical="center" indent="1"/>
    </xf>
    <xf numFmtId="0" fontId="0" fillId="0" borderId="204" xfId="0" applyBorder="1" applyAlignment="1">
      <alignment horizontal="right" vertical="center" indent="1"/>
    </xf>
    <xf numFmtId="0" fontId="0" fillId="0" borderId="232" xfId="0" applyBorder="1" applyAlignment="1">
      <alignment horizontal="center"/>
    </xf>
    <xf numFmtId="0" fontId="0" fillId="0" borderId="206" xfId="0" applyBorder="1" applyAlignment="1">
      <alignment horizontal="center"/>
    </xf>
    <xf numFmtId="0" fontId="75" fillId="0" borderId="0" xfId="0" applyFont="1" applyAlignment="1">
      <alignment horizontal="left" vertical="center"/>
    </xf>
    <xf numFmtId="0" fontId="118" fillId="0" borderId="0" xfId="0" applyFont="1" applyAlignment="1">
      <alignment horizontal="center" vertical="center"/>
    </xf>
    <xf numFmtId="0" fontId="119" fillId="0" borderId="0" xfId="0" applyFont="1" applyAlignment="1">
      <alignment vertical="center"/>
    </xf>
    <xf numFmtId="0" fontId="64" fillId="0" borderId="0" xfId="0" applyFont="1" applyAlignment="1">
      <alignment horizontal="center" vertical="center" wrapText="1"/>
    </xf>
    <xf numFmtId="0" fontId="60" fillId="0" borderId="118" xfId="0" applyFont="1" applyBorder="1" applyAlignment="1">
      <alignment horizontal="center" vertical="top" wrapText="1"/>
    </xf>
    <xf numFmtId="0" fontId="60" fillId="0" borderId="119" xfId="0" applyFont="1" applyBorder="1" applyAlignment="1">
      <alignment horizontal="center" vertical="top" wrapText="1"/>
    </xf>
    <xf numFmtId="0" fontId="60" fillId="0" borderId="120" xfId="0" applyFont="1" applyBorder="1" applyAlignment="1">
      <alignment horizontal="center" vertical="top" wrapText="1"/>
    </xf>
    <xf numFmtId="0" fontId="67" fillId="0" borderId="0" xfId="0" applyFont="1" applyAlignment="1">
      <alignment horizontal="center"/>
    </xf>
    <xf numFmtId="0" fontId="22" fillId="0" borderId="370" xfId="0" applyFont="1" applyBorder="1" applyAlignment="1">
      <alignment horizontal="center"/>
    </xf>
    <xf numFmtId="0" fontId="22" fillId="0" borderId="371" xfId="0" applyFont="1" applyBorder="1" applyAlignment="1">
      <alignment horizontal="center"/>
    </xf>
    <xf numFmtId="0" fontId="107" fillId="0" borderId="0" xfId="0" applyFont="1" applyAlignment="1">
      <alignment horizontal="left" vertical="top" wrapText="1"/>
    </xf>
    <xf numFmtId="0" fontId="0" fillId="13" borderId="103" xfId="0" applyFill="1" applyBorder="1" applyAlignment="1">
      <alignment horizontal="center" vertical="center" wrapText="1"/>
    </xf>
    <xf numFmtId="0" fontId="0" fillId="13" borderId="106" xfId="0" applyFill="1" applyBorder="1" applyAlignment="1">
      <alignment horizontal="center" vertical="center"/>
    </xf>
    <xf numFmtId="0" fontId="0" fillId="13" borderId="104" xfId="0" applyFill="1" applyBorder="1" applyAlignment="1">
      <alignment horizontal="center" vertical="center" wrapText="1"/>
    </xf>
    <xf numFmtId="0" fontId="0" fillId="13" borderId="107" xfId="0" applyFill="1" applyBorder="1" applyAlignment="1">
      <alignment horizontal="center" vertical="center"/>
    </xf>
    <xf numFmtId="0" fontId="121" fillId="0" borderId="0" xfId="0" applyFont="1" applyAlignment="1">
      <alignment horizontal="center"/>
    </xf>
    <xf numFmtId="0" fontId="20" fillId="0" borderId="0" xfId="0" applyFont="1" applyAlignment="1">
      <alignment horizontal="center" vertical="top"/>
    </xf>
    <xf numFmtId="0" fontId="4" fillId="13" borderId="51" xfId="0" applyFont="1" applyFill="1" applyBorder="1" applyAlignment="1">
      <alignment horizontal="center" vertical="center" wrapText="1"/>
    </xf>
    <xf numFmtId="0" fontId="4" fillId="13" borderId="102" xfId="0" applyFont="1" applyFill="1" applyBorder="1" applyAlignment="1">
      <alignment horizontal="center" vertical="center"/>
    </xf>
    <xf numFmtId="0" fontId="0" fillId="0" borderId="52" xfId="0" applyBorder="1" applyAlignment="1" applyProtection="1">
      <alignment horizontal="center"/>
      <protection locked="0"/>
    </xf>
    <xf numFmtId="0" fontId="0" fillId="13" borderId="100" xfId="0" applyFill="1" applyBorder="1" applyAlignment="1">
      <alignment horizontal="center" vertical="center" wrapText="1"/>
    </xf>
    <xf numFmtId="0" fontId="0" fillId="13" borderId="105" xfId="0" applyFill="1" applyBorder="1" applyAlignment="1">
      <alignment horizontal="center" vertical="center"/>
    </xf>
    <xf numFmtId="0" fontId="62" fillId="0" borderId="0" xfId="0" applyFont="1" applyAlignment="1">
      <alignment horizontal="right" vertical="center" wrapText="1" indent="1"/>
    </xf>
    <xf numFmtId="0" fontId="3" fillId="5" borderId="79" xfId="0" applyFont="1" applyFill="1" applyBorder="1" applyAlignment="1" applyProtection="1">
      <alignment horizontal="center" vertical="center"/>
      <protection locked="0"/>
    </xf>
    <xf numFmtId="0" fontId="3" fillId="5" borderId="80" xfId="0" applyFont="1" applyFill="1" applyBorder="1" applyAlignment="1" applyProtection="1">
      <alignment horizontal="center" vertical="center"/>
      <protection locked="0"/>
    </xf>
    <xf numFmtId="0" fontId="107" fillId="0" borderId="0" xfId="0" applyFont="1" applyAlignment="1">
      <alignment horizontal="left" vertical="center" wrapText="1"/>
    </xf>
    <xf numFmtId="0" fontId="123" fillId="13" borderId="71" xfId="0" applyFont="1" applyFill="1" applyBorder="1" applyAlignment="1">
      <alignment horizontal="center"/>
    </xf>
    <xf numFmtId="0" fontId="24" fillId="0" borderId="0" xfId="0" applyFont="1" applyAlignment="1">
      <alignment horizontal="right" indent="1"/>
    </xf>
    <xf numFmtId="0" fontId="4" fillId="13" borderId="52" xfId="0" applyFont="1" applyFill="1" applyBorder="1" applyAlignment="1">
      <alignment horizontal="center" vertical="center"/>
    </xf>
    <xf numFmtId="0" fontId="4" fillId="13" borderId="100" xfId="0" applyFont="1" applyFill="1" applyBorder="1" applyAlignment="1">
      <alignment horizontal="center" vertical="center" wrapText="1"/>
    </xf>
    <xf numFmtId="0" fontId="4" fillId="13" borderId="101" xfId="0" applyFont="1" applyFill="1" applyBorder="1" applyAlignment="1">
      <alignment horizontal="center" vertical="center"/>
    </xf>
    <xf numFmtId="0" fontId="4" fillId="13" borderId="43" xfId="0" applyFont="1" applyFill="1" applyBorder="1" applyAlignment="1">
      <alignment horizontal="center" vertical="center" wrapText="1"/>
    </xf>
    <xf numFmtId="0" fontId="4" fillId="13" borderId="44" xfId="0" applyFont="1" applyFill="1" applyBorder="1" applyAlignment="1">
      <alignment horizontal="center" vertical="center"/>
    </xf>
    <xf numFmtId="0" fontId="66" fillId="0" borderId="0" xfId="0" applyFont="1" applyAlignment="1">
      <alignment horizontal="center"/>
    </xf>
    <xf numFmtId="0" fontId="22" fillId="0" borderId="57" xfId="0" applyFont="1" applyBorder="1" applyAlignment="1">
      <alignment horizontal="center" wrapText="1"/>
    </xf>
    <xf numFmtId="0" fontId="17" fillId="0" borderId="0" xfId="0" applyFont="1" applyAlignment="1">
      <alignment horizontal="center" vertical="center"/>
    </xf>
    <xf numFmtId="0" fontId="20" fillId="0" borderId="0" xfId="0" applyFont="1" applyAlignment="1">
      <alignment horizontal="center" vertical="center"/>
    </xf>
    <xf numFmtId="0" fontId="27" fillId="0" borderId="0" xfId="0" applyFont="1" applyAlignment="1">
      <alignment horizontal="center"/>
    </xf>
    <xf numFmtId="0" fontId="0" fillId="0" borderId="23" xfId="0" applyBorder="1" applyAlignment="1">
      <alignment horizontal="left"/>
    </xf>
    <xf numFmtId="0" fontId="0" fillId="0" borderId="24" xfId="0" applyBorder="1" applyAlignment="1">
      <alignment horizontal="left"/>
    </xf>
    <xf numFmtId="0" fontId="101" fillId="0" borderId="328" xfId="2" applyNumberFormat="1" applyFont="1" applyFill="1" applyBorder="1" applyAlignment="1" applyProtection="1">
      <alignment horizontal="center" vertical="center"/>
      <protection hidden="1"/>
    </xf>
    <xf numFmtId="0" fontId="95" fillId="0" borderId="0" xfId="2" applyNumberFormat="1" applyFont="1" applyFill="1" applyAlignment="1" applyProtection="1">
      <alignment horizontal="center" vertical="center"/>
      <protection hidden="1"/>
    </xf>
  </cellXfs>
  <cellStyles count="4">
    <cellStyle name="Berechnung 2" xfId="3" xr:uid="{219AAC31-FFD6-466C-B87E-1B026763C72B}"/>
    <cellStyle name="Link" xfId="1" builtinId="8"/>
    <cellStyle name="Standard" xfId="0" builtinId="0"/>
    <cellStyle name="Standard 2" xfId="2" xr:uid="{91CF14FA-C1F1-4F5A-8105-B89F4C558715}"/>
  </cellStyles>
  <dxfs count="231">
    <dxf>
      <font>
        <b/>
        <i val="0"/>
      </font>
    </dxf>
    <dxf>
      <font>
        <b/>
        <i val="0"/>
      </font>
    </dxf>
    <dxf>
      <font>
        <b/>
        <i val="0"/>
      </font>
    </dxf>
    <dxf>
      <fill>
        <patternFill>
          <bgColor rgb="FFEDFBC1"/>
        </patternFill>
      </fill>
    </dxf>
    <dxf>
      <fill>
        <patternFill>
          <bgColor rgb="FFFFFF00"/>
        </patternFill>
      </fill>
    </dxf>
    <dxf>
      <font>
        <b/>
        <i val="0"/>
      </font>
    </dxf>
    <dxf>
      <font>
        <b/>
        <i val="0"/>
      </font>
    </dxf>
    <dxf>
      <font>
        <color theme="2" tint="-9.9948118533890809E-2"/>
      </font>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ill>
        <patternFill>
          <bgColor rgb="FFEDFBC1"/>
        </patternFill>
      </fill>
    </dxf>
    <dxf>
      <font>
        <b/>
        <i val="0"/>
        <color auto="1"/>
      </font>
    </dxf>
    <dxf>
      <font>
        <b/>
        <i val="0"/>
        <color auto="1"/>
      </font>
    </dxf>
    <dxf>
      <font>
        <b/>
        <i val="0"/>
        <color auto="1"/>
      </font>
    </dxf>
    <dxf>
      <font>
        <b/>
        <i val="0"/>
        <color auto="1"/>
      </font>
    </dxf>
    <dxf>
      <font>
        <b/>
        <i val="0"/>
        <color auto="1"/>
      </font>
    </dxf>
    <dxf>
      <font>
        <b/>
        <i val="0"/>
        <color auto="1"/>
      </font>
    </dxf>
    <dxf>
      <font>
        <b/>
        <i val="0"/>
        <color auto="1"/>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theme="2" tint="-9.9948118533890809E-2"/>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ont>
        <color rgb="FFC00000"/>
      </font>
    </dxf>
    <dxf>
      <fill>
        <patternFill>
          <bgColor rgb="FFD9AADA"/>
        </patternFill>
      </fill>
    </dxf>
    <dxf>
      <fill>
        <patternFill>
          <bgColor rgb="FFFFAF23"/>
        </patternFill>
      </fill>
    </dxf>
    <dxf>
      <fill>
        <patternFill>
          <bgColor rgb="FF3CD2FF"/>
        </patternFill>
      </fill>
    </dxf>
    <dxf>
      <fill>
        <patternFill>
          <bgColor rgb="FFB4DC78"/>
        </patternFill>
      </fill>
    </dxf>
    <dxf>
      <fill>
        <patternFill>
          <bgColor rgb="FFFFF353"/>
        </patternFill>
      </fill>
    </dxf>
    <dxf>
      <fill>
        <patternFill>
          <bgColor rgb="FF8588F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ont>
        <color theme="1"/>
      </font>
    </dxf>
    <dxf>
      <fill>
        <patternFill>
          <bgColor rgb="FFD9AADA"/>
        </patternFill>
      </fill>
    </dxf>
    <dxf>
      <fill>
        <patternFill>
          <bgColor rgb="FFFFAF23"/>
        </patternFill>
      </fill>
    </dxf>
    <dxf>
      <fill>
        <patternFill>
          <bgColor rgb="FF3CD2FF"/>
        </patternFill>
      </fill>
    </dxf>
    <dxf>
      <fill>
        <patternFill>
          <bgColor rgb="FFB4DC78"/>
        </patternFill>
      </fill>
    </dxf>
    <dxf>
      <fill>
        <patternFill>
          <bgColor rgb="FFFFF353"/>
        </patternFill>
      </fill>
    </dxf>
    <dxf>
      <fill>
        <patternFill>
          <bgColor rgb="FF8588FF"/>
        </patternFill>
      </fill>
    </dxf>
    <dxf>
      <font>
        <b val="0"/>
        <i val="0"/>
        <color rgb="FFFC0064"/>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ont>
        <color rgb="FFC02000"/>
      </font>
    </dxf>
    <dxf>
      <fill>
        <patternFill>
          <bgColor rgb="FFFFC000"/>
        </patternFill>
      </fill>
    </dxf>
    <dxf>
      <fill>
        <patternFill>
          <bgColor rgb="FFFFC000"/>
        </patternFill>
      </fill>
    </dxf>
    <dxf>
      <fill>
        <patternFill>
          <bgColor rgb="FFFFC000"/>
        </patternFill>
      </fill>
    </dxf>
    <dxf>
      <fill>
        <patternFill>
          <bgColor rgb="FFFFFF00"/>
        </patternFill>
      </fill>
    </dxf>
    <dxf>
      <font>
        <color auto="1"/>
      </font>
    </dxf>
    <dxf>
      <font>
        <color auto="1"/>
      </font>
    </dxf>
    <dxf>
      <font>
        <color auto="1"/>
      </font>
    </dxf>
    <dxf>
      <font>
        <color auto="1"/>
      </font>
    </dxf>
    <dxf>
      <font>
        <color rgb="FFC00000"/>
      </font>
    </dxf>
    <dxf>
      <font>
        <color rgb="FFC00000"/>
      </font>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F0FDCE"/>
        </patternFill>
      </fill>
    </dxf>
    <dxf>
      <fill>
        <patternFill>
          <bgColor rgb="FFCDFFE1"/>
        </patternFill>
      </fill>
    </dxf>
    <dxf>
      <fill>
        <patternFill>
          <bgColor rgb="FFCDFFE1"/>
        </patternFill>
      </fill>
    </dxf>
    <dxf>
      <fill>
        <patternFill>
          <bgColor rgb="FFCDFFE1"/>
        </patternFill>
      </fill>
    </dxf>
    <dxf>
      <fill>
        <patternFill>
          <bgColor rgb="FFCDFFE1"/>
        </patternFill>
      </fill>
    </dxf>
    <dxf>
      <fill>
        <patternFill>
          <bgColor rgb="FFCDFFE1"/>
        </patternFill>
      </fill>
    </dxf>
    <dxf>
      <fill>
        <patternFill>
          <bgColor rgb="FFCDFFE1"/>
        </patternFill>
      </fill>
    </dxf>
  </dxfs>
  <tableStyles count="0" defaultTableStyle="TableStyleMedium2" defaultPivotStyle="PivotStyleLight16"/>
  <colors>
    <mruColors>
      <color rgb="FF2100A0"/>
      <color rgb="FF8588FF"/>
      <color rgb="FFFFF353"/>
      <color rgb="FFFFD2FF"/>
      <color rgb="FFFC0064"/>
      <color rgb="FF009BFF"/>
      <color rgb="FF00C878"/>
      <color rgb="FFFE6543"/>
      <color rgb="FFFFFF00"/>
      <color rgb="FFCDFF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13</xdr:col>
      <xdr:colOff>866775</xdr:colOff>
      <xdr:row>80</xdr:row>
      <xdr:rowOff>219075</xdr:rowOff>
    </xdr:from>
    <xdr:to>
      <xdr:col>18</xdr:col>
      <xdr:colOff>192881</xdr:colOff>
      <xdr:row>80</xdr:row>
      <xdr:rowOff>219075</xdr:rowOff>
    </xdr:to>
    <xdr:cxnSp macro="">
      <xdr:nvCxnSpPr>
        <xdr:cNvPr id="3" name="Gerade Verbindung mit Pfeil 2">
          <a:extLst>
            <a:ext uri="{FF2B5EF4-FFF2-40B4-BE49-F238E27FC236}">
              <a16:creationId xmlns:a16="http://schemas.microsoft.com/office/drawing/2014/main" id="{428AB68A-70DD-4C18-9C9E-2C2A6AADC50C}"/>
            </a:ext>
          </a:extLst>
        </xdr:cNvPr>
        <xdr:cNvCxnSpPr/>
      </xdr:nvCxnSpPr>
      <xdr:spPr>
        <a:xfrm flipH="1">
          <a:off x="9744075" y="15621000"/>
          <a:ext cx="3212306"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18</xdr:col>
      <xdr:colOff>190500</xdr:colOff>
      <xdr:row>76</xdr:row>
      <xdr:rowOff>200024</xdr:rowOff>
    </xdr:from>
    <xdr:to>
      <xdr:col>18</xdr:col>
      <xdr:colOff>190500</xdr:colOff>
      <xdr:row>80</xdr:row>
      <xdr:rowOff>219075</xdr:rowOff>
    </xdr:to>
    <xdr:cxnSp macro="">
      <xdr:nvCxnSpPr>
        <xdr:cNvPr id="4" name="Gerader Verbinder 3">
          <a:extLst>
            <a:ext uri="{FF2B5EF4-FFF2-40B4-BE49-F238E27FC236}">
              <a16:creationId xmlns:a16="http://schemas.microsoft.com/office/drawing/2014/main" id="{DB2E16D5-D158-48F8-816E-25EB6779126B}"/>
            </a:ext>
          </a:extLst>
        </xdr:cNvPr>
        <xdr:cNvCxnSpPr/>
      </xdr:nvCxnSpPr>
      <xdr:spPr>
        <a:xfrm>
          <a:off x="12954000" y="14868524"/>
          <a:ext cx="0" cy="752476"/>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6</xdr:col>
      <xdr:colOff>187595</xdr:colOff>
      <xdr:row>80</xdr:row>
      <xdr:rowOff>219075</xdr:rowOff>
    </xdr:from>
    <xdr:to>
      <xdr:col>11</xdr:col>
      <xdr:colOff>10657</xdr:colOff>
      <xdr:row>80</xdr:row>
      <xdr:rowOff>219075</xdr:rowOff>
    </xdr:to>
    <xdr:cxnSp macro="">
      <xdr:nvCxnSpPr>
        <xdr:cNvPr id="7" name="Gerade Verbindung mit Pfeil 6">
          <a:extLst>
            <a:ext uri="{FF2B5EF4-FFF2-40B4-BE49-F238E27FC236}">
              <a16:creationId xmlns:a16="http://schemas.microsoft.com/office/drawing/2014/main" id="{766FC682-14E4-4753-8B89-528E7556B5C9}"/>
            </a:ext>
          </a:extLst>
        </xdr:cNvPr>
        <xdr:cNvCxnSpPr/>
      </xdr:nvCxnSpPr>
      <xdr:spPr>
        <a:xfrm>
          <a:off x="4420008" y="15583314"/>
          <a:ext cx="3218932"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194020</xdr:colOff>
      <xdr:row>77</xdr:row>
      <xdr:rowOff>1242</xdr:rowOff>
    </xdr:from>
    <xdr:to>
      <xdr:col>6</xdr:col>
      <xdr:colOff>194020</xdr:colOff>
      <xdr:row>80</xdr:row>
      <xdr:rowOff>219075</xdr:rowOff>
    </xdr:to>
    <xdr:cxnSp macro="">
      <xdr:nvCxnSpPr>
        <xdr:cNvPr id="8" name="Gerader Verbinder 7">
          <a:extLst>
            <a:ext uri="{FF2B5EF4-FFF2-40B4-BE49-F238E27FC236}">
              <a16:creationId xmlns:a16="http://schemas.microsoft.com/office/drawing/2014/main" id="{E34F89C7-8AAD-4933-9A8C-525B890930C3}"/>
            </a:ext>
          </a:extLst>
        </xdr:cNvPr>
        <xdr:cNvCxnSpPr/>
      </xdr:nvCxnSpPr>
      <xdr:spPr>
        <a:xfrm>
          <a:off x="4423120" y="14869767"/>
          <a:ext cx="0" cy="751233"/>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19</xdr:col>
      <xdr:colOff>871538</xdr:colOff>
      <xdr:row>70</xdr:row>
      <xdr:rowOff>100009</xdr:rowOff>
    </xdr:from>
    <xdr:to>
      <xdr:col>21</xdr:col>
      <xdr:colOff>204786</xdr:colOff>
      <xdr:row>70</xdr:row>
      <xdr:rowOff>100009</xdr:rowOff>
    </xdr:to>
    <xdr:cxnSp macro="">
      <xdr:nvCxnSpPr>
        <xdr:cNvPr id="9" name="Gerade Verbindung mit Pfeil 8">
          <a:extLst>
            <a:ext uri="{FF2B5EF4-FFF2-40B4-BE49-F238E27FC236}">
              <a16:creationId xmlns:a16="http://schemas.microsoft.com/office/drawing/2014/main" id="{84F7BA9B-8B84-47A0-B0A6-0C5C36A6AC7A}"/>
            </a:ext>
          </a:extLst>
        </xdr:cNvPr>
        <xdr:cNvCxnSpPr/>
      </xdr:nvCxnSpPr>
      <xdr:spPr>
        <a:xfrm flipH="1">
          <a:off x="14016038" y="13663609"/>
          <a:ext cx="1085848"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21</xdr:col>
      <xdr:colOff>202405</xdr:colOff>
      <xdr:row>66</xdr:row>
      <xdr:rowOff>197645</xdr:rowOff>
    </xdr:from>
    <xdr:to>
      <xdr:col>21</xdr:col>
      <xdr:colOff>202405</xdr:colOff>
      <xdr:row>70</xdr:row>
      <xdr:rowOff>102394</xdr:rowOff>
    </xdr:to>
    <xdr:cxnSp macro="">
      <xdr:nvCxnSpPr>
        <xdr:cNvPr id="10" name="Gerader Verbinder 9">
          <a:extLst>
            <a:ext uri="{FF2B5EF4-FFF2-40B4-BE49-F238E27FC236}">
              <a16:creationId xmlns:a16="http://schemas.microsoft.com/office/drawing/2014/main" id="{BCFCC8C2-574B-49BA-B3BA-D23D894083B8}"/>
            </a:ext>
          </a:extLst>
        </xdr:cNvPr>
        <xdr:cNvCxnSpPr/>
      </xdr:nvCxnSpPr>
      <xdr:spPr>
        <a:xfrm>
          <a:off x="15099505" y="13027820"/>
          <a:ext cx="0" cy="638174"/>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15</xdr:col>
      <xdr:colOff>185738</xdr:colOff>
      <xdr:row>70</xdr:row>
      <xdr:rowOff>100009</xdr:rowOff>
    </xdr:from>
    <xdr:to>
      <xdr:col>17</xdr:col>
      <xdr:colOff>7156</xdr:colOff>
      <xdr:row>70</xdr:row>
      <xdr:rowOff>100009</xdr:rowOff>
    </xdr:to>
    <xdr:cxnSp macro="">
      <xdr:nvCxnSpPr>
        <xdr:cNvPr id="13" name="Gerade Verbindung mit Pfeil 12">
          <a:extLst>
            <a:ext uri="{FF2B5EF4-FFF2-40B4-BE49-F238E27FC236}">
              <a16:creationId xmlns:a16="http://schemas.microsoft.com/office/drawing/2014/main" id="{ECB117C2-F6DA-4BB1-A231-FF95A64FDA1B}"/>
            </a:ext>
          </a:extLst>
        </xdr:cNvPr>
        <xdr:cNvCxnSpPr/>
      </xdr:nvCxnSpPr>
      <xdr:spPr>
        <a:xfrm>
          <a:off x="10815638" y="13663609"/>
          <a:ext cx="1078718"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185737</xdr:colOff>
      <xdr:row>66</xdr:row>
      <xdr:rowOff>197645</xdr:rowOff>
    </xdr:from>
    <xdr:to>
      <xdr:col>15</xdr:col>
      <xdr:colOff>185737</xdr:colOff>
      <xdr:row>70</xdr:row>
      <xdr:rowOff>102394</xdr:rowOff>
    </xdr:to>
    <xdr:cxnSp macro="">
      <xdr:nvCxnSpPr>
        <xdr:cNvPr id="14" name="Gerader Verbinder 13">
          <a:extLst>
            <a:ext uri="{FF2B5EF4-FFF2-40B4-BE49-F238E27FC236}">
              <a16:creationId xmlns:a16="http://schemas.microsoft.com/office/drawing/2014/main" id="{EF97554A-B3E2-45F8-A35A-DFEA69FA0180}"/>
            </a:ext>
          </a:extLst>
        </xdr:cNvPr>
        <xdr:cNvCxnSpPr/>
      </xdr:nvCxnSpPr>
      <xdr:spPr>
        <a:xfrm>
          <a:off x="10815637" y="13027820"/>
          <a:ext cx="0" cy="638174"/>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7</xdr:col>
      <xdr:colOff>871539</xdr:colOff>
      <xdr:row>70</xdr:row>
      <xdr:rowOff>100009</xdr:rowOff>
    </xdr:from>
    <xdr:to>
      <xdr:col>9</xdr:col>
      <xdr:colOff>204787</xdr:colOff>
      <xdr:row>70</xdr:row>
      <xdr:rowOff>100009</xdr:rowOff>
    </xdr:to>
    <xdr:cxnSp macro="">
      <xdr:nvCxnSpPr>
        <xdr:cNvPr id="16" name="Gerade Verbindung mit Pfeil 15">
          <a:extLst>
            <a:ext uri="{FF2B5EF4-FFF2-40B4-BE49-F238E27FC236}">
              <a16:creationId xmlns:a16="http://schemas.microsoft.com/office/drawing/2014/main" id="{7D07FB78-E5BC-4E83-864F-5C12752ACCB8}"/>
            </a:ext>
          </a:extLst>
        </xdr:cNvPr>
        <xdr:cNvCxnSpPr/>
      </xdr:nvCxnSpPr>
      <xdr:spPr>
        <a:xfrm flipH="1">
          <a:off x="5481639" y="13663609"/>
          <a:ext cx="1085848"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202406</xdr:colOff>
      <xdr:row>66</xdr:row>
      <xdr:rowOff>197645</xdr:rowOff>
    </xdr:from>
    <xdr:to>
      <xdr:col>9</xdr:col>
      <xdr:colOff>202406</xdr:colOff>
      <xdr:row>70</xdr:row>
      <xdr:rowOff>102394</xdr:rowOff>
    </xdr:to>
    <xdr:cxnSp macro="">
      <xdr:nvCxnSpPr>
        <xdr:cNvPr id="17" name="Gerader Verbinder 16">
          <a:extLst>
            <a:ext uri="{FF2B5EF4-FFF2-40B4-BE49-F238E27FC236}">
              <a16:creationId xmlns:a16="http://schemas.microsoft.com/office/drawing/2014/main" id="{6151D48C-59AF-4D57-B9F6-D9F6D56BE21A}"/>
            </a:ext>
          </a:extLst>
        </xdr:cNvPr>
        <xdr:cNvCxnSpPr/>
      </xdr:nvCxnSpPr>
      <xdr:spPr>
        <a:xfrm>
          <a:off x="6565106" y="13027820"/>
          <a:ext cx="0" cy="638174"/>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3</xdr:col>
      <xdr:colOff>185739</xdr:colOff>
      <xdr:row>70</xdr:row>
      <xdr:rowOff>100009</xdr:rowOff>
    </xdr:from>
    <xdr:to>
      <xdr:col>5</xdr:col>
      <xdr:colOff>7157</xdr:colOff>
      <xdr:row>70</xdr:row>
      <xdr:rowOff>100009</xdr:rowOff>
    </xdr:to>
    <xdr:cxnSp macro="">
      <xdr:nvCxnSpPr>
        <xdr:cNvPr id="18" name="Gerade Verbindung mit Pfeil 17">
          <a:extLst>
            <a:ext uri="{FF2B5EF4-FFF2-40B4-BE49-F238E27FC236}">
              <a16:creationId xmlns:a16="http://schemas.microsoft.com/office/drawing/2014/main" id="{30648117-5637-4B08-97DA-A291F80DBD01}"/>
            </a:ext>
          </a:extLst>
        </xdr:cNvPr>
        <xdr:cNvCxnSpPr/>
      </xdr:nvCxnSpPr>
      <xdr:spPr>
        <a:xfrm>
          <a:off x="2281239" y="13663609"/>
          <a:ext cx="1078718"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185738</xdr:colOff>
      <xdr:row>66</xdr:row>
      <xdr:rowOff>197645</xdr:rowOff>
    </xdr:from>
    <xdr:to>
      <xdr:col>3</xdr:col>
      <xdr:colOff>185738</xdr:colOff>
      <xdr:row>70</xdr:row>
      <xdr:rowOff>102394</xdr:rowOff>
    </xdr:to>
    <xdr:cxnSp macro="">
      <xdr:nvCxnSpPr>
        <xdr:cNvPr id="19" name="Gerader Verbinder 18">
          <a:extLst>
            <a:ext uri="{FF2B5EF4-FFF2-40B4-BE49-F238E27FC236}">
              <a16:creationId xmlns:a16="http://schemas.microsoft.com/office/drawing/2014/main" id="{80436AA0-0928-4DAC-B462-7A3558BF06ED}"/>
            </a:ext>
          </a:extLst>
        </xdr:cNvPr>
        <xdr:cNvCxnSpPr/>
      </xdr:nvCxnSpPr>
      <xdr:spPr>
        <a:xfrm>
          <a:off x="2281238" y="13027820"/>
          <a:ext cx="0" cy="638174"/>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xdr:col>
      <xdr:colOff>204789</xdr:colOff>
      <xdr:row>60</xdr:row>
      <xdr:rowOff>102385</xdr:rowOff>
    </xdr:from>
    <xdr:to>
      <xdr:col>2</xdr:col>
      <xdr:colOff>0</xdr:colOff>
      <xdr:row>60</xdr:row>
      <xdr:rowOff>102385</xdr:rowOff>
    </xdr:to>
    <xdr:cxnSp macro="">
      <xdr:nvCxnSpPr>
        <xdr:cNvPr id="20" name="Gerade Verbindung mit Pfeil 19">
          <a:extLst>
            <a:ext uri="{FF2B5EF4-FFF2-40B4-BE49-F238E27FC236}">
              <a16:creationId xmlns:a16="http://schemas.microsoft.com/office/drawing/2014/main" id="{E924FC43-47C0-4E1F-818B-C17F3FEFA9AA}"/>
            </a:ext>
          </a:extLst>
        </xdr:cNvPr>
        <xdr:cNvCxnSpPr/>
      </xdr:nvCxnSpPr>
      <xdr:spPr>
        <a:xfrm>
          <a:off x="547689"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204788</xdr:colOff>
      <xdr:row>56</xdr:row>
      <xdr:rowOff>197644</xdr:rowOff>
    </xdr:from>
    <xdr:to>
      <xdr:col>1</xdr:col>
      <xdr:colOff>204788</xdr:colOff>
      <xdr:row>60</xdr:row>
      <xdr:rowOff>107156</xdr:rowOff>
    </xdr:to>
    <xdr:cxnSp macro="">
      <xdr:nvCxnSpPr>
        <xdr:cNvPr id="21" name="Gerader Verbinder 20">
          <a:extLst>
            <a:ext uri="{FF2B5EF4-FFF2-40B4-BE49-F238E27FC236}">
              <a16:creationId xmlns:a16="http://schemas.microsoft.com/office/drawing/2014/main" id="{DF108926-27DD-48CD-AA45-5AEABDB14309}"/>
            </a:ext>
          </a:extLst>
        </xdr:cNvPr>
        <xdr:cNvCxnSpPr/>
      </xdr:nvCxnSpPr>
      <xdr:spPr>
        <a:xfrm>
          <a:off x="547688"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5</xdr:col>
      <xdr:colOff>0</xdr:colOff>
      <xdr:row>60</xdr:row>
      <xdr:rowOff>102385</xdr:rowOff>
    </xdr:from>
    <xdr:to>
      <xdr:col>5</xdr:col>
      <xdr:colOff>671511</xdr:colOff>
      <xdr:row>60</xdr:row>
      <xdr:rowOff>102385</xdr:rowOff>
    </xdr:to>
    <xdr:cxnSp macro="">
      <xdr:nvCxnSpPr>
        <xdr:cNvPr id="26" name="Gerade Verbindung mit Pfeil 25">
          <a:extLst>
            <a:ext uri="{FF2B5EF4-FFF2-40B4-BE49-F238E27FC236}">
              <a16:creationId xmlns:a16="http://schemas.microsoft.com/office/drawing/2014/main" id="{BB734C49-EB09-4B14-ACCF-ED197EAD6A15}"/>
            </a:ext>
          </a:extLst>
        </xdr:cNvPr>
        <xdr:cNvCxnSpPr/>
      </xdr:nvCxnSpPr>
      <xdr:spPr>
        <a:xfrm flipH="1">
          <a:off x="3352800"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676276</xdr:colOff>
      <xdr:row>56</xdr:row>
      <xdr:rowOff>197644</xdr:rowOff>
    </xdr:from>
    <xdr:to>
      <xdr:col>5</xdr:col>
      <xdr:colOff>676276</xdr:colOff>
      <xdr:row>60</xdr:row>
      <xdr:rowOff>107156</xdr:rowOff>
    </xdr:to>
    <xdr:cxnSp macro="">
      <xdr:nvCxnSpPr>
        <xdr:cNvPr id="27" name="Gerader Verbinder 26">
          <a:extLst>
            <a:ext uri="{FF2B5EF4-FFF2-40B4-BE49-F238E27FC236}">
              <a16:creationId xmlns:a16="http://schemas.microsoft.com/office/drawing/2014/main" id="{85D26FDA-0E66-4F76-A887-61150297BDFA}"/>
            </a:ext>
          </a:extLst>
        </xdr:cNvPr>
        <xdr:cNvCxnSpPr/>
      </xdr:nvCxnSpPr>
      <xdr:spPr>
        <a:xfrm>
          <a:off x="4029076"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7</xdr:col>
      <xdr:colOff>202524</xdr:colOff>
      <xdr:row>60</xdr:row>
      <xdr:rowOff>102385</xdr:rowOff>
    </xdr:from>
    <xdr:to>
      <xdr:col>7</xdr:col>
      <xdr:colOff>875894</xdr:colOff>
      <xdr:row>60</xdr:row>
      <xdr:rowOff>102385</xdr:rowOff>
    </xdr:to>
    <xdr:cxnSp macro="">
      <xdr:nvCxnSpPr>
        <xdr:cNvPr id="28" name="Gerade Verbindung mit Pfeil 27">
          <a:extLst>
            <a:ext uri="{FF2B5EF4-FFF2-40B4-BE49-F238E27FC236}">
              <a16:creationId xmlns:a16="http://schemas.microsoft.com/office/drawing/2014/main" id="{38AB4FDE-36F5-410A-9A1C-5D2F2C68E2AB}"/>
            </a:ext>
          </a:extLst>
        </xdr:cNvPr>
        <xdr:cNvCxnSpPr/>
      </xdr:nvCxnSpPr>
      <xdr:spPr>
        <a:xfrm>
          <a:off x="4812624" y="11827660"/>
          <a:ext cx="673370"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202523</xdr:colOff>
      <xdr:row>56</xdr:row>
      <xdr:rowOff>197644</xdr:rowOff>
    </xdr:from>
    <xdr:to>
      <xdr:col>7</xdr:col>
      <xdr:colOff>202523</xdr:colOff>
      <xdr:row>60</xdr:row>
      <xdr:rowOff>107156</xdr:rowOff>
    </xdr:to>
    <xdr:cxnSp macro="">
      <xdr:nvCxnSpPr>
        <xdr:cNvPr id="29" name="Gerader Verbinder 28">
          <a:extLst>
            <a:ext uri="{FF2B5EF4-FFF2-40B4-BE49-F238E27FC236}">
              <a16:creationId xmlns:a16="http://schemas.microsoft.com/office/drawing/2014/main" id="{F50C886E-2221-4670-8CE4-6BD388AA8D3D}"/>
            </a:ext>
          </a:extLst>
        </xdr:cNvPr>
        <xdr:cNvCxnSpPr/>
      </xdr:nvCxnSpPr>
      <xdr:spPr>
        <a:xfrm>
          <a:off x="4812623"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10</xdr:col>
      <xdr:colOff>874035</xdr:colOff>
      <xdr:row>60</xdr:row>
      <xdr:rowOff>102385</xdr:rowOff>
    </xdr:from>
    <xdr:to>
      <xdr:col>11</xdr:col>
      <xdr:colOff>669246</xdr:colOff>
      <xdr:row>60</xdr:row>
      <xdr:rowOff>102385</xdr:rowOff>
    </xdr:to>
    <xdr:cxnSp macro="">
      <xdr:nvCxnSpPr>
        <xdr:cNvPr id="30" name="Gerade Verbindung mit Pfeil 29">
          <a:extLst>
            <a:ext uri="{FF2B5EF4-FFF2-40B4-BE49-F238E27FC236}">
              <a16:creationId xmlns:a16="http://schemas.microsoft.com/office/drawing/2014/main" id="{631F597E-77E9-4450-A94E-0AE38FD6625D}"/>
            </a:ext>
          </a:extLst>
        </xdr:cNvPr>
        <xdr:cNvCxnSpPr/>
      </xdr:nvCxnSpPr>
      <xdr:spPr>
        <a:xfrm flipH="1">
          <a:off x="7617735"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674011</xdr:colOff>
      <xdr:row>56</xdr:row>
      <xdr:rowOff>197644</xdr:rowOff>
    </xdr:from>
    <xdr:to>
      <xdr:col>11</xdr:col>
      <xdr:colOff>674011</xdr:colOff>
      <xdr:row>60</xdr:row>
      <xdr:rowOff>107156</xdr:rowOff>
    </xdr:to>
    <xdr:cxnSp macro="">
      <xdr:nvCxnSpPr>
        <xdr:cNvPr id="31" name="Gerader Verbinder 30">
          <a:extLst>
            <a:ext uri="{FF2B5EF4-FFF2-40B4-BE49-F238E27FC236}">
              <a16:creationId xmlns:a16="http://schemas.microsoft.com/office/drawing/2014/main" id="{42C2D4A6-1EB7-4CF3-9C75-B3DF27CFC842}"/>
            </a:ext>
          </a:extLst>
        </xdr:cNvPr>
        <xdr:cNvCxnSpPr/>
      </xdr:nvCxnSpPr>
      <xdr:spPr>
        <a:xfrm>
          <a:off x="8294011"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13</xdr:col>
      <xdr:colOff>202525</xdr:colOff>
      <xdr:row>60</xdr:row>
      <xdr:rowOff>102385</xdr:rowOff>
    </xdr:from>
    <xdr:to>
      <xdr:col>13</xdr:col>
      <xdr:colOff>875895</xdr:colOff>
      <xdr:row>60</xdr:row>
      <xdr:rowOff>102385</xdr:rowOff>
    </xdr:to>
    <xdr:cxnSp macro="">
      <xdr:nvCxnSpPr>
        <xdr:cNvPr id="32" name="Gerade Verbindung mit Pfeil 31">
          <a:extLst>
            <a:ext uri="{FF2B5EF4-FFF2-40B4-BE49-F238E27FC236}">
              <a16:creationId xmlns:a16="http://schemas.microsoft.com/office/drawing/2014/main" id="{99D25DFA-E02A-46F2-A32A-DCD38F40A52B}"/>
            </a:ext>
          </a:extLst>
        </xdr:cNvPr>
        <xdr:cNvCxnSpPr/>
      </xdr:nvCxnSpPr>
      <xdr:spPr>
        <a:xfrm>
          <a:off x="9079825" y="11827660"/>
          <a:ext cx="673370"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202524</xdr:colOff>
      <xdr:row>56</xdr:row>
      <xdr:rowOff>197644</xdr:rowOff>
    </xdr:from>
    <xdr:to>
      <xdr:col>13</xdr:col>
      <xdr:colOff>202524</xdr:colOff>
      <xdr:row>60</xdr:row>
      <xdr:rowOff>107156</xdr:rowOff>
    </xdr:to>
    <xdr:cxnSp macro="">
      <xdr:nvCxnSpPr>
        <xdr:cNvPr id="33" name="Gerader Verbinder 32">
          <a:extLst>
            <a:ext uri="{FF2B5EF4-FFF2-40B4-BE49-F238E27FC236}">
              <a16:creationId xmlns:a16="http://schemas.microsoft.com/office/drawing/2014/main" id="{CF489C13-D624-4E31-880C-151C8F5AED9C}"/>
            </a:ext>
          </a:extLst>
        </xdr:cNvPr>
        <xdr:cNvCxnSpPr/>
      </xdr:nvCxnSpPr>
      <xdr:spPr>
        <a:xfrm>
          <a:off x="9079824"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16</xdr:col>
      <xdr:colOff>874036</xdr:colOff>
      <xdr:row>60</xdr:row>
      <xdr:rowOff>102385</xdr:rowOff>
    </xdr:from>
    <xdr:to>
      <xdr:col>17</xdr:col>
      <xdr:colOff>669247</xdr:colOff>
      <xdr:row>60</xdr:row>
      <xdr:rowOff>102385</xdr:rowOff>
    </xdr:to>
    <xdr:cxnSp macro="">
      <xdr:nvCxnSpPr>
        <xdr:cNvPr id="34" name="Gerade Verbindung mit Pfeil 33">
          <a:extLst>
            <a:ext uri="{FF2B5EF4-FFF2-40B4-BE49-F238E27FC236}">
              <a16:creationId xmlns:a16="http://schemas.microsoft.com/office/drawing/2014/main" id="{6F253EE5-D124-4EE2-BE7A-8BF07FC4F2F6}"/>
            </a:ext>
          </a:extLst>
        </xdr:cNvPr>
        <xdr:cNvCxnSpPr/>
      </xdr:nvCxnSpPr>
      <xdr:spPr>
        <a:xfrm flipH="1">
          <a:off x="11884936"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674012</xdr:colOff>
      <xdr:row>56</xdr:row>
      <xdr:rowOff>197644</xdr:rowOff>
    </xdr:from>
    <xdr:to>
      <xdr:col>17</xdr:col>
      <xdr:colOff>674012</xdr:colOff>
      <xdr:row>60</xdr:row>
      <xdr:rowOff>107156</xdr:rowOff>
    </xdr:to>
    <xdr:cxnSp macro="">
      <xdr:nvCxnSpPr>
        <xdr:cNvPr id="35" name="Gerader Verbinder 34">
          <a:extLst>
            <a:ext uri="{FF2B5EF4-FFF2-40B4-BE49-F238E27FC236}">
              <a16:creationId xmlns:a16="http://schemas.microsoft.com/office/drawing/2014/main" id="{EDCA116B-1379-48FF-B9FA-8CF9465E94D3}"/>
            </a:ext>
          </a:extLst>
        </xdr:cNvPr>
        <xdr:cNvCxnSpPr/>
      </xdr:nvCxnSpPr>
      <xdr:spPr>
        <a:xfrm>
          <a:off x="12561212"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19</xdr:col>
      <xdr:colOff>202525</xdr:colOff>
      <xdr:row>60</xdr:row>
      <xdr:rowOff>102385</xdr:rowOff>
    </xdr:from>
    <xdr:to>
      <xdr:col>19</xdr:col>
      <xdr:colOff>875895</xdr:colOff>
      <xdr:row>60</xdr:row>
      <xdr:rowOff>102385</xdr:rowOff>
    </xdr:to>
    <xdr:cxnSp macro="">
      <xdr:nvCxnSpPr>
        <xdr:cNvPr id="36" name="Gerade Verbindung mit Pfeil 35">
          <a:extLst>
            <a:ext uri="{FF2B5EF4-FFF2-40B4-BE49-F238E27FC236}">
              <a16:creationId xmlns:a16="http://schemas.microsoft.com/office/drawing/2014/main" id="{3894E2B1-3523-45FC-A336-25C8343200F5}"/>
            </a:ext>
          </a:extLst>
        </xdr:cNvPr>
        <xdr:cNvCxnSpPr/>
      </xdr:nvCxnSpPr>
      <xdr:spPr>
        <a:xfrm>
          <a:off x="13347025" y="11827660"/>
          <a:ext cx="673370"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202524</xdr:colOff>
      <xdr:row>56</xdr:row>
      <xdr:rowOff>197644</xdr:rowOff>
    </xdr:from>
    <xdr:to>
      <xdr:col>19</xdr:col>
      <xdr:colOff>202524</xdr:colOff>
      <xdr:row>60</xdr:row>
      <xdr:rowOff>107156</xdr:rowOff>
    </xdr:to>
    <xdr:cxnSp macro="">
      <xdr:nvCxnSpPr>
        <xdr:cNvPr id="37" name="Gerader Verbinder 36">
          <a:extLst>
            <a:ext uri="{FF2B5EF4-FFF2-40B4-BE49-F238E27FC236}">
              <a16:creationId xmlns:a16="http://schemas.microsoft.com/office/drawing/2014/main" id="{E6945922-7CA3-4BF7-BA68-49AE4B741181}"/>
            </a:ext>
          </a:extLst>
        </xdr:cNvPr>
        <xdr:cNvCxnSpPr/>
      </xdr:nvCxnSpPr>
      <xdr:spPr>
        <a:xfrm>
          <a:off x="13347024"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xdr:from>
      <xdr:col>22</xdr:col>
      <xdr:colOff>874036</xdr:colOff>
      <xdr:row>60</xdr:row>
      <xdr:rowOff>102385</xdr:rowOff>
    </xdr:from>
    <xdr:to>
      <xdr:col>23</xdr:col>
      <xdr:colOff>669247</xdr:colOff>
      <xdr:row>60</xdr:row>
      <xdr:rowOff>102385</xdr:rowOff>
    </xdr:to>
    <xdr:cxnSp macro="">
      <xdr:nvCxnSpPr>
        <xdr:cNvPr id="38" name="Gerade Verbindung mit Pfeil 37">
          <a:extLst>
            <a:ext uri="{FF2B5EF4-FFF2-40B4-BE49-F238E27FC236}">
              <a16:creationId xmlns:a16="http://schemas.microsoft.com/office/drawing/2014/main" id="{1E93EC9D-E3FA-4BC7-A97A-DCAB75487DEB}"/>
            </a:ext>
          </a:extLst>
        </xdr:cNvPr>
        <xdr:cNvCxnSpPr/>
      </xdr:nvCxnSpPr>
      <xdr:spPr>
        <a:xfrm flipH="1">
          <a:off x="16152136" y="11827660"/>
          <a:ext cx="671511" cy="0"/>
        </a:xfrm>
        <a:prstGeom prst="straightConnector1">
          <a:avLst/>
        </a:prstGeom>
        <a:ln w="12700">
          <a:solidFill>
            <a:srgbClr val="789A0A"/>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23</xdr:col>
      <xdr:colOff>674012</xdr:colOff>
      <xdr:row>56</xdr:row>
      <xdr:rowOff>197644</xdr:rowOff>
    </xdr:from>
    <xdr:to>
      <xdr:col>23</xdr:col>
      <xdr:colOff>674012</xdr:colOff>
      <xdr:row>60</xdr:row>
      <xdr:rowOff>107156</xdr:rowOff>
    </xdr:to>
    <xdr:cxnSp macro="">
      <xdr:nvCxnSpPr>
        <xdr:cNvPr id="39" name="Gerader Verbinder 38">
          <a:extLst>
            <a:ext uri="{FF2B5EF4-FFF2-40B4-BE49-F238E27FC236}">
              <a16:creationId xmlns:a16="http://schemas.microsoft.com/office/drawing/2014/main" id="{0CE03711-8AC9-494B-A18E-979AEE353030}"/>
            </a:ext>
          </a:extLst>
        </xdr:cNvPr>
        <xdr:cNvCxnSpPr/>
      </xdr:nvCxnSpPr>
      <xdr:spPr>
        <a:xfrm>
          <a:off x="16828412" y="11227594"/>
          <a:ext cx="0" cy="604837"/>
        </a:xfrm>
        <a:prstGeom prst="line">
          <a:avLst/>
        </a:prstGeom>
        <a:ln w="12700">
          <a:solidFill>
            <a:srgbClr val="789A0A"/>
          </a:solidFill>
        </a:ln>
      </xdr:spPr>
      <xdr:style>
        <a:lnRef idx="1">
          <a:schemeClr val="accent6"/>
        </a:lnRef>
        <a:fillRef idx="0">
          <a:schemeClr val="accent6"/>
        </a:fillRef>
        <a:effectRef idx="0">
          <a:schemeClr val="accent6"/>
        </a:effectRef>
        <a:fontRef idx="minor">
          <a:schemeClr val="tx1"/>
        </a:fontRef>
      </xdr:style>
    </xdr:cxnSp>
    <xdr:clientData/>
  </xdr:twoCellAnchor>
  <xdr:twoCellAnchor editAs="oneCell">
    <xdr:from>
      <xdr:col>20</xdr:col>
      <xdr:colOff>438150</xdr:colOff>
      <xdr:row>0</xdr:row>
      <xdr:rowOff>84883</xdr:rowOff>
    </xdr:from>
    <xdr:to>
      <xdr:col>22</xdr:col>
      <xdr:colOff>561975</xdr:colOff>
      <xdr:row>9</xdr:row>
      <xdr:rowOff>57150</xdr:rowOff>
    </xdr:to>
    <xdr:pic>
      <xdr:nvPicPr>
        <xdr:cNvPr id="6" name="Grafik 5">
          <a:extLst>
            <a:ext uri="{FF2B5EF4-FFF2-40B4-BE49-F238E27FC236}">
              <a16:creationId xmlns:a16="http://schemas.microsoft.com/office/drawing/2014/main" id="{92DA7338-15AD-4F52-AF0F-8A6533414FF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458950" y="84883"/>
          <a:ext cx="1381125" cy="229636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hermann-baum.de/excel/UEFA_EURO/de/" TargetMode="External"/><Relationship Id="rId1" Type="http://schemas.openxmlformats.org/officeDocument/2006/relationships/hyperlink" Target="https://hermann-baum.de/excel/WorldCup2022/de" TargetMode="External"/><Relationship Id="rId4"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1">
    <pageSetUpPr autoPageBreaks="0" fitToPage="1"/>
  </sheetPr>
  <dimension ref="A1:Z93"/>
  <sheetViews>
    <sheetView showGridLines="0" showRowColHeaders="0" tabSelected="1" zoomScaleNormal="100" workbookViewId="0">
      <selection activeCell="B14" sqref="B14"/>
    </sheetView>
  </sheetViews>
  <sheetFormatPr baseColWidth="10" defaultColWidth="0" defaultRowHeight="15" zeroHeight="1" x14ac:dyDescent="0.25"/>
  <cols>
    <col min="1" max="1" width="5.140625" customWidth="1"/>
    <col min="2" max="3" width="13.140625" customWidth="1"/>
    <col min="4" max="4" width="5.7109375" customWidth="1"/>
    <col min="5" max="6" width="13.140625" customWidth="1"/>
    <col min="7" max="7" width="5.7109375" customWidth="1"/>
    <col min="8" max="9" width="13.140625" customWidth="1"/>
    <col min="10" max="10" width="5.7109375" customWidth="1"/>
    <col min="11" max="12" width="13.140625" customWidth="1"/>
    <col min="13" max="13" width="5.7109375" customWidth="1"/>
    <col min="14" max="15" width="13.140625" customWidth="1"/>
    <col min="16" max="16" width="5.7109375" customWidth="1"/>
    <col min="17" max="18" width="13.140625" customWidth="1"/>
    <col min="19" max="19" width="5.7109375" customWidth="1"/>
    <col min="20" max="21" width="13.140625" customWidth="1"/>
    <col min="22" max="22" width="5.7109375" customWidth="1"/>
    <col min="23" max="23" width="13.140625" customWidth="1"/>
    <col min="24" max="24" width="15.5703125" customWidth="1"/>
    <col min="25" max="25" width="5.7109375" customWidth="1"/>
    <col min="26" max="26" width="3" customWidth="1"/>
    <col min="27" max="16384" width="11.42578125" hidden="1"/>
  </cols>
  <sheetData>
    <row r="1" spans="1:25" ht="61.5" customHeight="1" x14ac:dyDescent="1.25">
      <c r="B1" s="884" t="str">
        <f>Sprache!$E$84</f>
        <v>EURO 2028</v>
      </c>
      <c r="C1" s="884"/>
      <c r="D1" s="884"/>
      <c r="E1" s="884"/>
      <c r="F1" s="884"/>
      <c r="G1" s="884"/>
      <c r="H1" s="884"/>
      <c r="I1" s="884"/>
      <c r="J1" s="884"/>
      <c r="K1" s="884"/>
      <c r="L1" s="884"/>
      <c r="M1" s="884"/>
      <c r="N1" s="884"/>
      <c r="O1" s="884"/>
      <c r="P1" s="884"/>
      <c r="Q1" s="884"/>
      <c r="R1" s="884"/>
      <c r="S1" s="827"/>
      <c r="T1" s="827"/>
      <c r="U1" s="827"/>
      <c r="V1" s="53"/>
      <c r="W1" s="53"/>
      <c r="X1" s="803" t="s">
        <v>2312</v>
      </c>
      <c r="Y1" s="22"/>
    </row>
    <row r="2" spans="1:25" ht="14.25" customHeight="1" x14ac:dyDescent="0.9">
      <c r="B2" s="19"/>
      <c r="C2" s="55" t="str">
        <f>Sprache!$E$102</f>
        <v xml:space="preserve">  Pkt      Tore</v>
      </c>
      <c r="D2" s="18"/>
      <c r="E2" s="19"/>
      <c r="F2" s="55" t="str">
        <f>Sprache!$E$102</f>
        <v xml:space="preserve">  Pkt      Tore</v>
      </c>
      <c r="G2" s="18"/>
      <c r="H2" s="19"/>
      <c r="I2" s="55" t="str">
        <f>Sprache!$E$102</f>
        <v xml:space="preserve">  Pkt      Tore</v>
      </c>
      <c r="J2" s="18"/>
      <c r="K2" s="20"/>
      <c r="L2" s="55" t="str">
        <f>Sprache!$E$102</f>
        <v xml:space="preserve">  Pkt      Tore</v>
      </c>
      <c r="M2" s="18"/>
      <c r="N2" s="19"/>
      <c r="O2" s="55" t="str">
        <f>Sprache!$E$102</f>
        <v xml:space="preserve">  Pkt      Tore</v>
      </c>
      <c r="P2" s="18"/>
      <c r="Q2" s="19"/>
      <c r="R2" s="55" t="str">
        <f>Sprache!$E$102</f>
        <v xml:space="preserve">  Pkt      Tore</v>
      </c>
      <c r="S2" s="18"/>
      <c r="T2" s="236"/>
      <c r="U2" s="235"/>
      <c r="V2" s="235"/>
      <c r="W2" s="235"/>
      <c r="X2" s="235"/>
    </row>
    <row r="3" spans="1:25" ht="15.95" customHeight="1" x14ac:dyDescent="0.25">
      <c r="A3" s="4"/>
      <c r="B3" s="806" t="str">
        <f>CalcA!$D22</f>
        <v>A1</v>
      </c>
      <c r="C3" s="807" t="str">
        <f>"   "&amp;CalcA!$E22&amp;"        "&amp;CalcA!$F22&amp;Sprache!$E$149&amp;CalcA!$G22</f>
        <v xml:space="preserve">   0        0 : 0</v>
      </c>
      <c r="D3" s="71"/>
      <c r="E3" s="806" t="str">
        <f>CalcB!$D22</f>
        <v>B1</v>
      </c>
      <c r="F3" s="807" t="str">
        <f>"   "&amp;CalcB!$E22&amp;"        "&amp;CalcB!$F22&amp;Sprache!$E$149&amp;CalcB!$G22</f>
        <v xml:space="preserve">   0        0 : 0</v>
      </c>
      <c r="G3" s="71"/>
      <c r="H3" s="806" t="str">
        <f>CalcC!$D22</f>
        <v>C1</v>
      </c>
      <c r="I3" s="807" t="str">
        <f>"   "&amp;CalcC!$E22&amp;"        "&amp;CalcC!$F22&amp;Sprache!$E$149&amp;CalcC!$G22</f>
        <v xml:space="preserve">   0        0 : 0</v>
      </c>
      <c r="J3" s="4"/>
      <c r="K3" s="806" t="str">
        <f>CalcD!$D22</f>
        <v>D1</v>
      </c>
      <c r="L3" s="807" t="str">
        <f>"   "&amp;CalcD!$E22&amp;"        "&amp;CalcD!$F22&amp;Sprache!$E$149&amp;CalcD!$G22</f>
        <v xml:space="preserve">   0        0 : 0</v>
      </c>
      <c r="M3" s="4"/>
      <c r="N3" s="806" t="str">
        <f>CalcE!$D22</f>
        <v>E1</v>
      </c>
      <c r="O3" s="807" t="str">
        <f>"   "&amp;CalcE!$E22&amp;"        "&amp;CalcE!$F22&amp;Sprache!$E$149&amp;CalcE!$G22</f>
        <v xml:space="preserve">   0        0 : 0</v>
      </c>
      <c r="P3" s="71"/>
      <c r="Q3" s="806" t="str">
        <f>CalcF!$D22</f>
        <v>F1</v>
      </c>
      <c r="R3" s="807" t="str">
        <f>"   "&amp;CalcF!$E22&amp;"        "&amp;CalcF!$F22&amp;Sprache!$E$149&amp;CalcF!$G22</f>
        <v xml:space="preserve">   0        0 : 0</v>
      </c>
      <c r="S3" s="4"/>
      <c r="T3" s="235"/>
      <c r="U3" s="235"/>
      <c r="V3" s="235"/>
      <c r="W3" s="235"/>
      <c r="X3" s="235"/>
      <c r="Y3" s="4"/>
    </row>
    <row r="4" spans="1:25" ht="15.95" customHeight="1" x14ac:dyDescent="0.25">
      <c r="A4" s="4"/>
      <c r="B4" s="808" t="str">
        <f>CalcA!$D23</f>
        <v>A2</v>
      </c>
      <c r="C4" s="809" t="str">
        <f>"   "&amp;CalcA!$E23&amp;"        "&amp;CalcA!$F23&amp;Sprache!$E$149&amp;CalcA!$G23</f>
        <v xml:space="preserve">   0        0 : 0</v>
      </c>
      <c r="D4" s="71"/>
      <c r="E4" s="808" t="str">
        <f>CalcB!$D23</f>
        <v>B2</v>
      </c>
      <c r="F4" s="809" t="str">
        <f>"   "&amp;CalcB!$E23&amp;"        "&amp;CalcB!$F23&amp;Sprache!$E$149&amp;CalcB!$G23</f>
        <v xml:space="preserve">   0        0 : 0</v>
      </c>
      <c r="G4" s="71"/>
      <c r="H4" s="808" t="str">
        <f>CalcC!$D23</f>
        <v>C2</v>
      </c>
      <c r="I4" s="809" t="str">
        <f>"   "&amp;CalcC!$E23&amp;"        "&amp;CalcC!$F23&amp;Sprache!$E$149&amp;CalcC!$G23</f>
        <v xml:space="preserve">   0        0 : 0</v>
      </c>
      <c r="J4" s="4"/>
      <c r="K4" s="808" t="str">
        <f>CalcD!$D23</f>
        <v>D2</v>
      </c>
      <c r="L4" s="809" t="str">
        <f>"   "&amp;CalcD!$E23&amp;"        "&amp;CalcD!$F23&amp;Sprache!$E$149&amp;CalcD!$G23</f>
        <v xml:space="preserve">   0        0 : 0</v>
      </c>
      <c r="M4" s="4"/>
      <c r="N4" s="808" t="str">
        <f>CalcE!$D23</f>
        <v>E2</v>
      </c>
      <c r="O4" s="809" t="str">
        <f>"   "&amp;CalcE!$E23&amp;"        "&amp;CalcE!$F23&amp;Sprache!$E$149&amp;CalcE!$G23</f>
        <v xml:space="preserve">   0        0 : 0</v>
      </c>
      <c r="P4" s="71"/>
      <c r="Q4" s="808" t="str">
        <f>CalcF!$D23</f>
        <v>F2</v>
      </c>
      <c r="R4" s="809" t="str">
        <f>"   "&amp;CalcF!$E23&amp;"        "&amp;CalcF!$F23&amp;Sprache!$E$149&amp;CalcF!$G23</f>
        <v xml:space="preserve">   0        0 : 0</v>
      </c>
      <c r="S4" s="4"/>
      <c r="T4" s="235"/>
      <c r="U4" s="235"/>
      <c r="V4" s="235"/>
      <c r="W4" s="235"/>
      <c r="X4" s="235"/>
      <c r="Y4" s="4"/>
    </row>
    <row r="5" spans="1:25" ht="15.95" customHeight="1" x14ac:dyDescent="0.25">
      <c r="A5" s="4"/>
      <c r="B5" s="810" t="str">
        <f>CalcA!$D24</f>
        <v>A3</v>
      </c>
      <c r="C5" s="811" t="str">
        <f>"   "&amp;CalcA!$E24&amp;"        "&amp;CalcA!$F24&amp;Sprache!$E$149&amp;CalcA!$G24</f>
        <v xml:space="preserve">   0        0 : 0</v>
      </c>
      <c r="D5" s="71"/>
      <c r="E5" s="810" t="str">
        <f>CalcB!$D24</f>
        <v>B3</v>
      </c>
      <c r="F5" s="811" t="str">
        <f>"   "&amp;CalcB!$E24&amp;"        "&amp;CalcB!$F24&amp;Sprache!$E$149&amp;CalcB!$G24</f>
        <v xml:space="preserve">   0        0 : 0</v>
      </c>
      <c r="G5" s="71"/>
      <c r="H5" s="810" t="str">
        <f>CalcC!$D24</f>
        <v>C3</v>
      </c>
      <c r="I5" s="811" t="str">
        <f>"   "&amp;CalcC!$E24&amp;"        "&amp;CalcC!$F24&amp;Sprache!$E$149&amp;CalcC!$G24</f>
        <v xml:space="preserve">   0        0 : 0</v>
      </c>
      <c r="J5" s="4"/>
      <c r="K5" s="810" t="str">
        <f>CalcD!$D24</f>
        <v>D3</v>
      </c>
      <c r="L5" s="811" t="str">
        <f>"   "&amp;CalcD!$E24&amp;"        "&amp;CalcD!$F24&amp;Sprache!$E$149&amp;CalcD!$G24</f>
        <v xml:space="preserve">   0        0 : 0</v>
      </c>
      <c r="M5" s="4"/>
      <c r="N5" s="810" t="str">
        <f>CalcE!$D24</f>
        <v>E3</v>
      </c>
      <c r="O5" s="811" t="str">
        <f>"   "&amp;CalcE!$E24&amp;"        "&amp;CalcE!$F24&amp;Sprache!$E$149&amp;CalcE!$G24</f>
        <v xml:space="preserve">   0        0 : 0</v>
      </c>
      <c r="P5" s="71"/>
      <c r="Q5" s="810" t="str">
        <f>CalcF!$D24</f>
        <v>F3</v>
      </c>
      <c r="R5" s="811" t="str">
        <f>"   "&amp;CalcF!$E24&amp;"        "&amp;CalcF!$F24&amp;Sprache!$E$149&amp;CalcF!$G24</f>
        <v xml:space="preserve">   0        0 : 0</v>
      </c>
      <c r="S5" s="4"/>
      <c r="T5" s="235"/>
      <c r="U5" s="235"/>
      <c r="V5" s="235"/>
      <c r="W5" s="235"/>
      <c r="X5" s="235"/>
      <c r="Y5" s="4"/>
    </row>
    <row r="6" spans="1:25" s="57" customFormat="1" ht="15.95" customHeight="1" x14ac:dyDescent="0.25">
      <c r="A6" s="56"/>
      <c r="B6" s="812" t="str">
        <f>CalcA!$D25</f>
        <v>A4</v>
      </c>
      <c r="C6" s="813" t="str">
        <f>"   "&amp;CalcA!$E25&amp;"        "&amp;CalcA!$F25&amp;Sprache!$E$149&amp;CalcA!$G25</f>
        <v xml:space="preserve">   0        0 : 0</v>
      </c>
      <c r="D6" s="72"/>
      <c r="E6" s="812" t="str">
        <f>CalcB!$D25</f>
        <v>B4</v>
      </c>
      <c r="F6" s="813" t="str">
        <f>"   "&amp;CalcB!$E25&amp;"        "&amp;CalcB!$F25&amp;Sprache!$E$149&amp;CalcB!$G25</f>
        <v xml:space="preserve">   0        0 : 0</v>
      </c>
      <c r="G6" s="72"/>
      <c r="H6" s="812" t="str">
        <f>CalcC!$D25</f>
        <v>C4</v>
      </c>
      <c r="I6" s="813" t="str">
        <f>"   "&amp;CalcC!$E25&amp;"        "&amp;CalcC!$F25&amp;Sprache!$E$149&amp;CalcC!$G25</f>
        <v xml:space="preserve">   0        0 : 0</v>
      </c>
      <c r="J6" s="56"/>
      <c r="K6" s="812" t="str">
        <f>CalcD!$D25</f>
        <v>D4</v>
      </c>
      <c r="L6" s="813" t="str">
        <f>"   "&amp;CalcD!$E25&amp;"        "&amp;CalcD!$F25&amp;Sprache!$E$149&amp;CalcD!$G25</f>
        <v xml:space="preserve">   0        0 : 0</v>
      </c>
      <c r="M6" s="56"/>
      <c r="N6" s="812" t="str">
        <f>CalcE!$D25</f>
        <v>E4</v>
      </c>
      <c r="O6" s="813" t="str">
        <f>"   "&amp;CalcE!$E25&amp;"        "&amp;CalcE!$F25&amp;Sprache!$E$149&amp;CalcE!$G25</f>
        <v xml:space="preserve">   0        0 : 0</v>
      </c>
      <c r="P6" s="72"/>
      <c r="Q6" s="812" t="str">
        <f>CalcF!$D25</f>
        <v>F4</v>
      </c>
      <c r="R6" s="813" t="str">
        <f>"   "&amp;CalcF!$E25&amp;"        "&amp;CalcF!$F25&amp;Sprache!$E$149&amp;CalcF!$G25</f>
        <v xml:space="preserve">   0        0 : 0</v>
      </c>
      <c r="S6" s="56"/>
      <c r="T6" s="235"/>
      <c r="U6" s="235"/>
      <c r="V6" s="235"/>
      <c r="W6" s="235"/>
      <c r="X6" s="235"/>
      <c r="Y6" s="56"/>
    </row>
    <row r="7" spans="1:25" ht="13.5" customHeight="1" x14ac:dyDescent="0.25">
      <c r="A7" s="4"/>
      <c r="B7" s="831" t="str">
        <f>IF(Distinctness!$G$13=0,"",IF(Distinctness!$D$4&gt;0,Distinctness!$J$4,Distinctness!$J$5))</f>
        <v/>
      </c>
      <c r="C7" s="831"/>
      <c r="D7" s="831"/>
      <c r="E7" s="831"/>
      <c r="F7" s="831"/>
      <c r="G7" s="831"/>
      <c r="H7" s="831"/>
      <c r="I7" s="831"/>
      <c r="J7" s="831"/>
      <c r="K7" s="831"/>
      <c r="L7" s="831"/>
      <c r="M7" s="831"/>
      <c r="N7" s="831"/>
      <c r="O7" s="831"/>
      <c r="P7" s="831"/>
      <c r="Q7" s="831"/>
      <c r="R7" s="831"/>
      <c r="S7" s="161"/>
      <c r="T7" s="161"/>
      <c r="U7" s="161"/>
      <c r="V7" s="161"/>
      <c r="W7" s="161"/>
      <c r="X7" s="161"/>
      <c r="Y7" s="4"/>
    </row>
    <row r="8" spans="1:25" ht="11.25" customHeight="1" x14ac:dyDescent="0.25">
      <c r="B8" s="832" t="str">
        <f>IF(CalcA!$AU$14,"•","")</f>
        <v/>
      </c>
      <c r="C8" s="832"/>
      <c r="D8" s="804"/>
      <c r="E8" s="832" t="str">
        <f>IF(CalcB!$AU$14,"•","")</f>
        <v/>
      </c>
      <c r="F8" s="832"/>
      <c r="G8" s="804"/>
      <c r="H8" s="832" t="str">
        <f>IF(CalcC!$AU$14,"•","")</f>
        <v/>
      </c>
      <c r="I8" s="832"/>
      <c r="J8" s="804"/>
      <c r="K8" s="832" t="str">
        <f>IF(CalcD!$AU$14,"•","")</f>
        <v/>
      </c>
      <c r="L8" s="832"/>
      <c r="M8" s="805"/>
      <c r="N8" s="832" t="str">
        <f>IF(CalcE!$AU$14,"•","")</f>
        <v/>
      </c>
      <c r="O8" s="832"/>
      <c r="P8" s="804"/>
      <c r="Q8" s="832" t="str">
        <f>IF(CalcF!$AU$14,"•","")</f>
        <v/>
      </c>
      <c r="R8" s="832"/>
      <c r="S8" s="88"/>
      <c r="T8" s="828"/>
      <c r="U8" s="828"/>
      <c r="V8" s="87"/>
      <c r="W8" s="828"/>
      <c r="X8" s="828"/>
    </row>
    <row r="9" spans="1:25" ht="19.5" customHeight="1" x14ac:dyDescent="0.35">
      <c r="B9" s="829" t="str">
        <f>Sprache!$E$95&amp;" A"</f>
        <v>Gruppe A</v>
      </c>
      <c r="C9" s="830"/>
      <c r="D9" s="5"/>
      <c r="E9" s="829" t="str">
        <f>Sprache!$E$95&amp;" B"</f>
        <v>Gruppe B</v>
      </c>
      <c r="F9" s="830"/>
      <c r="H9" s="829" t="str">
        <f>Sprache!$E$95&amp;" C"</f>
        <v>Gruppe C</v>
      </c>
      <c r="I9" s="830"/>
      <c r="K9" s="829" t="str">
        <f>Sprache!$E$95&amp;" D"</f>
        <v>Gruppe D</v>
      </c>
      <c r="L9" s="830"/>
      <c r="N9" s="829" t="str">
        <f>Sprache!$E$95&amp;" E"</f>
        <v>Gruppe E</v>
      </c>
      <c r="O9" s="830"/>
      <c r="Q9" s="829" t="str">
        <f>Sprache!$E$95&amp;" F"</f>
        <v>Gruppe F</v>
      </c>
      <c r="R9" s="830"/>
      <c r="T9" s="237"/>
      <c r="U9" s="234"/>
      <c r="V9" s="234"/>
      <c r="W9" s="234"/>
      <c r="X9" s="234"/>
    </row>
    <row r="10" spans="1:25" ht="9.9499999999999993" customHeight="1" thickBot="1" x14ac:dyDescent="0.35">
      <c r="B10" s="37"/>
      <c r="C10" s="37"/>
      <c r="D10" s="5"/>
      <c r="E10" s="37"/>
      <c r="F10" s="37"/>
      <c r="H10" s="37"/>
      <c r="I10" s="37"/>
      <c r="K10" s="37"/>
      <c r="L10" s="37"/>
      <c r="N10" s="37"/>
      <c r="O10" s="37"/>
      <c r="Q10" s="37"/>
      <c r="R10" s="37"/>
      <c r="T10" s="37"/>
      <c r="U10" s="37"/>
      <c r="W10" s="37"/>
      <c r="X10" s="37"/>
    </row>
    <row r="11" spans="1:25" ht="15" customHeight="1" x14ac:dyDescent="0.25">
      <c r="A11" s="78">
        <v>1</v>
      </c>
      <c r="B11" s="841" t="str">
        <f>VLOOKUP(A11,Matches!$B$4:$K$58,7,0)</f>
        <v>Cardiff</v>
      </c>
      <c r="C11" s="842"/>
      <c r="D11" s="78">
        <v>3</v>
      </c>
      <c r="E11" s="841" t="str">
        <f>VLOOKUP(D11,Matches!$B$4:$K$58,7,0)</f>
        <v>Manchester</v>
      </c>
      <c r="F11" s="842"/>
      <c r="G11" s="78">
        <v>6</v>
      </c>
      <c r="H11" s="841" t="str">
        <f>VLOOKUP(G11,Matches!$B$4:$K$58,7,0)</f>
        <v>Birmingham</v>
      </c>
      <c r="I11" s="842"/>
      <c r="J11" s="78">
        <v>7</v>
      </c>
      <c r="K11" s="841" t="str">
        <f>VLOOKUP(J11,Matches!$B$4:$K$58,7,0)</f>
        <v>Liverpool</v>
      </c>
      <c r="L11" s="842"/>
      <c r="M11" s="78">
        <v>10</v>
      </c>
      <c r="N11" s="841" t="str">
        <f>VLOOKUP(M11,Matches!$B$4:$K$58,7,0)</f>
        <v>Newcastle</v>
      </c>
      <c r="O11" s="842"/>
      <c r="P11" s="78">
        <v>11</v>
      </c>
      <c r="Q11" s="841" t="str">
        <f>VLOOKUP(P11,Matches!$B$4:$K$58,7,0)</f>
        <v>Glasgow</v>
      </c>
      <c r="R11" s="842"/>
      <c r="S11" s="78"/>
      <c r="T11" s="833" t="str">
        <f>Sprache!$E$151</f>
        <v>Qualifikation zum Achtelfinale</v>
      </c>
      <c r="U11" s="834"/>
      <c r="V11" s="834"/>
      <c r="W11" s="834"/>
      <c r="X11" s="835"/>
    </row>
    <row r="12" spans="1:25" ht="15" customHeight="1" x14ac:dyDescent="0.25">
      <c r="B12" s="839">
        <f>VLOOKUP(A11,Matches!$B$4:$K$58,5,0)</f>
        <v>46913</v>
      </c>
      <c r="C12" s="840"/>
      <c r="E12" s="839">
        <f>VLOOKUP(D11,Matches!$B$4:$K$58,5,0)</f>
        <v>46914</v>
      </c>
      <c r="F12" s="840"/>
      <c r="H12" s="839">
        <f>VLOOKUP(G11,Matches!$B$4:$K$58,5,0)</f>
        <v>46915</v>
      </c>
      <c r="I12" s="840"/>
      <c r="K12" s="839">
        <f>VLOOKUP(J11,Matches!$B$4:$K$58,5,0)</f>
        <v>46915</v>
      </c>
      <c r="L12" s="840"/>
      <c r="N12" s="839">
        <f>VLOOKUP(M11,Matches!$B$4:$K$58,5,0)</f>
        <v>46916</v>
      </c>
      <c r="O12" s="840"/>
      <c r="Q12" s="839">
        <f>VLOOKUP(P11,Matches!$B$4:$K$58,5,0)</f>
        <v>46917</v>
      </c>
      <c r="R12" s="840"/>
      <c r="T12" s="836"/>
      <c r="U12" s="837"/>
      <c r="V12" s="837"/>
      <c r="W12" s="837"/>
      <c r="X12" s="838"/>
    </row>
    <row r="13" spans="1:25" x14ac:dyDescent="0.25">
      <c r="B13" s="38" t="str">
        <f>VLOOKUP(A11,Matches!$B$4:$K$58,8,0)</f>
        <v>A1</v>
      </c>
      <c r="C13" s="39" t="str">
        <f>VLOOKUP(A11,Matches!$B$4:$K$58,9,0)</f>
        <v>A2</v>
      </c>
      <c r="E13" s="38" t="str">
        <f>VLOOKUP(D11,Matches!$B$4:$K$58,8,0)</f>
        <v>B1</v>
      </c>
      <c r="F13" s="39" t="str">
        <f>VLOOKUP(D11,Matches!$B$4:$K$58,9,0)</f>
        <v>B2</v>
      </c>
      <c r="H13" s="38" t="str">
        <f>VLOOKUP(G11,Matches!$B$4:$K$58,8,0)</f>
        <v>C3</v>
      </c>
      <c r="I13" s="39" t="str">
        <f>VLOOKUP(G11,Matches!$B$4:$K$58,9,0)</f>
        <v>C4</v>
      </c>
      <c r="K13" s="38" t="str">
        <f>VLOOKUP(J11,Matches!$B$4:$K$58,8,0)</f>
        <v>D3</v>
      </c>
      <c r="L13" s="39" t="str">
        <f>VLOOKUP(J11,Matches!$B$4:$K$58,9,0)</f>
        <v>D4</v>
      </c>
      <c r="N13" s="38" t="str">
        <f>VLOOKUP(M11,Matches!$B$4:$K$58,8,0)</f>
        <v>E3</v>
      </c>
      <c r="O13" s="39" t="str">
        <f>VLOOKUP(M11,Matches!$B$4:$K$58,9,0)</f>
        <v>E4</v>
      </c>
      <c r="Q13" s="38" t="str">
        <f>VLOOKUP(P11,Matches!$B$4:$K$58,8,0)</f>
        <v>F1</v>
      </c>
      <c r="R13" s="39" t="str">
        <f>VLOOKUP(P11,Matches!$B$4:$K$58,9,0)</f>
        <v>F2</v>
      </c>
      <c r="T13" s="263"/>
      <c r="U13" s="158"/>
      <c r="V13" s="158"/>
      <c r="W13" s="158"/>
      <c r="X13" s="264"/>
    </row>
    <row r="14" spans="1:25" ht="15.75" thickBot="1" x14ac:dyDescent="0.3">
      <c r="B14" s="1"/>
      <c r="C14" s="2"/>
      <c r="E14" s="1"/>
      <c r="F14" s="2"/>
      <c r="H14" s="1"/>
      <c r="I14" s="2"/>
      <c r="K14" s="1"/>
      <c r="L14" s="2"/>
      <c r="N14" s="1"/>
      <c r="O14" s="2"/>
      <c r="Q14" s="1"/>
      <c r="R14" s="2"/>
      <c r="T14" s="843" t="str">
        <f>Sprache!$E$152</f>
        <v>Kriterien für die Platzierung innerhalb der Gruppen:</v>
      </c>
      <c r="U14" s="844"/>
      <c r="V14" s="844"/>
      <c r="W14" s="844"/>
      <c r="X14" s="845"/>
    </row>
    <row r="15" spans="1:25" ht="9.9499999999999993" customHeight="1" thickBot="1" x14ac:dyDescent="0.3">
      <c r="B15" s="21"/>
      <c r="C15" s="21"/>
      <c r="E15" s="21"/>
      <c r="F15" s="21"/>
      <c r="H15" s="21"/>
      <c r="I15" s="21"/>
      <c r="K15" s="21"/>
      <c r="L15" s="21"/>
      <c r="N15" s="21"/>
      <c r="O15" s="21"/>
      <c r="Q15" s="21"/>
      <c r="R15" s="21"/>
      <c r="T15" s="843"/>
      <c r="U15" s="844"/>
      <c r="V15" s="844"/>
      <c r="W15" s="844"/>
      <c r="X15" s="845"/>
    </row>
    <row r="16" spans="1:25" ht="15" customHeight="1" x14ac:dyDescent="0.25">
      <c r="A16" s="78">
        <v>2</v>
      </c>
      <c r="B16" s="841" t="str">
        <f>VLOOKUP(A16,Matches!$B$4:$K$58,7,0)</f>
        <v>Glasgow</v>
      </c>
      <c r="C16" s="842"/>
      <c r="D16" s="78">
        <v>4</v>
      </c>
      <c r="E16" s="841" t="str">
        <f>VLOOKUP(D16,Matches!$B$4:$K$58,7,0)</f>
        <v>Dublin</v>
      </c>
      <c r="F16" s="842"/>
      <c r="G16" s="78">
        <v>5</v>
      </c>
      <c r="H16" s="841" t="str">
        <f>VLOOKUP(G16,Matches!$B$4:$K$58,7,0)</f>
        <v>London Wembley</v>
      </c>
      <c r="I16" s="842"/>
      <c r="J16" s="78">
        <v>8</v>
      </c>
      <c r="K16" s="841" t="str">
        <f>VLOOKUP(J16,Matches!$B$4:$K$58,7,0)</f>
        <v>London Tottenham</v>
      </c>
      <c r="L16" s="842"/>
      <c r="M16" s="78">
        <v>9</v>
      </c>
      <c r="N16" s="841" t="str">
        <f>VLOOKUP(M16,Matches!$B$4:$K$58,7,0)</f>
        <v>Dublin</v>
      </c>
      <c r="O16" s="842"/>
      <c r="P16" s="78">
        <v>12</v>
      </c>
      <c r="Q16" s="841" t="str">
        <f>VLOOKUP(P16,Matches!$B$4:$K$58,7,0)</f>
        <v>Manchester</v>
      </c>
      <c r="R16" s="842"/>
      <c r="S16" s="78"/>
      <c r="T16" s="846" t="str">
        <f>Sprache!$E$153&amp;CHAR(10)&amp;Sprache!$E$154&amp;CHAR(10)&amp;Sprache!$E$155&amp;CHAR(10)&amp;Sprache!$E$156&amp;CHAR(10)&amp;Sprache!$E$157&amp;CHAR(10)&amp;Sprache!$E$158&amp;CHAR(10)&amp;Sprache!$E$159&amp;CHAR(10)&amp;Sprache!$E$160&amp;CHAR(10)&amp;Sprache!$E$161&amp;CHAR(10)&amp;Sprache!$E$162&amp;CHAR(10)&amp;Sprache!$E$163&amp;CHAR(10)&amp;Sprache!$E$164</f>
        <v xml:space="preserve">  1.  Punkte aus allen Gruppenspielen
  2.  Punkte der direkten Begegnungen
  3.  Tordifferenz aus den Direkt-Begegnungen
  4.  Anzahl der in den Direkt-Begegnungen erzielten Tore
  5.  Nochmalige Anwendung der Krit. 2 - 4 nur auf die Mannschaften,
       die beim 1. Durchlauf nicht unterscheidbar waren
  6.  Tordifferenz aus allen Gruppenspielen
  7.  Anzahl der erzielten Tore aus allen Gruppenspielen
  8.  Anzahl der Siege aus allen Gruppenspielen
  9.  Fair-Play-Wertung bzw. Elfmeterschießen im letzten Gruppenspiel,
       wenn die Bedingungen dafür zutreffen
10.  Position in der Schlussrangliste der European Qualifiers</v>
      </c>
      <c r="U16" s="847"/>
      <c r="V16" s="847"/>
      <c r="W16" s="847"/>
      <c r="X16" s="848"/>
    </row>
    <row r="17" spans="1:24" x14ac:dyDescent="0.25">
      <c r="B17" s="839">
        <f>VLOOKUP(A16,Matches!$B$4:$K$58,5,0)</f>
        <v>46914</v>
      </c>
      <c r="C17" s="840"/>
      <c r="E17" s="839">
        <f>VLOOKUP(D16,Matches!$B$4:$K$58,5,0)</f>
        <v>46914</v>
      </c>
      <c r="F17" s="840"/>
      <c r="H17" s="839">
        <f>VLOOKUP(G16,Matches!$B$4:$K$58,5,0)</f>
        <v>46915</v>
      </c>
      <c r="I17" s="840"/>
      <c r="K17" s="839">
        <f>VLOOKUP(J16,Matches!$B$4:$K$58,5,0)</f>
        <v>46916</v>
      </c>
      <c r="L17" s="840"/>
      <c r="N17" s="839">
        <f>VLOOKUP(M16,Matches!$B$4:$K$58,5,0)</f>
        <v>46916</v>
      </c>
      <c r="O17" s="840"/>
      <c r="Q17" s="839">
        <f>VLOOKUP(P16,Matches!$B$4:$K$58,5,0)</f>
        <v>46917</v>
      </c>
      <c r="R17" s="840"/>
      <c r="T17" s="846"/>
      <c r="U17" s="847"/>
      <c r="V17" s="847"/>
      <c r="W17" s="847"/>
      <c r="X17" s="848"/>
    </row>
    <row r="18" spans="1:24" x14ac:dyDescent="0.25">
      <c r="B18" s="38" t="str">
        <f>VLOOKUP(A16,Matches!$B$4:$K$58,8,0)</f>
        <v>A3</v>
      </c>
      <c r="C18" s="39" t="str">
        <f>VLOOKUP(A16,Matches!$B$4:$K$58,9,0)</f>
        <v>A4</v>
      </c>
      <c r="E18" s="38" t="str">
        <f>VLOOKUP(D16,Matches!$B$4:$K$58,8,0)</f>
        <v>B3</v>
      </c>
      <c r="F18" s="39" t="str">
        <f>VLOOKUP(D16,Matches!$B$4:$K$58,9,0)</f>
        <v>B4</v>
      </c>
      <c r="H18" s="38" t="str">
        <f>VLOOKUP(G16,Matches!$B$4:$K$58,8,0)</f>
        <v>C1</v>
      </c>
      <c r="I18" s="39" t="str">
        <f>VLOOKUP(G16,Matches!$B$4:$K$58,9,0)</f>
        <v>C2</v>
      </c>
      <c r="K18" s="38" t="str">
        <f>VLOOKUP(J16,Matches!$B$4:$K$58,8,0)</f>
        <v>D1</v>
      </c>
      <c r="L18" s="39" t="str">
        <f>VLOOKUP(J16,Matches!$B$4:$K$58,9,0)</f>
        <v>D2</v>
      </c>
      <c r="N18" s="38" t="str">
        <f>VLOOKUP(M16,Matches!$B$4:$K$58,8,0)</f>
        <v>E1</v>
      </c>
      <c r="O18" s="39" t="str">
        <f>VLOOKUP(M16,Matches!$B$4:$K$58,9,0)</f>
        <v>E2</v>
      </c>
      <c r="Q18" s="38" t="str">
        <f>VLOOKUP(P16,Matches!$B$4:$K$58,8,0)</f>
        <v>F3</v>
      </c>
      <c r="R18" s="39" t="str">
        <f>VLOOKUP(P16,Matches!$B$4:$K$58,9,0)</f>
        <v>F4</v>
      </c>
      <c r="T18" s="846"/>
      <c r="U18" s="847"/>
      <c r="V18" s="847"/>
      <c r="W18" s="847"/>
      <c r="X18" s="848"/>
    </row>
    <row r="19" spans="1:24" ht="15.75" thickBot="1" x14ac:dyDescent="0.3">
      <c r="B19" s="1"/>
      <c r="C19" s="2"/>
      <c r="E19" s="1"/>
      <c r="F19" s="2"/>
      <c r="H19" s="1"/>
      <c r="I19" s="2"/>
      <c r="K19" s="1"/>
      <c r="L19" s="2"/>
      <c r="N19" s="1"/>
      <c r="O19" s="2"/>
      <c r="Q19" s="1"/>
      <c r="R19" s="2"/>
      <c r="T19" s="846"/>
      <c r="U19" s="847"/>
      <c r="V19" s="847"/>
      <c r="W19" s="847"/>
      <c r="X19" s="848"/>
    </row>
    <row r="20" spans="1:24" ht="9.9499999999999993" customHeight="1" thickBot="1" x14ac:dyDescent="0.3">
      <c r="B20" s="21"/>
      <c r="C20" s="21"/>
      <c r="E20" s="21"/>
      <c r="F20" s="21"/>
      <c r="H20" s="21"/>
      <c r="I20" s="21"/>
      <c r="K20" s="21"/>
      <c r="L20" s="21"/>
      <c r="N20" s="21"/>
      <c r="O20" s="21"/>
      <c r="Q20" s="21"/>
      <c r="R20" s="21"/>
      <c r="T20" s="846"/>
      <c r="U20" s="847"/>
      <c r="V20" s="847"/>
      <c r="W20" s="847"/>
      <c r="X20" s="848"/>
    </row>
    <row r="21" spans="1:24" x14ac:dyDescent="0.25">
      <c r="A21" s="78">
        <v>14</v>
      </c>
      <c r="B21" s="841" t="str">
        <f>VLOOKUP(A21,Matches!$B$4:$K$58,7,0)</f>
        <v>Liverpool</v>
      </c>
      <c r="C21" s="842"/>
      <c r="D21" s="78">
        <v>15</v>
      </c>
      <c r="E21" s="841" t="str">
        <f>VLOOKUP(D21,Matches!$B$4:$K$58,7,0)</f>
        <v>London Wembley</v>
      </c>
      <c r="F21" s="842"/>
      <c r="G21" s="78">
        <v>18</v>
      </c>
      <c r="H21" s="841" t="str">
        <f>VLOOKUP(G21,Matches!$B$4:$K$58,7,0)</f>
        <v>Newcastle</v>
      </c>
      <c r="I21" s="842"/>
      <c r="J21" s="78">
        <v>19</v>
      </c>
      <c r="K21" s="841" t="str">
        <f>VLOOKUP(J21,Matches!$B$4:$K$58,7,0)</f>
        <v>London Wembley</v>
      </c>
      <c r="L21" s="842"/>
      <c r="M21" s="78">
        <v>21</v>
      </c>
      <c r="N21" s="841" t="str">
        <f>VLOOKUP(M21,Matches!$B$4:$K$58,7,0)</f>
        <v>Dublin</v>
      </c>
      <c r="O21" s="842"/>
      <c r="P21" s="78">
        <v>24</v>
      </c>
      <c r="Q21" s="841" t="str">
        <f>VLOOKUP(P21,Matches!$B$4:$K$58,7,0)</f>
        <v>Newcastle</v>
      </c>
      <c r="R21" s="842"/>
      <c r="S21" s="78"/>
      <c r="T21" s="846"/>
      <c r="U21" s="847"/>
      <c r="V21" s="847"/>
      <c r="W21" s="847"/>
      <c r="X21" s="848"/>
    </row>
    <row r="22" spans="1:24" x14ac:dyDescent="0.25">
      <c r="B22" s="839">
        <f>VLOOKUP(A21,Matches!$B$4:$K$58,5,0)</f>
        <v>46918</v>
      </c>
      <c r="C22" s="840"/>
      <c r="E22" s="839">
        <f>VLOOKUP(D21,Matches!$B$4:$K$58,5,0)</f>
        <v>46918</v>
      </c>
      <c r="F22" s="840"/>
      <c r="H22" s="839">
        <f>VLOOKUP(G21,Matches!$B$4:$K$58,5,0)</f>
        <v>46919</v>
      </c>
      <c r="I22" s="840"/>
      <c r="K22" s="839">
        <f>VLOOKUP(J21,Matches!$B$4:$K$58,5,0)</f>
        <v>46920</v>
      </c>
      <c r="L22" s="840"/>
      <c r="N22" s="839">
        <f>VLOOKUP(M21,Matches!$B$4:$K$58,5,0)</f>
        <v>46920</v>
      </c>
      <c r="O22" s="840"/>
      <c r="Q22" s="839">
        <f>VLOOKUP(P21,Matches!$B$4:$K$58,5,0)</f>
        <v>46921</v>
      </c>
      <c r="R22" s="840"/>
      <c r="T22" s="846"/>
      <c r="U22" s="847"/>
      <c r="V22" s="847"/>
      <c r="W22" s="847"/>
      <c r="X22" s="848"/>
    </row>
    <row r="23" spans="1:24" x14ac:dyDescent="0.25">
      <c r="B23" s="38" t="str">
        <f>VLOOKUP(A21,Matches!$B$4:$K$58,8,0)</f>
        <v>A2</v>
      </c>
      <c r="C23" s="39" t="str">
        <f>VLOOKUP(A21,Matches!$B$4:$K$58,9,0)</f>
        <v>A4</v>
      </c>
      <c r="E23" s="38" t="str">
        <f>VLOOKUP(D21,Matches!$B$4:$K$58,8,0)</f>
        <v>B1</v>
      </c>
      <c r="F23" s="39" t="str">
        <f>VLOOKUP(D21,Matches!$B$4:$K$58,9,0)</f>
        <v>B3</v>
      </c>
      <c r="H23" s="38" t="str">
        <f>VLOOKUP(G21,Matches!$B$4:$K$58,8,0)</f>
        <v>C2</v>
      </c>
      <c r="I23" s="39" t="str">
        <f>VLOOKUP(G21,Matches!$B$4:$K$58,9,0)</f>
        <v>C4</v>
      </c>
      <c r="K23" s="38" t="str">
        <f>VLOOKUP(J21,Matches!$B$4:$K$58,8,0)</f>
        <v>D1</v>
      </c>
      <c r="L23" s="39" t="str">
        <f>VLOOKUP(J21,Matches!$B$4:$K$58,9,0)</f>
        <v>D3</v>
      </c>
      <c r="N23" s="38" t="str">
        <f>VLOOKUP(M21,Matches!$B$4:$K$58,8,0)</f>
        <v>E1</v>
      </c>
      <c r="O23" s="39" t="str">
        <f>VLOOKUP(M21,Matches!$B$4:$K$58,9,0)</f>
        <v>E3</v>
      </c>
      <c r="Q23" s="38" t="str">
        <f>VLOOKUP(P21,Matches!$B$4:$K$58,8,0)</f>
        <v>F2</v>
      </c>
      <c r="R23" s="39" t="str">
        <f>VLOOKUP(P21,Matches!$B$4:$K$58,9,0)</f>
        <v>F4</v>
      </c>
      <c r="T23" s="846"/>
      <c r="U23" s="847"/>
      <c r="V23" s="847"/>
      <c r="W23" s="847"/>
      <c r="X23" s="848"/>
    </row>
    <row r="24" spans="1:24" ht="15.75" thickBot="1" x14ac:dyDescent="0.3">
      <c r="B24" s="1"/>
      <c r="C24" s="2"/>
      <c r="E24" s="1"/>
      <c r="F24" s="2"/>
      <c r="H24" s="1"/>
      <c r="I24" s="2"/>
      <c r="K24" s="1"/>
      <c r="L24" s="2"/>
      <c r="N24" s="1"/>
      <c r="O24" s="2"/>
      <c r="Q24" s="1"/>
      <c r="R24" s="2"/>
      <c r="T24" s="846"/>
      <c r="U24" s="847"/>
      <c r="V24" s="847"/>
      <c r="W24" s="847"/>
      <c r="X24" s="848"/>
    </row>
    <row r="25" spans="1:24" ht="9.9499999999999993" customHeight="1" thickBot="1" x14ac:dyDescent="0.3">
      <c r="B25" s="21"/>
      <c r="C25" s="21"/>
      <c r="E25" s="21"/>
      <c r="F25" s="21"/>
      <c r="H25" s="21"/>
      <c r="I25" s="21"/>
      <c r="K25" s="21"/>
      <c r="L25" s="21"/>
      <c r="N25" s="21"/>
      <c r="O25" s="21"/>
      <c r="Q25" s="21"/>
      <c r="R25" s="21"/>
      <c r="T25" s="846"/>
      <c r="U25" s="847"/>
      <c r="V25" s="847"/>
      <c r="W25" s="847"/>
      <c r="X25" s="848"/>
    </row>
    <row r="26" spans="1:24" x14ac:dyDescent="0.25">
      <c r="A26" s="78">
        <v>13</v>
      </c>
      <c r="B26" s="841" t="str">
        <f>VLOOKUP(A26,Matches!$B$4:$K$58,7,0)</f>
        <v>Cardiff</v>
      </c>
      <c r="C26" s="842"/>
      <c r="D26" s="78">
        <v>16</v>
      </c>
      <c r="E26" s="841" t="str">
        <f>VLOOKUP(D26,Matches!$B$4:$K$58,7,0)</f>
        <v>Birmingham</v>
      </c>
      <c r="F26" s="842"/>
      <c r="G26" s="78">
        <v>17</v>
      </c>
      <c r="H26" s="841" t="str">
        <f>VLOOKUP(G26,Matches!$B$4:$K$58,7,0)</f>
        <v>London Tottenham</v>
      </c>
      <c r="I26" s="842"/>
      <c r="J26" s="78">
        <v>20</v>
      </c>
      <c r="K26" s="841" t="str">
        <f>VLOOKUP(J26,Matches!$B$4:$K$58,7,0)</f>
        <v>Manchester</v>
      </c>
      <c r="L26" s="842"/>
      <c r="M26" s="78">
        <v>22</v>
      </c>
      <c r="N26" s="841" t="str">
        <f>VLOOKUP(M26,Matches!$B$4:$K$58,7,0)</f>
        <v>Liverpool</v>
      </c>
      <c r="O26" s="842"/>
      <c r="P26" s="78">
        <v>23</v>
      </c>
      <c r="Q26" s="841" t="str">
        <f>VLOOKUP(P26,Matches!$B$4:$K$58,7,0)</f>
        <v>Glasgow</v>
      </c>
      <c r="R26" s="842"/>
      <c r="S26" s="78"/>
      <c r="T26" s="846"/>
      <c r="U26" s="847"/>
      <c r="V26" s="847"/>
      <c r="W26" s="847"/>
      <c r="X26" s="848"/>
    </row>
    <row r="27" spans="1:24" x14ac:dyDescent="0.25">
      <c r="B27" s="839">
        <f>VLOOKUP(A26,Matches!$B$4:$K$58,5,0)</f>
        <v>46918</v>
      </c>
      <c r="C27" s="840"/>
      <c r="E27" s="839">
        <f>VLOOKUP(D26,Matches!$B$4:$K$58,5,0)</f>
        <v>46919</v>
      </c>
      <c r="F27" s="840"/>
      <c r="H27" s="839">
        <f>VLOOKUP(G26,Matches!$B$4:$K$58,5,0)</f>
        <v>46919</v>
      </c>
      <c r="I27" s="840"/>
      <c r="K27" s="839">
        <f>VLOOKUP(J26,Matches!$B$4:$K$58,5,0)</f>
        <v>46920</v>
      </c>
      <c r="L27" s="840"/>
      <c r="N27" s="839">
        <f>VLOOKUP(M26,Matches!$B$4:$K$58,5,0)</f>
        <v>46921</v>
      </c>
      <c r="O27" s="840"/>
      <c r="Q27" s="839">
        <f>VLOOKUP(P26,Matches!$B$4:$K$58,5,0)</f>
        <v>46921</v>
      </c>
      <c r="R27" s="840"/>
      <c r="T27" s="846"/>
      <c r="U27" s="847"/>
      <c r="V27" s="847"/>
      <c r="W27" s="847"/>
      <c r="X27" s="848"/>
    </row>
    <row r="28" spans="1:24" x14ac:dyDescent="0.25">
      <c r="B28" s="38" t="str">
        <f>VLOOKUP(A26,Matches!$B$4:$K$58,8,0)</f>
        <v>A1</v>
      </c>
      <c r="C28" s="39" t="str">
        <f>VLOOKUP(A26,Matches!$B$4:$K$58,9,0)</f>
        <v>A3</v>
      </c>
      <c r="E28" s="38" t="str">
        <f>VLOOKUP(D26,Matches!$B$4:$K$58,8,0)</f>
        <v>B2</v>
      </c>
      <c r="F28" s="39" t="str">
        <f>VLOOKUP(D26,Matches!$B$4:$K$58,9,0)</f>
        <v>B4</v>
      </c>
      <c r="H28" s="38" t="str">
        <f>VLOOKUP(G26,Matches!$B$4:$K$58,8,0)</f>
        <v>C1</v>
      </c>
      <c r="I28" s="39" t="str">
        <f>VLOOKUP(G26,Matches!$B$4:$K$58,9,0)</f>
        <v>C3</v>
      </c>
      <c r="K28" s="38" t="str">
        <f>VLOOKUP(J26,Matches!$B$4:$K$58,8,0)</f>
        <v>D2</v>
      </c>
      <c r="L28" s="39" t="str">
        <f>VLOOKUP(J26,Matches!$B$4:$K$58,9,0)</f>
        <v>D4</v>
      </c>
      <c r="N28" s="38" t="str">
        <f>VLOOKUP(M26,Matches!$B$4:$K$58,8,0)</f>
        <v>E2</v>
      </c>
      <c r="O28" s="39" t="str">
        <f>VLOOKUP(M26,Matches!$B$4:$K$58,9,0)</f>
        <v>E4</v>
      </c>
      <c r="Q28" s="38" t="str">
        <f>VLOOKUP(P26,Matches!$B$4:$K$58,8,0)</f>
        <v>F1</v>
      </c>
      <c r="R28" s="39" t="str">
        <f>VLOOKUP(P26,Matches!$B$4:$K$58,9,0)</f>
        <v>F3</v>
      </c>
      <c r="T28" s="256"/>
      <c r="U28" s="257"/>
      <c r="V28" s="257"/>
      <c r="W28" s="257"/>
      <c r="X28" s="258"/>
    </row>
    <row r="29" spans="1:24" ht="15.75" thickBot="1" x14ac:dyDescent="0.3">
      <c r="B29" s="1"/>
      <c r="C29" s="2"/>
      <c r="E29" s="1"/>
      <c r="F29" s="2"/>
      <c r="H29" s="1"/>
      <c r="I29" s="2"/>
      <c r="K29" s="1"/>
      <c r="L29" s="2"/>
      <c r="N29" s="1"/>
      <c r="O29" s="2"/>
      <c r="Q29" s="1"/>
      <c r="R29" s="2"/>
      <c r="T29" s="259"/>
      <c r="U29" s="260"/>
      <c r="V29" s="260"/>
      <c r="W29" s="260"/>
      <c r="X29" s="261"/>
    </row>
    <row r="30" spans="1:24" ht="9.9499999999999993" customHeight="1" thickBot="1" x14ac:dyDescent="0.3">
      <c r="B30" s="21"/>
      <c r="C30" s="21"/>
      <c r="E30" s="21"/>
      <c r="F30" s="21"/>
      <c r="H30" s="21"/>
      <c r="I30" s="21"/>
      <c r="K30" s="21"/>
      <c r="L30" s="21"/>
      <c r="N30" s="21"/>
      <c r="O30" s="21"/>
      <c r="Q30" s="21"/>
      <c r="R30" s="21"/>
      <c r="T30" s="262"/>
      <c r="U30" s="262"/>
      <c r="V30" s="262"/>
      <c r="W30" s="262"/>
      <c r="X30" s="262"/>
    </row>
    <row r="31" spans="1:24" ht="15" customHeight="1" x14ac:dyDescent="0.25">
      <c r="A31" s="78">
        <v>25</v>
      </c>
      <c r="B31" s="841" t="str">
        <f>VLOOKUP(A31,Matches!$B$4:$K$58,7,0)</f>
        <v>Cardiff</v>
      </c>
      <c r="C31" s="842"/>
      <c r="D31" s="78">
        <v>27</v>
      </c>
      <c r="E31" s="841" t="str">
        <f>VLOOKUP(D31,Matches!$B$4:$K$58,7,0)</f>
        <v>London Wembley</v>
      </c>
      <c r="F31" s="842"/>
      <c r="G31" s="78">
        <v>29</v>
      </c>
      <c r="H31" s="841" t="str">
        <f>VLOOKUP(G31,Matches!$B$4:$K$58,7,0)</f>
        <v>Manchester</v>
      </c>
      <c r="I31" s="842"/>
      <c r="J31" s="78">
        <v>31</v>
      </c>
      <c r="K31" s="841" t="str">
        <f>VLOOKUP(J31,Matches!$B$4:$K$58,7,0)</f>
        <v>Birmingham</v>
      </c>
      <c r="L31" s="842"/>
      <c r="M31" s="78">
        <v>33</v>
      </c>
      <c r="N31" s="841" t="str">
        <f>VLOOKUP(M31,Matches!$B$4:$K$58,7,0)</f>
        <v>Dublin</v>
      </c>
      <c r="O31" s="842"/>
      <c r="P31" s="78">
        <v>35</v>
      </c>
      <c r="Q31" s="841" t="str">
        <f>VLOOKUP(P31,Matches!$B$4:$K$58,7,0)</f>
        <v>Glasgow</v>
      </c>
      <c r="R31" s="842"/>
      <c r="S31" s="78"/>
      <c r="T31" s="859" t="str">
        <f>Sprache!$E$134</f>
        <v>Der rote Punkt   •</v>
      </c>
      <c r="U31" s="860"/>
      <c r="V31" s="860"/>
      <c r="W31" s="860"/>
      <c r="X31" s="861"/>
    </row>
    <row r="32" spans="1:24" ht="15" customHeight="1" x14ac:dyDescent="0.25">
      <c r="B32" s="839">
        <f>VLOOKUP(A31,Matches!$B$4:$K$58,5,0)</f>
        <v>46922</v>
      </c>
      <c r="C32" s="840"/>
      <c r="E32" s="839">
        <f>VLOOKUP(D31,Matches!$B$4:$K$58,5,0)</f>
        <v>46923</v>
      </c>
      <c r="F32" s="840"/>
      <c r="H32" s="839">
        <f>VLOOKUP(G31,Matches!$B$4:$K$58,5,0)</f>
        <v>46924</v>
      </c>
      <c r="I32" s="840"/>
      <c r="K32" s="839">
        <f>VLOOKUP(J31,Matches!$B$4:$K$58,5,0)</f>
        <v>46924</v>
      </c>
      <c r="L32" s="840"/>
      <c r="N32" s="839">
        <f>VLOOKUP(M31,Matches!$B$4:$K$58,5,0)</f>
        <v>46925</v>
      </c>
      <c r="O32" s="840"/>
      <c r="Q32" s="839">
        <f>VLOOKUP(P31,Matches!$B$4:$K$58,5,0)</f>
        <v>46925</v>
      </c>
      <c r="R32" s="840"/>
      <c r="T32" s="862"/>
      <c r="U32" s="863"/>
      <c r="V32" s="863"/>
      <c r="W32" s="863"/>
      <c r="X32" s="864"/>
    </row>
    <row r="33" spans="1:25" ht="15" customHeight="1" x14ac:dyDescent="0.25">
      <c r="B33" s="38" t="str">
        <f>VLOOKUP(A31,Matches!$B$4:$K$58,8,0)</f>
        <v>A4</v>
      </c>
      <c r="C33" s="39" t="str">
        <f>VLOOKUP(A31,Matches!$B$4:$K$58,9,0)</f>
        <v>A1</v>
      </c>
      <c r="E33" s="38" t="str">
        <f>VLOOKUP(D31,Matches!$B$4:$K$58,8,0)</f>
        <v>B4</v>
      </c>
      <c r="F33" s="39" t="str">
        <f>VLOOKUP(D31,Matches!$B$4:$K$58,9,0)</f>
        <v>B1</v>
      </c>
      <c r="H33" s="38" t="str">
        <f>VLOOKUP(G31,Matches!$B$4:$K$58,8,0)</f>
        <v>C4</v>
      </c>
      <c r="I33" s="39" t="str">
        <f>VLOOKUP(G31,Matches!$B$4:$K$58,9,0)</f>
        <v>C1</v>
      </c>
      <c r="K33" s="38" t="str">
        <f>VLOOKUP(J31,Matches!$B$4:$K$58,8,0)</f>
        <v>D4</v>
      </c>
      <c r="L33" s="39" t="str">
        <f>VLOOKUP(J31,Matches!$B$4:$K$58,9,0)</f>
        <v>D1</v>
      </c>
      <c r="N33" s="38" t="str">
        <f>VLOOKUP(M31,Matches!$B$4:$K$58,8,0)</f>
        <v>E4</v>
      </c>
      <c r="O33" s="39" t="str">
        <f>VLOOKUP(M31,Matches!$B$4:$K$58,9,0)</f>
        <v>E1</v>
      </c>
      <c r="Q33" s="38" t="str">
        <f>VLOOKUP(P31,Matches!$B$4:$K$58,8,0)</f>
        <v>F4</v>
      </c>
      <c r="R33" s="39" t="str">
        <f>VLOOKUP(P31,Matches!$B$4:$K$58,9,0)</f>
        <v>F1</v>
      </c>
      <c r="T33" s="849" t="str">
        <f>Sprache!$E$165</f>
        <v>Wenn über dem Gruppennamen ein roter Punkt erscheint, ist die Rangreihenfolge innerhalb der Gruppe nicht geklärt. Die Fair-Play-Wertung oder die Schlussrangliste der European Qualifiers entscheiden dann. In diesem Fall Fair-Play eintragen!</v>
      </c>
      <c r="U33" s="850"/>
      <c r="V33" s="850"/>
      <c r="W33" s="850"/>
      <c r="X33" s="851"/>
    </row>
    <row r="34" spans="1:25" ht="15.75" thickBot="1" x14ac:dyDescent="0.3">
      <c r="B34" s="1"/>
      <c r="C34" s="2"/>
      <c r="E34" s="1"/>
      <c r="F34" s="2"/>
      <c r="H34" s="1"/>
      <c r="I34" s="2"/>
      <c r="K34" s="1"/>
      <c r="L34" s="2"/>
      <c r="N34" s="1"/>
      <c r="O34" s="2"/>
      <c r="Q34" s="1"/>
      <c r="R34" s="2"/>
      <c r="T34" s="849"/>
      <c r="U34" s="850"/>
      <c r="V34" s="850"/>
      <c r="W34" s="850"/>
      <c r="X34" s="851"/>
    </row>
    <row r="35" spans="1:25" ht="9.9499999999999993" customHeight="1" x14ac:dyDescent="0.25">
      <c r="B35" s="855" t="str">
        <f>Sprache!$E$127</f>
        <v>Elfmeterschießen:</v>
      </c>
      <c r="C35" s="856"/>
      <c r="E35" s="857" t="str">
        <f>Sprache!$E$127</f>
        <v>Elfmeterschießen:</v>
      </c>
      <c r="F35" s="858"/>
      <c r="H35" s="855" t="str">
        <f>Sprache!$E$127</f>
        <v>Elfmeterschießen:</v>
      </c>
      <c r="I35" s="856"/>
      <c r="K35" s="855" t="str">
        <f>Sprache!$E$127</f>
        <v>Elfmeterschießen:</v>
      </c>
      <c r="L35" s="856"/>
      <c r="N35" s="855" t="str">
        <f>Sprache!$E$127</f>
        <v>Elfmeterschießen:</v>
      </c>
      <c r="O35" s="856"/>
      <c r="Q35" s="855" t="str">
        <f>Sprache!$E$127</f>
        <v>Elfmeterschießen:</v>
      </c>
      <c r="R35" s="856"/>
      <c r="T35" s="849"/>
      <c r="U35" s="850"/>
      <c r="V35" s="850"/>
      <c r="W35" s="850"/>
      <c r="X35" s="851"/>
    </row>
    <row r="36" spans="1:25" ht="15.75" thickBot="1" x14ac:dyDescent="0.3">
      <c r="B36" s="227"/>
      <c r="C36" s="228"/>
      <c r="E36" s="227"/>
      <c r="F36" s="228"/>
      <c r="H36" s="227"/>
      <c r="I36" s="228"/>
      <c r="K36" s="227"/>
      <c r="L36" s="228"/>
      <c r="N36" s="227"/>
      <c r="O36" s="228"/>
      <c r="Q36" s="227"/>
      <c r="R36" s="228"/>
      <c r="T36" s="852"/>
      <c r="U36" s="853"/>
      <c r="V36" s="853"/>
      <c r="W36" s="853"/>
      <c r="X36" s="854"/>
    </row>
    <row r="37" spans="1:25" ht="9.9499999999999993" customHeight="1" thickBot="1" x14ac:dyDescent="0.3">
      <c r="B37" s="865" t="str">
        <f>IF(AND(B34&lt;&gt;"",C34&lt;&gt;"",B34=C34,B36&lt;&gt;"",C36&lt;&gt;"",B36=C36),Sprache!$E$144,"")</f>
        <v/>
      </c>
      <c r="C37" s="865"/>
      <c r="E37" s="865" t="str">
        <f>IF(AND(E34&lt;&gt;"",F34&lt;&gt;"",E34=F34,E36&lt;&gt;"",F36&lt;&gt;"",E36=F36),Sprache!$E$144,"")</f>
        <v/>
      </c>
      <c r="F37" s="865"/>
      <c r="H37" s="865" t="str">
        <f>IF(AND(H34&lt;&gt;"",I34&lt;&gt;"",H34=I34,H36&lt;&gt;"",I36&lt;&gt;"",H36=I36),Sprache!$E$144,"")</f>
        <v/>
      </c>
      <c r="I37" s="865"/>
      <c r="K37" s="865" t="str">
        <f>IF(AND(K34&lt;&gt;"",L34&lt;&gt;"",K34=L34,K36&lt;&gt;"",L36&lt;&gt;"",K36=L36),Sprache!$E$144,"")</f>
        <v/>
      </c>
      <c r="L37" s="865"/>
      <c r="N37" s="865" t="str">
        <f>IF(AND(N34&lt;&gt;"",O34&lt;&gt;"",N34=O34,N36&lt;&gt;"",O36&lt;&gt;"",N36=O36),Sprache!$E$144,"")</f>
        <v/>
      </c>
      <c r="O37" s="865"/>
      <c r="Q37" s="865" t="str">
        <f>IF(AND(Q34&lt;&gt;"",R34&lt;&gt;"",Q34=R34,Q36&lt;&gt;"",R36&lt;&gt;"",Q36=R36),Sprache!$E$144,"")</f>
        <v/>
      </c>
      <c r="R37" s="865"/>
      <c r="T37" s="238"/>
      <c r="U37" s="239"/>
      <c r="V37" s="239"/>
      <c r="W37" s="239"/>
      <c r="X37" s="239"/>
    </row>
    <row r="38" spans="1:25" x14ac:dyDescent="0.25">
      <c r="A38" s="78">
        <v>26</v>
      </c>
      <c r="B38" s="841" t="str">
        <f>VLOOKUP(A38,Matches!$B$4:$K$58,7,0)</f>
        <v>London Tottenham</v>
      </c>
      <c r="C38" s="842"/>
      <c r="D38" s="78">
        <v>28</v>
      </c>
      <c r="E38" s="841" t="str">
        <f>VLOOKUP(D38,Matches!$B$4:$K$58,7,0)</f>
        <v>Dublin</v>
      </c>
      <c r="F38" s="842"/>
      <c r="G38" s="78">
        <v>30</v>
      </c>
      <c r="H38" s="841" t="str">
        <f>VLOOKUP(G38,Matches!$B$4:$K$58,7,0)</f>
        <v>Liverpool</v>
      </c>
      <c r="I38" s="842"/>
      <c r="J38" s="78">
        <v>32</v>
      </c>
      <c r="K38" s="841" t="str">
        <f>VLOOKUP(J38,Matches!$B$4:$K$58,7,0)</f>
        <v>Newcastle</v>
      </c>
      <c r="L38" s="842"/>
      <c r="M38" s="78">
        <v>34</v>
      </c>
      <c r="N38" s="841" t="str">
        <f>VLOOKUP(M38,Matches!$B$4:$K$58,7,0)</f>
        <v>London Tottenham</v>
      </c>
      <c r="O38" s="842"/>
      <c r="P38" s="78">
        <v>36</v>
      </c>
      <c r="Q38" s="841" t="str">
        <f>VLOOKUP(P38,Matches!$B$4:$K$58,7,0)</f>
        <v>Cardiff</v>
      </c>
      <c r="R38" s="842"/>
      <c r="S38" s="78"/>
      <c r="T38" s="239"/>
      <c r="U38" s="239"/>
      <c r="V38" s="239"/>
      <c r="W38" s="239"/>
      <c r="X38" s="239"/>
    </row>
    <row r="39" spans="1:25" x14ac:dyDescent="0.25">
      <c r="B39" s="839">
        <f>VLOOKUP(A38,Matches!$B$4:$K$58,5,0)</f>
        <v>46922</v>
      </c>
      <c r="C39" s="840"/>
      <c r="E39" s="839">
        <f>VLOOKUP(D38,Matches!$B$4:$K$58,5,0)</f>
        <v>46923</v>
      </c>
      <c r="F39" s="840"/>
      <c r="H39" s="839">
        <f>VLOOKUP(G38,Matches!$B$4:$K$58,5,0)</f>
        <v>46924</v>
      </c>
      <c r="I39" s="840"/>
      <c r="K39" s="839">
        <f>VLOOKUP(J38,Matches!$B$4:$K$58,5,0)</f>
        <v>46924</v>
      </c>
      <c r="L39" s="840"/>
      <c r="N39" s="839">
        <f>VLOOKUP(M38,Matches!$B$4:$K$58,5,0)</f>
        <v>46925</v>
      </c>
      <c r="O39" s="840"/>
      <c r="Q39" s="839">
        <f>VLOOKUP(P38,Matches!$B$4:$K$58,5,0)</f>
        <v>46925</v>
      </c>
      <c r="R39" s="840"/>
      <c r="T39" s="239"/>
      <c r="U39" s="239"/>
      <c r="V39" s="239"/>
      <c r="W39" s="239"/>
      <c r="X39" s="239"/>
    </row>
    <row r="40" spans="1:25" x14ac:dyDescent="0.25">
      <c r="B40" s="38" t="str">
        <f>VLOOKUP(A38,Matches!$B$4:$K$58,8,0)</f>
        <v>A2</v>
      </c>
      <c r="C40" s="39" t="str">
        <f>VLOOKUP(A38,Matches!$B$4:$K$58,9,0)</f>
        <v>A3</v>
      </c>
      <c r="E40" s="38" t="str">
        <f>VLOOKUP(D38,Matches!$B$4:$K$58,8,0)</f>
        <v>B2</v>
      </c>
      <c r="F40" s="39" t="str">
        <f>VLOOKUP(D38,Matches!$B$4:$K$58,9,0)</f>
        <v>B3</v>
      </c>
      <c r="H40" s="38" t="str">
        <f>VLOOKUP(G38,Matches!$B$4:$K$58,8,0)</f>
        <v>C2</v>
      </c>
      <c r="I40" s="39" t="str">
        <f>VLOOKUP(G38,Matches!$B$4:$K$58,9,0)</f>
        <v>C3</v>
      </c>
      <c r="K40" s="38" t="str">
        <f>VLOOKUP(J38,Matches!$B$4:$K$58,8,0)</f>
        <v>D2</v>
      </c>
      <c r="L40" s="39" t="str">
        <f>VLOOKUP(J38,Matches!$B$4:$K$58,9,0)</f>
        <v>D3</v>
      </c>
      <c r="N40" s="38" t="str">
        <f>VLOOKUP(M38,Matches!$B$4:$K$58,8,0)</f>
        <v>E2</v>
      </c>
      <c r="O40" s="39" t="str">
        <f>VLOOKUP(M38,Matches!$B$4:$K$58,9,0)</f>
        <v>E3</v>
      </c>
      <c r="Q40" s="38" t="str">
        <f>VLOOKUP(P38,Matches!$B$4:$K$58,8,0)</f>
        <v>F2</v>
      </c>
      <c r="R40" s="39" t="str">
        <f>VLOOKUP(P38,Matches!$B$4:$K$58,9,0)</f>
        <v>F3</v>
      </c>
      <c r="T40" s="239"/>
      <c r="U40" s="239"/>
      <c r="V40" s="239"/>
      <c r="W40" s="239"/>
      <c r="X40" s="239"/>
    </row>
    <row r="41" spans="1:25" ht="15.75" thickBot="1" x14ac:dyDescent="0.3">
      <c r="B41" s="1"/>
      <c r="C41" s="2"/>
      <c r="E41" s="1"/>
      <c r="F41" s="2"/>
      <c r="H41" s="1"/>
      <c r="I41" s="2"/>
      <c r="K41" s="1"/>
      <c r="L41" s="2"/>
      <c r="N41" s="1"/>
      <c r="O41" s="2"/>
      <c r="Q41" s="1"/>
      <c r="R41" s="2"/>
      <c r="T41" s="239"/>
      <c r="U41" s="239"/>
      <c r="V41" s="239"/>
      <c r="W41" s="239"/>
      <c r="X41" s="239"/>
    </row>
    <row r="42" spans="1:25" ht="9.9499999999999993" customHeight="1" x14ac:dyDescent="0.25">
      <c r="B42" s="857" t="str">
        <f>Sprache!$E$127</f>
        <v>Elfmeterschießen:</v>
      </c>
      <c r="C42" s="858"/>
      <c r="E42" s="857" t="str">
        <f>Sprache!$E$127</f>
        <v>Elfmeterschießen:</v>
      </c>
      <c r="F42" s="858"/>
      <c r="H42" s="857" t="str">
        <f>Sprache!$E$127</f>
        <v>Elfmeterschießen:</v>
      </c>
      <c r="I42" s="858"/>
      <c r="K42" s="857" t="str">
        <f>Sprache!$E$127</f>
        <v>Elfmeterschießen:</v>
      </c>
      <c r="L42" s="858"/>
      <c r="N42" s="857" t="str">
        <f>Sprache!$E$127</f>
        <v>Elfmeterschießen:</v>
      </c>
      <c r="O42" s="858"/>
      <c r="Q42" s="857" t="str">
        <f>Sprache!$E$127</f>
        <v>Elfmeterschießen:</v>
      </c>
      <c r="R42" s="858"/>
      <c r="T42" s="21"/>
      <c r="U42" s="21"/>
      <c r="W42" s="21"/>
      <c r="X42" s="21"/>
    </row>
    <row r="43" spans="1:25" ht="15.75" thickBot="1" x14ac:dyDescent="0.3">
      <c r="B43" s="227"/>
      <c r="C43" s="228"/>
      <c r="E43" s="227"/>
      <c r="F43" s="228"/>
      <c r="H43" s="227"/>
      <c r="I43" s="228"/>
      <c r="K43" s="227"/>
      <c r="L43" s="228"/>
      <c r="N43" s="227"/>
      <c r="O43" s="228"/>
      <c r="Q43" s="227"/>
      <c r="R43" s="228"/>
      <c r="T43" s="21"/>
      <c r="U43" s="21"/>
      <c r="W43" s="21"/>
      <c r="X43" s="21"/>
    </row>
    <row r="44" spans="1:25" ht="13.5" customHeight="1" thickBot="1" x14ac:dyDescent="0.3">
      <c r="B44" s="865" t="str">
        <f>IF(AND(B41&lt;&gt;"",C41&lt;&gt;"",B41=C41,B43&lt;&gt;"",C43&lt;&gt;"",B43=C43),Sprache!$E$144,"")</f>
        <v/>
      </c>
      <c r="C44" s="865"/>
      <c r="E44" s="865" t="str">
        <f>IF(AND(E41&lt;&gt;"",F41&lt;&gt;"",E41=F41,E43&lt;&gt;"",F43&lt;&gt;"",E43=F43),Sprache!$E$144,"")</f>
        <v/>
      </c>
      <c r="F44" s="865"/>
      <c r="H44" s="865" t="str">
        <f>IF(AND(H41&lt;&gt;"",I41&lt;&gt;"",H41=I41,H43&lt;&gt;"",I43&lt;&gt;"",H43=I43),Sprache!$E$144,"")</f>
        <v/>
      </c>
      <c r="I44" s="865"/>
      <c r="K44" s="865" t="str">
        <f>IF(AND(K41&lt;&gt;"",L41&lt;&gt;"",K41=L41,K43&lt;&gt;"",L43&lt;&gt;"",K43=L43),Sprache!$E$144,"")</f>
        <v/>
      </c>
      <c r="L44" s="865"/>
      <c r="N44" s="865" t="str">
        <f>IF(AND(N41&lt;&gt;"",O41&lt;&gt;"",N41=O41,N43&lt;&gt;"",O43&lt;&gt;"",N43=O43),Sprache!$E$144,"")</f>
        <v/>
      </c>
      <c r="O44" s="865"/>
      <c r="Q44" s="865" t="str">
        <f>IF(AND(Q41&lt;&gt;"",R41&lt;&gt;"",Q41=R41,Q43&lt;&gt;"",R43&lt;&gt;"",Q43=R43),Sprache!$E$144,"")</f>
        <v/>
      </c>
      <c r="R44" s="865"/>
      <c r="T44" s="870" t="str">
        <f>IF(ThirdPlaced!$J$21&gt;0,"•","")</f>
        <v/>
      </c>
      <c r="U44" s="870"/>
    </row>
    <row r="45" spans="1:25" x14ac:dyDescent="0.25">
      <c r="B45" s="871" t="str">
        <f>B9</f>
        <v>Gruppe A</v>
      </c>
      <c r="C45" s="872"/>
      <c r="E45" s="871" t="str">
        <f>E9</f>
        <v>Gruppe B</v>
      </c>
      <c r="F45" s="872"/>
      <c r="H45" s="871" t="str">
        <f>H9</f>
        <v>Gruppe C</v>
      </c>
      <c r="I45" s="872"/>
      <c r="K45" s="871" t="str">
        <f>K9</f>
        <v>Gruppe D</v>
      </c>
      <c r="L45" s="872"/>
      <c r="N45" s="871" t="str">
        <f>N9</f>
        <v>Gruppe E</v>
      </c>
      <c r="O45" s="872"/>
      <c r="Q45" s="871" t="str">
        <f>Q9</f>
        <v>Gruppe F</v>
      </c>
      <c r="R45" s="872"/>
      <c r="T45" s="871" t="str">
        <f>Sprache!$E$128</f>
        <v>Gruppendritte</v>
      </c>
      <c r="U45" s="872"/>
      <c r="V45" s="241" t="str">
        <f>Sprache!$E$96</f>
        <v>Grp</v>
      </c>
      <c r="W45" s="866" t="str">
        <f>Sprache!$E$129</f>
        <v>Gruppenkombination:</v>
      </c>
      <c r="X45" s="867"/>
      <c r="Y45" s="240"/>
    </row>
    <row r="46" spans="1:25" ht="15.75" thickBot="1" x14ac:dyDescent="0.3">
      <c r="A46" s="73" t="s">
        <v>2</v>
      </c>
      <c r="B46" s="414" t="str">
        <f>IF(CalcA!$L22,B3,"")</f>
        <v/>
      </c>
      <c r="C46" s="542" t="str">
        <f>IF(CalcA!$L22,C3,"")</f>
        <v/>
      </c>
      <c r="D46" s="73" t="s">
        <v>3</v>
      </c>
      <c r="E46" s="414" t="str">
        <f>IF(CalcB!$L22,E3,"")</f>
        <v/>
      </c>
      <c r="F46" s="540" t="str">
        <f>IF(CalcB!$L22,F3,"")</f>
        <v/>
      </c>
      <c r="G46" s="73" t="s">
        <v>4</v>
      </c>
      <c r="H46" s="414" t="str">
        <f>IF(CalcC!$L22,H3,"")</f>
        <v/>
      </c>
      <c r="I46" s="540" t="str">
        <f>IF(CalcC!$L22,I3,"")</f>
        <v/>
      </c>
      <c r="J46" s="73" t="s">
        <v>5</v>
      </c>
      <c r="K46" s="414" t="str">
        <f>IF(CalcD!$L22,K3,"")</f>
        <v/>
      </c>
      <c r="L46" s="540" t="str">
        <f>IF(CalcD!$L22,L3,"")</f>
        <v/>
      </c>
      <c r="M46" s="73" t="s">
        <v>6</v>
      </c>
      <c r="N46" s="414" t="str">
        <f>IF(CalcE!$L22,N3,"")</f>
        <v/>
      </c>
      <c r="O46" s="540" t="str">
        <f>IF(CalcE!$L22,O3,"")</f>
        <v/>
      </c>
      <c r="P46" s="73" t="s">
        <v>7</v>
      </c>
      <c r="Q46" s="414" t="str">
        <f>IF(CalcF!$L22,Q3,"")</f>
        <v/>
      </c>
      <c r="R46" s="540" t="str">
        <f>IF(CalcF!$L22,R3,"")</f>
        <v/>
      </c>
      <c r="S46" s="73"/>
      <c r="T46" s="414" t="str">
        <f>IF(OR(ThirdPlaced!$D11&gt;0,ThirdPlaced!$G11&gt;0),ThirdPlaced!$C11,"")</f>
        <v/>
      </c>
      <c r="U46" s="269" t="str">
        <f>IF(T46&lt;&gt;"","   "&amp;ThirdPlaced!$D11&amp;"        "&amp;ThirdPlaced!$F11&amp;Sprache!$E$149&amp;ThirdPlaced!$G11,"")</f>
        <v/>
      </c>
      <c r="V46" s="242" t="str">
        <f>IF(T46&lt;&gt;"",ThirdPlaced!$J11,"")</f>
        <v/>
      </c>
      <c r="W46" s="868" t="str">
        <f>IF(ThirdPlaced!$L$18,ThirdPlaced!$J18,"")</f>
        <v/>
      </c>
      <c r="X46" s="869"/>
    </row>
    <row r="47" spans="1:25" x14ac:dyDescent="0.25">
      <c r="A47" s="73" t="s">
        <v>8</v>
      </c>
      <c r="B47" s="414" t="str">
        <f>IF(CalcA!$L23,B4,"")</f>
        <v/>
      </c>
      <c r="C47" s="540" t="str">
        <f>IF(CalcA!$L23,C4,"")</f>
        <v/>
      </c>
      <c r="D47" s="73" t="s">
        <v>9</v>
      </c>
      <c r="E47" s="414" t="str">
        <f>IF(CalcB!$L23,E4,"")</f>
        <v/>
      </c>
      <c r="F47" s="540" t="str">
        <f>IF(CalcB!$L23,F4,"")</f>
        <v/>
      </c>
      <c r="G47" s="73" t="s">
        <v>10</v>
      </c>
      <c r="H47" s="414" t="str">
        <f>IF(CalcC!$L23,H4,"")</f>
        <v/>
      </c>
      <c r="I47" s="540" t="str">
        <f>IF(CalcC!$L23,I4,"")</f>
        <v/>
      </c>
      <c r="J47" s="73" t="s">
        <v>11</v>
      </c>
      <c r="K47" s="414" t="str">
        <f>IF(CalcD!$L23,K4,"")</f>
        <v/>
      </c>
      <c r="L47" s="540" t="str">
        <f>IF(CalcD!$L23,L4,"")</f>
        <v/>
      </c>
      <c r="M47" s="73" t="s">
        <v>12</v>
      </c>
      <c r="N47" s="414" t="str">
        <f>IF(CalcE!$L23,N4,"")</f>
        <v/>
      </c>
      <c r="O47" s="540" t="str">
        <f>IF(CalcE!$L23,O4,"")</f>
        <v/>
      </c>
      <c r="P47" s="73" t="s">
        <v>13</v>
      </c>
      <c r="Q47" s="414" t="str">
        <f>IF(CalcF!$L23,Q4,"")</f>
        <v/>
      </c>
      <c r="R47" s="540" t="str">
        <f>IF(CalcF!$L23,R4,"")</f>
        <v/>
      </c>
      <c r="S47" s="73"/>
      <c r="T47" s="414" t="str">
        <f>IF(OR(ThirdPlaced!$D12&gt;0,ThirdPlaced!$G12&gt;0),ThirdPlaced!$C12,"")</f>
        <v/>
      </c>
      <c r="U47" s="269" t="str">
        <f>IF(T47&lt;&gt;"","   "&amp;ThirdPlaced!$D12&amp;"        "&amp;ThirdPlaced!$F12&amp;Sprache!$E$149&amp;ThirdPlaced!$G12,"")</f>
        <v/>
      </c>
      <c r="V47" s="242" t="str">
        <f>IF(T47&lt;&gt;"",ThirdPlaced!$J12,"")</f>
        <v/>
      </c>
      <c r="W47" s="873" t="str">
        <f>Sprache!$E$130</f>
        <v>Nicht qualifiziert:</v>
      </c>
      <c r="X47" s="874"/>
      <c r="Y47" s="243" t="str">
        <f>Sprache!$E$96</f>
        <v>Grp</v>
      </c>
    </row>
    <row r="48" spans="1:25" x14ac:dyDescent="0.25">
      <c r="A48" s="74" t="s">
        <v>14</v>
      </c>
      <c r="B48" s="573" t="str">
        <f>IF(CalcA!$L24,B5,"")</f>
        <v/>
      </c>
      <c r="C48" s="541" t="str">
        <f>IF(CalcA!$L24,C5,"")</f>
        <v/>
      </c>
      <c r="D48" s="74" t="s">
        <v>15</v>
      </c>
      <c r="E48" s="573" t="str">
        <f>IF(CalcB!$L24,E5,"")</f>
        <v/>
      </c>
      <c r="F48" s="541" t="str">
        <f>IF(CalcB!$L24,F5,"")</f>
        <v/>
      </c>
      <c r="G48" s="74" t="s">
        <v>16</v>
      </c>
      <c r="H48" s="573" t="str">
        <f>IF(CalcC!$L24,H5,"")</f>
        <v/>
      </c>
      <c r="I48" s="541" t="str">
        <f>IF(CalcC!$L24,I5,"")</f>
        <v/>
      </c>
      <c r="J48" s="74" t="s">
        <v>17</v>
      </c>
      <c r="K48" s="573" t="str">
        <f>IF(CalcD!$L24,K5,"")</f>
        <v/>
      </c>
      <c r="L48" s="541" t="str">
        <f>IF(CalcD!$L24,L5,"")</f>
        <v/>
      </c>
      <c r="M48" s="74" t="s">
        <v>18</v>
      </c>
      <c r="N48" s="573" t="str">
        <f>IF(CalcE!$L24,N5,"")</f>
        <v/>
      </c>
      <c r="O48" s="541" t="str">
        <f>IF(CalcE!$L24,O5,"")</f>
        <v/>
      </c>
      <c r="P48" s="74" t="s">
        <v>19</v>
      </c>
      <c r="Q48" s="573" t="str">
        <f>IF(CalcF!$L24,Q5,"")</f>
        <v/>
      </c>
      <c r="R48" s="541" t="str">
        <f>IF(CalcF!$L24,R5,"")</f>
        <v/>
      </c>
      <c r="S48" s="74"/>
      <c r="T48" s="414" t="str">
        <f>IF(OR(ThirdPlaced!$D13&gt;0,ThirdPlaced!$G13&gt;0),ThirdPlaced!$C13,"")</f>
        <v/>
      </c>
      <c r="U48" s="269" t="str">
        <f>IF(T48&lt;&gt;"","   "&amp;ThirdPlaced!$D13&amp;"        "&amp;ThirdPlaced!$F13&amp;Sprache!$E$149&amp;ThirdPlaced!$G13,"")</f>
        <v/>
      </c>
      <c r="V48" s="242" t="str">
        <f>IF(T48&lt;&gt;"",ThirdPlaced!$J13,"")</f>
        <v/>
      </c>
      <c r="W48" s="270" t="str">
        <f>IF(OR(ThirdPlaced!$D15&gt;0,ThirdPlaced!$G15&gt;0),ThirdPlaced!$C15,"")</f>
        <v/>
      </c>
      <c r="X48" s="271" t="str">
        <f>IF(W48&lt;&gt;"","   "&amp;ThirdPlaced!$D15&amp;"        "&amp;ThirdPlaced!$F15&amp;Sprache!$E$149&amp;ThirdPlaced!$G15,"")</f>
        <v/>
      </c>
      <c r="Y48" s="244" t="str">
        <f>IF(W48&lt;&gt;"",ThirdPlaced!$J15,"")</f>
        <v/>
      </c>
    </row>
    <row r="49" spans="1:25" x14ac:dyDescent="0.25">
      <c r="A49" s="74" t="s">
        <v>20</v>
      </c>
      <c r="B49" s="573" t="str">
        <f>IF(CalcA!$L25,B6,"")</f>
        <v/>
      </c>
      <c r="C49" s="541" t="str">
        <f>IF(CalcA!$L25,C6,"")</f>
        <v/>
      </c>
      <c r="D49" s="74" t="s">
        <v>21</v>
      </c>
      <c r="E49" s="573" t="str">
        <f>IF(CalcB!$L25,E6,"")</f>
        <v/>
      </c>
      <c r="F49" s="541" t="str">
        <f>IF(CalcB!$L25,F6,"")</f>
        <v/>
      </c>
      <c r="G49" s="74" t="s">
        <v>22</v>
      </c>
      <c r="H49" s="573" t="str">
        <f>IF(CalcC!$L25,H6,"")</f>
        <v/>
      </c>
      <c r="I49" s="541" t="str">
        <f>IF(CalcC!$L25,I6,"")</f>
        <v/>
      </c>
      <c r="J49" s="74" t="s">
        <v>23</v>
      </c>
      <c r="K49" s="573" t="str">
        <f>IF(CalcD!$L25,K6,"")</f>
        <v/>
      </c>
      <c r="L49" s="541" t="str">
        <f>IF(CalcD!$L25,L6,"")</f>
        <v/>
      </c>
      <c r="M49" s="74" t="s">
        <v>24</v>
      </c>
      <c r="N49" s="573" t="str">
        <f>IF(CalcE!$L25,N6,"")</f>
        <v/>
      </c>
      <c r="O49" s="541" t="str">
        <f>IF(CalcE!$L25,O6,"")</f>
        <v/>
      </c>
      <c r="P49" s="74" t="s">
        <v>25</v>
      </c>
      <c r="Q49" s="573" t="str">
        <f>IF(CalcF!$L25,Q6,"")</f>
        <v/>
      </c>
      <c r="R49" s="541" t="str">
        <f>IF(CalcF!$L25,R6,"")</f>
        <v/>
      </c>
      <c r="S49" s="74"/>
      <c r="T49" s="414" t="str">
        <f>IF(OR(ThirdPlaced!$D14&gt;0,ThirdPlaced!$G14&gt;0),ThirdPlaced!$C14,"")</f>
        <v/>
      </c>
      <c r="U49" s="269" t="str">
        <f>IF(T49&lt;&gt;"","   "&amp;ThirdPlaced!$D14&amp;"        "&amp;ThirdPlaced!$F14&amp;Sprache!$E$149&amp;ThirdPlaced!$G14,"")</f>
        <v/>
      </c>
      <c r="V49" s="242" t="str">
        <f>IF(T49&lt;&gt;"",ThirdPlaced!$J14,"")</f>
        <v/>
      </c>
      <c r="W49" s="270" t="str">
        <f>IF(OR(ThirdPlaced!$D16&gt;0,ThirdPlaced!$G16&gt;0),ThirdPlaced!$C16,"")</f>
        <v/>
      </c>
      <c r="X49" s="271" t="str">
        <f>IF(W49&lt;&gt;"","   "&amp;ThirdPlaced!$D16&amp;"        "&amp;ThirdPlaced!$F16&amp;Sprache!$E$149&amp;ThirdPlaced!$G16,"")</f>
        <v/>
      </c>
      <c r="Y49" s="244" t="str">
        <f>IF(W49&lt;&gt;"",ThirdPlaced!$J16,"")</f>
        <v/>
      </c>
    </row>
    <row r="50" spans="1:25" ht="35.25" customHeight="1" x14ac:dyDescent="0.25"/>
    <row r="51" spans="1:25" ht="16.5" thickBot="1" x14ac:dyDescent="0.3">
      <c r="B51" s="875" t="str">
        <f>VLOOKUP(VLOOKUP(A52,Matches!$B$41:$K$48,10,0),Sprache!$D$110:$E$117,2,0)</f>
        <v>Achtelfinale 4</v>
      </c>
      <c r="C51" s="876"/>
      <c r="E51" s="875" t="str">
        <f>VLOOKUP(VLOOKUP(D52,Matches!$B$41:$K$48,10,0),Sprache!$D$110:$E$117,2,0)</f>
        <v>Achtelfinale 2</v>
      </c>
      <c r="F51" s="876"/>
      <c r="H51" s="875" t="str">
        <f>VLOOKUP(VLOOKUP(G52,Matches!$B$41:$K$48,10,0),Sprache!$D$110:$E$117,2,0)</f>
        <v>Achtelfinale 6</v>
      </c>
      <c r="I51" s="876"/>
      <c r="K51" s="875" t="str">
        <f>VLOOKUP(VLOOKUP(J52,Matches!$B$41:$K$48,10,0),Sprache!$D$110:$E$117,2,0)</f>
        <v>Achtelfinale 5</v>
      </c>
      <c r="L51" s="876"/>
      <c r="N51" s="875" t="str">
        <f>VLOOKUP(VLOOKUP(M52,Matches!$B$41:$K$48,10,0),Sprache!$D$110:$E$117,2,0)</f>
        <v>Achtelfinale 8</v>
      </c>
      <c r="O51" s="876"/>
      <c r="Q51" s="875" t="str">
        <f>VLOOKUP(VLOOKUP(P52,Matches!$B$41:$K$48,10,0),Sprache!$D$110:$E$117,2,0)</f>
        <v>Achtelfinale 7</v>
      </c>
      <c r="R51" s="876"/>
      <c r="T51" s="875" t="str">
        <f>VLOOKUP(VLOOKUP(S52,Matches!$B$41:$K$48,10,0),Sprache!$D$110:$E$117,2,0)</f>
        <v>Achtelfinale 3</v>
      </c>
      <c r="U51" s="876"/>
      <c r="W51" s="875" t="str">
        <f>VLOOKUP(VLOOKUP(V52,Matches!$B$41:$K$48,10,0),Sprache!$D$110:$E$117,2,0)</f>
        <v>Achtelfinale 1</v>
      </c>
      <c r="X51" s="876"/>
    </row>
    <row r="52" spans="1:25" x14ac:dyDescent="0.25">
      <c r="A52" s="78">
        <f>RIGHT($C$68,2)*1</f>
        <v>39</v>
      </c>
      <c r="B52" s="841" t="str">
        <f>VLOOKUP(A52,Matches!$B$4:$K$58,7,0)</f>
        <v>Newcastle</v>
      </c>
      <c r="C52" s="842"/>
      <c r="D52" s="78">
        <f>RIGHT($E$68,2)*1</f>
        <v>37</v>
      </c>
      <c r="E52" s="841" t="str">
        <f>VLOOKUP(D52,Matches!$B$4:$K$58,7,0)</f>
        <v>Cardiff</v>
      </c>
      <c r="F52" s="842"/>
      <c r="G52" s="78">
        <f>RIGHT($I$68,2)*1</f>
        <v>41</v>
      </c>
      <c r="H52" s="841" t="str">
        <f>VLOOKUP(G52,Matches!$B$4:$K$58,7,0)</f>
        <v>Glasgow</v>
      </c>
      <c r="I52" s="842"/>
      <c r="J52" s="78">
        <f>RIGHT($K$68,2)*1</f>
        <v>42</v>
      </c>
      <c r="K52" s="841" t="str">
        <f>VLOOKUP(J52,Matches!$B$4:$K$58,7,0)</f>
        <v>London Tottenham</v>
      </c>
      <c r="L52" s="842"/>
      <c r="M52" s="78">
        <f>RIGHT($O$68,2)*1</f>
        <v>44</v>
      </c>
      <c r="N52" s="841" t="str">
        <f>VLOOKUP(M52,Matches!$B$4:$K$58,7,0)</f>
        <v>Dublin</v>
      </c>
      <c r="O52" s="842"/>
      <c r="P52" s="78">
        <f>RIGHT($Q$68,2)*1</f>
        <v>43</v>
      </c>
      <c r="Q52" s="841" t="str">
        <f>VLOOKUP(P52,Matches!$B$4:$K$58,7,0)</f>
        <v>Birmingham</v>
      </c>
      <c r="R52" s="842"/>
      <c r="S52" s="78">
        <f>RIGHT($U$68,2)*1</f>
        <v>40</v>
      </c>
      <c r="T52" s="841" t="str">
        <f>VLOOKUP(S52,Matches!$B$4:$K$58,7,0)</f>
        <v>Manchester</v>
      </c>
      <c r="U52" s="842"/>
      <c r="V52" s="78">
        <f>RIGHT($W$68,2)*1</f>
        <v>38</v>
      </c>
      <c r="W52" s="841" t="str">
        <f>VLOOKUP(V52,Matches!$B$4:$K$58,7,0)</f>
        <v>Liverpool</v>
      </c>
      <c r="X52" s="842"/>
    </row>
    <row r="53" spans="1:25" x14ac:dyDescent="0.25">
      <c r="B53" s="839">
        <f>VLOOKUP(A52,Matches!$B$4:$K$58,5,0)</f>
        <v>46929</v>
      </c>
      <c r="C53" s="840"/>
      <c r="E53" s="839">
        <f>VLOOKUP(D52,Matches!$B$4:$K$58,5,0)</f>
        <v>46928</v>
      </c>
      <c r="F53" s="840"/>
      <c r="H53" s="839">
        <f>VLOOKUP(G52,Matches!$B$4:$K$58,5,0)</f>
        <v>46930</v>
      </c>
      <c r="I53" s="840"/>
      <c r="K53" s="839">
        <f>VLOOKUP(J52,Matches!$B$4:$K$58,5,0)</f>
        <v>46930</v>
      </c>
      <c r="L53" s="840"/>
      <c r="N53" s="839">
        <f>VLOOKUP(M52,Matches!$B$4:$K$58,5,0)</f>
        <v>46931</v>
      </c>
      <c r="O53" s="840"/>
      <c r="Q53" s="839">
        <f>VLOOKUP(P52,Matches!$B$4:$K$58,5,0)</f>
        <v>46931</v>
      </c>
      <c r="R53" s="840"/>
      <c r="T53" s="839">
        <f>VLOOKUP(S52,Matches!$B$4:$K$58,5,0)</f>
        <v>46929</v>
      </c>
      <c r="U53" s="840"/>
      <c r="V53" s="6"/>
      <c r="W53" s="839">
        <f>VLOOKUP(V52,Matches!$B$4:$K$58,5,0)</f>
        <v>46928</v>
      </c>
      <c r="X53" s="840"/>
    </row>
    <row r="54" spans="1:25" x14ac:dyDescent="0.25">
      <c r="B54" s="38" t="str">
        <f>VLOOKUP(A52,Matches!$B$4:$K$58,8,0)</f>
        <v/>
      </c>
      <c r="C54" s="39" t="str">
        <f>VLOOKUP(A52,Matches!$B$4:$K$58,9,0)</f>
        <v/>
      </c>
      <c r="E54" s="38" t="str">
        <f>VLOOKUP(D52,Matches!$B$4:$K$58,8,0)</f>
        <v/>
      </c>
      <c r="F54" s="39" t="str">
        <f>VLOOKUP(D52,Matches!$B$4:$K$58,9,0)</f>
        <v/>
      </c>
      <c r="H54" s="38" t="str">
        <f>VLOOKUP(G52,Matches!$B$4:$K$58,8,0)</f>
        <v/>
      </c>
      <c r="I54" s="39" t="str">
        <f>VLOOKUP(G52,Matches!$B$4:$K$58,9,0)</f>
        <v/>
      </c>
      <c r="K54" s="38" t="str">
        <f>VLOOKUP(J52,Matches!$B$4:$K$58,8,0)</f>
        <v/>
      </c>
      <c r="L54" s="39" t="str">
        <f>VLOOKUP(J52,Matches!$B$4:$K$58,9,0)</f>
        <v/>
      </c>
      <c r="N54" s="38" t="str">
        <f>VLOOKUP(M52,Matches!$B$4:$K$58,8,0)</f>
        <v/>
      </c>
      <c r="O54" s="39" t="str">
        <f>VLOOKUP(M52,Matches!$B$4:$K$58,9,0)</f>
        <v/>
      </c>
      <c r="Q54" s="38" t="str">
        <f>VLOOKUP(P52,Matches!$B$4:$K$58,8,0)</f>
        <v/>
      </c>
      <c r="R54" s="39" t="str">
        <f>VLOOKUP(P52,Matches!$B$4:$K$58,9,0)</f>
        <v/>
      </c>
      <c r="T54" s="38" t="str">
        <f>VLOOKUP(S52,Matches!$B$4:$K$58,8,0)</f>
        <v/>
      </c>
      <c r="U54" s="39" t="str">
        <f>VLOOKUP(S52,Matches!$B$4:$K$58,9,0)</f>
        <v/>
      </c>
      <c r="W54" s="38" t="str">
        <f>VLOOKUP(V52,Matches!$B$4:$K$58,8,0)</f>
        <v/>
      </c>
      <c r="X54" s="39" t="str">
        <f>VLOOKUP(V52,Matches!$B$4:$K$58,9,0)</f>
        <v/>
      </c>
    </row>
    <row r="55" spans="1:25" ht="15.75" thickBot="1" x14ac:dyDescent="0.3">
      <c r="B55" s="1"/>
      <c r="C55" s="2"/>
      <c r="D55" s="232"/>
      <c r="E55" s="1"/>
      <c r="F55" s="2"/>
      <c r="G55" s="232"/>
      <c r="H55" s="1"/>
      <c r="I55" s="2"/>
      <c r="J55" s="232"/>
      <c r="K55" s="1"/>
      <c r="L55" s="2"/>
      <c r="M55" s="232"/>
      <c r="N55" s="1"/>
      <c r="O55" s="2"/>
      <c r="P55" s="232"/>
      <c r="Q55" s="1"/>
      <c r="R55" s="2"/>
      <c r="S55" s="232"/>
      <c r="T55" s="1"/>
      <c r="U55" s="2"/>
      <c r="V55" s="232"/>
      <c r="W55" s="1"/>
      <c r="X55" s="2"/>
      <c r="Y55" s="233"/>
    </row>
    <row r="56" spans="1:25" ht="9.9499999999999993" customHeight="1" x14ac:dyDescent="0.25">
      <c r="B56" s="855" t="str">
        <f>Sprache!$E$127</f>
        <v>Elfmeterschießen:</v>
      </c>
      <c r="C56" s="856"/>
      <c r="E56" s="855" t="str">
        <f>Sprache!$E$127</f>
        <v>Elfmeterschießen:</v>
      </c>
      <c r="F56" s="856"/>
      <c r="H56" s="855" t="str">
        <f>Sprache!$E$127</f>
        <v>Elfmeterschießen:</v>
      </c>
      <c r="I56" s="856"/>
      <c r="K56" s="855" t="str">
        <f>Sprache!$E$127</f>
        <v>Elfmeterschießen:</v>
      </c>
      <c r="L56" s="856"/>
      <c r="N56" s="855" t="str">
        <f>Sprache!$E$127</f>
        <v>Elfmeterschießen:</v>
      </c>
      <c r="O56" s="856"/>
      <c r="Q56" s="855" t="str">
        <f>Sprache!$E$127</f>
        <v>Elfmeterschießen:</v>
      </c>
      <c r="R56" s="856"/>
      <c r="T56" s="855" t="str">
        <f>Sprache!$E$127</f>
        <v>Elfmeterschießen:</v>
      </c>
      <c r="U56" s="856"/>
      <c r="W56" s="855" t="str">
        <f>Sprache!$E$127</f>
        <v>Elfmeterschießen:</v>
      </c>
      <c r="X56" s="856"/>
    </row>
    <row r="57" spans="1:25" ht="15.75" thickBot="1" x14ac:dyDescent="0.3">
      <c r="B57" s="227"/>
      <c r="C57" s="228"/>
      <c r="E57" s="227"/>
      <c r="F57" s="228"/>
      <c r="H57" s="227">
        <v>3</v>
      </c>
      <c r="I57" s="228">
        <v>0</v>
      </c>
      <c r="K57" s="227"/>
      <c r="L57" s="228"/>
      <c r="N57" s="227"/>
      <c r="O57" s="228"/>
      <c r="Q57" s="227"/>
      <c r="R57" s="228"/>
      <c r="T57" s="227"/>
      <c r="U57" s="228"/>
      <c r="W57" s="227"/>
      <c r="X57" s="228"/>
    </row>
    <row r="58" spans="1:25" s="9" customFormat="1" ht="12" x14ac:dyDescent="0.2">
      <c r="B58" s="10" t="str">
        <f>VLOOKUP(A52,Matches!$B$4:$K$58,2,0)</f>
        <v>1B</v>
      </c>
      <c r="C58" s="10" t="str">
        <f>VLOOKUP(A52,Matches!$B$4:$K$58,3,0)</f>
        <v>3A/D/E/F</v>
      </c>
      <c r="E58" s="10" t="str">
        <f>VLOOKUP(D52,Matches!$B$4:$K$58,2,0)</f>
        <v>1A</v>
      </c>
      <c r="F58" s="10" t="str">
        <f>VLOOKUP(D52,Matches!$B$4:$K$58,3,0)</f>
        <v>2C</v>
      </c>
      <c r="G58" s="171"/>
      <c r="H58" s="10" t="str">
        <f>VLOOKUP(G52,Matches!$B$4:$K$58,2,0)</f>
        <v>1F</v>
      </c>
      <c r="I58" s="10" t="str">
        <f>VLOOKUP(G52,Matches!$B$4:$K$58,3,0)</f>
        <v>3A/B/C</v>
      </c>
      <c r="J58" s="10"/>
      <c r="K58" s="10" t="str">
        <f>VLOOKUP(J52,Matches!$B$4:$K$58,2,0)</f>
        <v>2D</v>
      </c>
      <c r="L58" s="10" t="str">
        <f>VLOOKUP(J52,Matches!$B$4:$K$58,3,0)</f>
        <v>2E</v>
      </c>
      <c r="M58" s="10"/>
      <c r="N58" s="10" t="str">
        <f>VLOOKUP(M52,Matches!$B$4:$K$58,2,0)</f>
        <v>1E</v>
      </c>
      <c r="O58" s="10" t="str">
        <f>VLOOKUP(M52,Matches!$B$4:$K$58,3,0)</f>
        <v>3A/B/C/D</v>
      </c>
      <c r="P58" s="10"/>
      <c r="Q58" s="10" t="str">
        <f>VLOOKUP(P52,Matches!$B$4:$K$58,2,0)</f>
        <v>1D</v>
      </c>
      <c r="R58" s="10" t="str">
        <f>VLOOKUP(P52,Matches!$B$4:$K$58,3,0)</f>
        <v>2F</v>
      </c>
      <c r="S58" s="10"/>
      <c r="T58" s="10" t="str">
        <f>VLOOKUP(S52,Matches!$B$4:$K$58,2,0)</f>
        <v>1C</v>
      </c>
      <c r="U58" s="10" t="str">
        <f>VLOOKUP(S52,Matches!$B$4:$K$58,3,0)</f>
        <v>3D/E/F</v>
      </c>
      <c r="V58" s="10"/>
      <c r="W58" s="10" t="str">
        <f>VLOOKUP(V52,Matches!$B$4:$K$58,2,0)</f>
        <v>2A</v>
      </c>
      <c r="X58" s="10" t="str">
        <f>VLOOKUP(V52,Matches!$B$4:$K$58,3,0)</f>
        <v>2B</v>
      </c>
    </row>
    <row r="59" spans="1:25" s="9" customFormat="1" ht="12" x14ac:dyDescent="0.2">
      <c r="B59" s="865" t="str">
        <f>IF(AND(B55&lt;&gt;"",C55&lt;&gt;"",B55=C55,B57&lt;&gt;"",C57&lt;&gt;"",B57=C57),Sprache!$E$144,"")</f>
        <v/>
      </c>
      <c r="C59" s="865"/>
      <c r="D59" s="171"/>
      <c r="E59" s="865" t="str">
        <f>IF(AND(E55&lt;&gt;"",F55&lt;&gt;"",E55=F55,E57&lt;&gt;"",F57&lt;&gt;"",E57=F57),Sprache!$E$144,"")</f>
        <v/>
      </c>
      <c r="F59" s="865"/>
      <c r="G59" s="10"/>
      <c r="H59" s="865" t="str">
        <f>IF(AND(H55&lt;&gt;"",I55&lt;&gt;"",H55=I55,H57&lt;&gt;"",I57&lt;&gt;"",H57=I57),Sprache!$E$144,"")</f>
        <v/>
      </c>
      <c r="I59" s="865"/>
      <c r="J59" s="10"/>
      <c r="K59" s="865" t="str">
        <f>IF(AND(K55&lt;&gt;"",L55&lt;&gt;"",K55=L55,K57&lt;&gt;"",L57&lt;&gt;"",K57=L57),Sprache!$E$144,"")</f>
        <v/>
      </c>
      <c r="L59" s="865"/>
      <c r="M59" s="10"/>
      <c r="N59" s="865" t="str">
        <f>IF(AND(N55&lt;&gt;"",O55&lt;&gt;"",N55=O55,N57&lt;&gt;"",O57&lt;&gt;"",N57=O57),Sprache!$E$144,"")</f>
        <v/>
      </c>
      <c r="O59" s="865"/>
      <c r="P59" s="10"/>
      <c r="Q59" s="865" t="str">
        <f>IF(AND(Q55&lt;&gt;"",R55&lt;&gt;"",Q55=R55,Q57&lt;&gt;"",R57&lt;&gt;"",Q57=R57),Sprache!$E$144,"")</f>
        <v/>
      </c>
      <c r="R59" s="865"/>
      <c r="S59" s="10"/>
      <c r="T59" s="865" t="str">
        <f>IF(AND(T55&lt;&gt;"",U55&lt;&gt;"",T55=U55,T57&lt;&gt;"",U57&lt;&gt;"",T57=U57),Sprache!$E$144,"")</f>
        <v/>
      </c>
      <c r="U59" s="865"/>
      <c r="V59" s="10"/>
      <c r="W59" s="865" t="str">
        <f>IF(AND(W55&lt;&gt;"",X55&lt;&gt;"",W55=X55,W57&lt;&gt;"",X57&lt;&gt;"",W57=X57),Sprache!$E$144,"")</f>
        <v/>
      </c>
      <c r="X59" s="865"/>
    </row>
    <row r="60" spans="1:25" x14ac:dyDescent="0.25">
      <c r="C60" s="11"/>
      <c r="E60" s="11"/>
    </row>
    <row r="61" spans="1:25" ht="15.75" customHeight="1" x14ac:dyDescent="0.25">
      <c r="C61" s="877" t="str">
        <f>VLOOKUP(VLOOKUP(B62,Matches!$B$50:$K$53,10,0),Sprache!$D$118:$E$121,2,0)</f>
        <v>Viertelfinale 1</v>
      </c>
      <c r="D61" s="877"/>
      <c r="E61" s="877"/>
      <c r="I61" s="877" t="str">
        <f>VLOOKUP(VLOOKUP(H62,Matches!$B$50:$K$53,10,0),Sprache!$D$118:$E$121,2,0)</f>
        <v>Viertelfinale 2</v>
      </c>
      <c r="J61" s="877"/>
      <c r="K61" s="877"/>
      <c r="O61" s="877" t="str">
        <f>VLOOKUP(VLOOKUP(N62,Matches!$B$50:$K$53,10,0),Sprache!$D$118:$E$121,2,0)</f>
        <v>Viertelfinale 4</v>
      </c>
      <c r="P61" s="877"/>
      <c r="Q61" s="877"/>
      <c r="U61" s="877" t="str">
        <f>VLOOKUP(VLOOKUP(T62,Matches!$B$50:$K$53,10,0),Sprache!$D$118:$E$121,2,0)</f>
        <v>Viertelfinale 3</v>
      </c>
      <c r="V61" s="877"/>
      <c r="W61" s="877"/>
    </row>
    <row r="62" spans="1:25" ht="15.75" customHeight="1" x14ac:dyDescent="0.25">
      <c r="B62" s="78">
        <f>RIGHT($F$78,2)*1</f>
        <v>45</v>
      </c>
      <c r="C62" s="880" t="str">
        <f>VLOOKUP(B62,Matches!$B$4:$K$58,7,0)</f>
        <v>London Wembley</v>
      </c>
      <c r="D62" s="881"/>
      <c r="E62" s="882"/>
      <c r="H62" s="78">
        <f>RIGHT($H$78,2)*1</f>
        <v>46</v>
      </c>
      <c r="I62" s="880" t="str">
        <f>VLOOKUP(H62,Matches!$B$4:$K$58,7,0)</f>
        <v>Dublin</v>
      </c>
      <c r="J62" s="881"/>
      <c r="K62" s="882"/>
      <c r="N62" s="78">
        <f>RIGHT($R$78,2)*1</f>
        <v>47</v>
      </c>
      <c r="O62" s="880" t="str">
        <f>VLOOKUP(N62,Matches!$B$4:$K$58,7,0)</f>
        <v>Glasgow</v>
      </c>
      <c r="P62" s="881"/>
      <c r="Q62" s="882"/>
      <c r="T62" s="78">
        <f>RIGHT($T$78,2)*1</f>
        <v>48</v>
      </c>
      <c r="U62" s="880" t="str">
        <f>VLOOKUP(T62,Matches!$B$4:$K$58,7,0)</f>
        <v>Cardiff</v>
      </c>
      <c r="V62" s="881"/>
      <c r="W62" s="882"/>
    </row>
    <row r="63" spans="1:25" x14ac:dyDescent="0.25">
      <c r="C63" s="839">
        <f>VLOOKUP(B62,Matches!$B$4:$K$58,5,0)</f>
        <v>46934</v>
      </c>
      <c r="D63" s="883"/>
      <c r="E63" s="840"/>
      <c r="I63" s="839">
        <f>VLOOKUP(H62,Matches!$B$4:$K$58,5,0)</f>
        <v>46934</v>
      </c>
      <c r="J63" s="883"/>
      <c r="K63" s="840"/>
      <c r="O63" s="839">
        <f>VLOOKUP(N62,Matches!$B$4:$K$58,5,0)</f>
        <v>46935</v>
      </c>
      <c r="P63" s="883"/>
      <c r="Q63" s="840"/>
      <c r="U63" s="839">
        <f>VLOOKUP(T62,Matches!$B$4:$K$58,5,0)</f>
        <v>46935</v>
      </c>
      <c r="V63" s="883"/>
      <c r="W63" s="840"/>
    </row>
    <row r="64" spans="1:25" x14ac:dyDescent="0.25">
      <c r="C64" s="7" t="str">
        <f>IF(AND(B55&lt;&gt;"",C55&lt;&gt;""),IF(B55&gt;C55,B54,IF(B55&lt;C55,C54,IF(AND(B57&lt;&gt;"",C57&lt;&gt;""),IF(B57&gt;C57,B54,IF(B57&lt;C57,C54,"")),""))),"")</f>
        <v/>
      </c>
      <c r="E64" s="8" t="str">
        <f>IF(AND(E55&lt;&gt;"",F55&lt;&gt;""),IF(E55&gt;F55,E54,IF(E55&lt;F55,F54,IF(AND(E57&lt;&gt;"",F57&lt;&gt;""),IF(E57&gt;F57,E54,IF(E57&lt;F57,F54,"")),""))),"")</f>
        <v/>
      </c>
      <c r="I64" s="7" t="str">
        <f>IF(AND(H55&lt;&gt;"",I55&lt;&gt;""),IF(H55&gt;I55,H54,IF(H55&lt;I55,I54,IF(AND(H57&lt;&gt;"",I57&lt;&gt;""),IF(H57&gt;I57,H54,IF(H57&lt;I57,I54,"")),""))),"")</f>
        <v/>
      </c>
      <c r="K64" s="8" t="str">
        <f>IF(AND(K55&lt;&gt;"",L55&lt;&gt;""),IF(K55&gt;L55,K54,IF(K55&lt;L55,L54,IF(AND(K57&lt;&gt;"",L57&lt;&gt;""),IF(K57&gt;L57,K54,IF(K57&lt;L57,L54,"")),""))),"")</f>
        <v/>
      </c>
      <c r="O64" s="7" t="str">
        <f>IF(AND(N55&lt;&gt;"",O55&lt;&gt;""),IF(N55&gt;O55,N54,IF(N55&lt;O55,O54,IF(AND(N57&lt;&gt;"",O57&lt;&gt;""),IF(N57&gt;O57,N54,IF(N57&lt;O57,O54,"")),""))),"")</f>
        <v/>
      </c>
      <c r="Q64" s="8" t="str">
        <f>IF(AND(Q55&lt;&gt;"",R55&lt;&gt;""),IF(Q55&gt;R55,Q54,IF(Q55&lt;R55,R54,IF(AND(Q57&lt;&gt;"",R57&lt;&gt;""),IF(Q57&gt;R57,Q54,IF(Q57&lt;R57,R54,"")),""))),"")</f>
        <v/>
      </c>
      <c r="U64" s="7" t="str">
        <f>IF(AND(T55&lt;&gt;"",U55&lt;&gt;""),IF(T55&gt;U55,T54,IF(T55&lt;U55,U54,IF(AND(T57&lt;&gt;"",U57&lt;&gt;""),IF(T57&gt;U57,T54,IF(T57&lt;U57,U54,"")),""))),"")</f>
        <v/>
      </c>
      <c r="W64" s="8" t="str">
        <f>IF(AND(W55&lt;&gt;"",X55&lt;&gt;""),IF(W55&gt;X55,W54,IF(W55&lt;X55,X54,IF(AND(W57&lt;&gt;"",X57&lt;&gt;""),IF(W57&gt;X57,W54,IF(W57&lt;X57,X54,"")),""))),"")</f>
        <v/>
      </c>
    </row>
    <row r="65" spans="3:24" ht="15.75" thickBot="1" x14ac:dyDescent="0.3">
      <c r="C65" s="1"/>
      <c r="D65" s="12"/>
      <c r="E65" s="3"/>
      <c r="F65" s="233"/>
      <c r="I65" s="1"/>
      <c r="J65" s="12"/>
      <c r="K65" s="3"/>
      <c r="L65" s="233"/>
      <c r="O65" s="1"/>
      <c r="P65" s="12"/>
      <c r="Q65" s="3"/>
      <c r="R65" s="233"/>
      <c r="U65" s="1"/>
      <c r="V65" s="12"/>
      <c r="W65" s="3"/>
      <c r="X65" s="233"/>
    </row>
    <row r="66" spans="3:24" ht="9.9499999999999993" customHeight="1" x14ac:dyDescent="0.25">
      <c r="C66" s="857" t="str">
        <f>Sprache!$E$127</f>
        <v>Elfmeterschießen:</v>
      </c>
      <c r="D66" s="878"/>
      <c r="E66" s="858"/>
      <c r="I66" s="857" t="str">
        <f>Sprache!$E$127</f>
        <v>Elfmeterschießen:</v>
      </c>
      <c r="J66" s="878"/>
      <c r="K66" s="858"/>
      <c r="O66" s="857" t="str">
        <f>Sprache!$E$127</f>
        <v>Elfmeterschießen:</v>
      </c>
      <c r="P66" s="878"/>
      <c r="Q66" s="858"/>
      <c r="U66" s="857" t="str">
        <f>Sprache!$E$127</f>
        <v>Elfmeterschießen:</v>
      </c>
      <c r="V66" s="878"/>
      <c r="W66" s="858"/>
    </row>
    <row r="67" spans="3:24" ht="15.75" thickBot="1" x14ac:dyDescent="0.3">
      <c r="C67" s="229"/>
      <c r="D67" s="12"/>
      <c r="E67" s="230"/>
      <c r="I67" s="229"/>
      <c r="J67" s="12"/>
      <c r="K67" s="230"/>
      <c r="O67" s="229"/>
      <c r="P67" s="12"/>
      <c r="Q67" s="230"/>
      <c r="U67" s="229"/>
      <c r="V67" s="12"/>
      <c r="W67" s="230"/>
    </row>
    <row r="68" spans="3:24" s="9" customFormat="1" x14ac:dyDescent="0.25">
      <c r="C68" s="10" t="str">
        <f>VLOOKUP(B62,Matches!$B$50:$K$58,2,0)</f>
        <v>W39</v>
      </c>
      <c r="D68" s="13"/>
      <c r="E68" s="10" t="str">
        <f>VLOOKUP(B62,Matches!$B$50:$K$58,3,0)</f>
        <v>W37</v>
      </c>
      <c r="F68" s="172"/>
      <c r="G68" s="14"/>
      <c r="H68" s="14"/>
      <c r="I68" s="10" t="str">
        <f>VLOOKUP(H62,Matches!$B$50:$K$58,2,0)</f>
        <v>W41</v>
      </c>
      <c r="J68" s="13"/>
      <c r="K68" s="10" t="str">
        <f>VLOOKUP(H62,Matches!$B$50:$K$58,3,0)</f>
        <v>W42</v>
      </c>
      <c r="L68" s="14"/>
      <c r="M68" s="14"/>
      <c r="N68" s="14"/>
      <c r="O68" s="10" t="str">
        <f>VLOOKUP(N62,Matches!$B$50:$K$58,2,0)</f>
        <v>W44</v>
      </c>
      <c r="P68"/>
      <c r="Q68" s="10" t="str">
        <f>VLOOKUP(N62,Matches!$B$50:$K$58,3,0)</f>
        <v>W43</v>
      </c>
      <c r="R68" s="14"/>
      <c r="S68" s="14"/>
      <c r="T68" s="14"/>
      <c r="U68" s="10" t="str">
        <f>VLOOKUP(T62,Matches!$B$50:$K$58,2,0)</f>
        <v>W40</v>
      </c>
      <c r="V68" s="13"/>
      <c r="W68" s="10" t="str">
        <f>VLOOKUP(T62,Matches!$B$50:$K$58,3,0)</f>
        <v>W38</v>
      </c>
    </row>
    <row r="69" spans="3:24" ht="12" customHeight="1" x14ac:dyDescent="0.25">
      <c r="C69" s="879" t="str">
        <f>IF(AND(C65&lt;&gt;"",E65&lt;&gt;"",C65=E65,C67&lt;&gt;"",E67&lt;&gt;"",C67=E67),Sprache!$E$144,"")</f>
        <v/>
      </c>
      <c r="D69" s="879"/>
      <c r="E69" s="879"/>
      <c r="F69" s="173"/>
      <c r="I69" s="879" t="str">
        <f>IF(AND(I65&lt;&gt;"",K65&lt;&gt;"",I65=K65,I67&lt;&gt;"",K67&lt;&gt;"",I67=K67),Sprache!$E$144,"")</f>
        <v/>
      </c>
      <c r="J69" s="879"/>
      <c r="K69" s="879"/>
      <c r="O69" s="879" t="str">
        <f>IF(AND(O65&lt;&gt;"",Q65&lt;&gt;"",O65=Q65,O67&lt;&gt;"",Q67&lt;&gt;"",O67=Q67),Sprache!$E$144,"")</f>
        <v/>
      </c>
      <c r="P69" s="879"/>
      <c r="Q69" s="879"/>
      <c r="U69" s="879" t="str">
        <f>IF(AND(U65&lt;&gt;"",W65&lt;&gt;"",U65=W65,U67&lt;&gt;"",W67&lt;&gt;"",U67=W67),Sprache!$E$144,"")</f>
        <v/>
      </c>
      <c r="V69" s="879"/>
      <c r="W69" s="879"/>
    </row>
    <row r="70" spans="3:24" x14ac:dyDescent="0.25"/>
    <row r="71" spans="3:24" ht="15.75" x14ac:dyDescent="0.25">
      <c r="F71" s="893" t="str">
        <f>VLOOKUP(E72,Matches!$B$50:$K$58,10,0)</f>
        <v>Halbfinale 1</v>
      </c>
      <c r="G71" s="893"/>
      <c r="H71" s="893"/>
      <c r="R71" s="893" t="str">
        <f>VLOOKUP(Q72,Matches!$B$50:$K$58,10,0)</f>
        <v>Halbfinale 2</v>
      </c>
      <c r="S71" s="893"/>
      <c r="T71" s="893"/>
    </row>
    <row r="72" spans="3:24" x14ac:dyDescent="0.25">
      <c r="E72" s="78">
        <f>RIGHT($L$88,2)*1</f>
        <v>49</v>
      </c>
      <c r="F72" s="880" t="str">
        <f>VLOOKUP(E72,Matches!$B$4:$K$58,7,0)</f>
        <v>London Wembley</v>
      </c>
      <c r="G72" s="881"/>
      <c r="H72" s="882"/>
      <c r="Q72" s="78">
        <f>RIGHT($N$88,2)*1</f>
        <v>50</v>
      </c>
      <c r="R72" s="880" t="str">
        <f>VLOOKUP(Q72,Matches!$B$4:$K$58,7,0)</f>
        <v>London Wembley</v>
      </c>
      <c r="S72" s="881"/>
      <c r="T72" s="882"/>
    </row>
    <row r="73" spans="3:24" ht="15.75" x14ac:dyDescent="0.25">
      <c r="F73" s="839">
        <f>VLOOKUP(E72,Matches!$B$4:$K$58,5,0)</f>
        <v>46938</v>
      </c>
      <c r="G73" s="883"/>
      <c r="H73" s="840"/>
      <c r="L73" s="26"/>
      <c r="M73" s="26"/>
      <c r="R73" s="839">
        <f>VLOOKUP(Q72,Matches!$B$4:$K$58,5,0)</f>
        <v>46939</v>
      </c>
      <c r="S73" s="883"/>
      <c r="T73" s="840"/>
    </row>
    <row r="74" spans="3:24" x14ac:dyDescent="0.25">
      <c r="F74" s="7" t="str">
        <f>IF(AND(C65&lt;&gt;"",E65&lt;&gt;""),IF(C65&gt;E65,C64,IF(C65&lt;E65,E64,IF(AND(C67&lt;&gt;"",E67&lt;&gt;""),IF(C67&gt;E67,C64,IF(C67&lt;E67,E64,"")),""))),"")</f>
        <v/>
      </c>
      <c r="H74" s="8" t="str">
        <f>IF(AND(I65&lt;&gt;"",K65&lt;&gt;""),IF(I65&gt;K65,I64,IF(I65&lt;K65,K64,IF(AND(I67&lt;&gt;"",K67&lt;&gt;""),IF(I67&gt;K67,I64,IF(I67&lt;K67,K64,"")),""))),"")</f>
        <v/>
      </c>
      <c r="L74" s="24"/>
      <c r="M74" s="24"/>
      <c r="R74" s="7" t="str">
        <f>IF(AND(O65&lt;&gt;"",Q65&lt;&gt;""),IF(O65&gt;Q65,O64,IF(O65&lt;Q65,Q64,IF(AND(O67&lt;&gt;"",Q67&lt;&gt;""),IF(O67&gt;Q67,O64,IF(O67&lt;Q67,Q64,"")),""))),"")</f>
        <v/>
      </c>
      <c r="T74" s="8" t="str">
        <f>IF(AND(U65&lt;&gt;"",W65&lt;&gt;""),IF(U65&gt;W65,U64,IF(U65&lt;W65,W64,IF(AND(U67&lt;&gt;"",W67&lt;&gt;""),IF(U67&gt;W67,U64,IF(U67&lt;W67,W64,"")),""))),"")</f>
        <v/>
      </c>
    </row>
    <row r="75" spans="3:24" ht="15.75" thickBot="1" x14ac:dyDescent="0.3">
      <c r="F75" s="1"/>
      <c r="G75" s="12"/>
      <c r="H75" s="3"/>
      <c r="I75" s="233"/>
      <c r="L75" s="16"/>
      <c r="R75" s="1"/>
      <c r="S75" s="12"/>
      <c r="T75" s="3"/>
      <c r="U75" s="233"/>
    </row>
    <row r="76" spans="3:24" ht="9.9499999999999993" customHeight="1" x14ac:dyDescent="0.25">
      <c r="F76" s="857" t="str">
        <f>Sprache!$E$127</f>
        <v>Elfmeterschießen:</v>
      </c>
      <c r="G76" s="878"/>
      <c r="H76" s="858"/>
      <c r="L76" s="16"/>
      <c r="R76" s="857" t="str">
        <f>Sprache!$E$127</f>
        <v>Elfmeterschießen:</v>
      </c>
      <c r="S76" s="878"/>
      <c r="T76" s="858"/>
    </row>
    <row r="77" spans="3:24" ht="15.75" thickBot="1" x14ac:dyDescent="0.3">
      <c r="F77" s="229"/>
      <c r="G77" s="12"/>
      <c r="H77" s="230"/>
      <c r="L77" s="16"/>
      <c r="R77" s="229"/>
      <c r="S77" s="12"/>
      <c r="T77" s="230"/>
    </row>
    <row r="78" spans="3:24" x14ac:dyDescent="0.25">
      <c r="F78" s="10" t="str">
        <f>VLOOKUP(E72,Matches!$B$50:$K$58,2,0)</f>
        <v>W45</v>
      </c>
      <c r="G78" s="13"/>
      <c r="H78" s="10" t="str">
        <f>VLOOKUP(E72,Matches!$B$50:$K$58,3,0)</f>
        <v>W46</v>
      </c>
      <c r="I78" s="173"/>
      <c r="L78" s="17"/>
      <c r="R78" s="10" t="str">
        <f>VLOOKUP(Q72,Matches!$B$50:$K$58,2,0)</f>
        <v>W47</v>
      </c>
      <c r="S78" s="13"/>
      <c r="T78" s="10" t="str">
        <f>VLOOKUP(Q72,Matches!$B$50:$K$58,3,0)</f>
        <v>W48</v>
      </c>
    </row>
    <row r="79" spans="3:24" ht="12" customHeight="1" x14ac:dyDescent="0.25">
      <c r="F79" s="879" t="str">
        <f>IF(AND(F75&lt;&gt;"",H75&lt;&gt;"",F75=H75,F77&lt;&gt;"",H77&lt;&gt;"",F77=H77),Sprache!$E$144,"")</f>
        <v/>
      </c>
      <c r="G79" s="879"/>
      <c r="H79" s="879"/>
      <c r="L79" s="170"/>
      <c r="M79" s="170"/>
      <c r="N79" s="170"/>
      <c r="R79" s="879" t="str">
        <f>IF(AND(R75&lt;&gt;"",T75&lt;&gt;"",R75=T75,R77&lt;&gt;"",T77&lt;&gt;"",R77=T77),Sprache!$E$144,"")</f>
        <v/>
      </c>
      <c r="S79" s="879"/>
      <c r="T79" s="879"/>
    </row>
    <row r="80" spans="3:24" x14ac:dyDescent="0.25"/>
    <row r="81" spans="2:24" ht="31.5" x14ac:dyDescent="0.25">
      <c r="L81" s="889" t="str">
        <f>VLOOKUP(K82,Matches!$B$50:$K$58,10,0)</f>
        <v>Finale</v>
      </c>
      <c r="M81" s="890"/>
      <c r="N81" s="891"/>
    </row>
    <row r="82" spans="2:24" ht="15" customHeight="1" x14ac:dyDescent="0.25">
      <c r="K82" s="78">
        <v>51</v>
      </c>
      <c r="L82" s="880" t="str">
        <f>VLOOKUP(K82,Matches!$B$4:$K$58,7,0)</f>
        <v>London Wembley</v>
      </c>
      <c r="M82" s="881"/>
      <c r="N82" s="882"/>
      <c r="R82" s="892" t="str">
        <f>Sprache!$E$109</f>
        <v>Europameister 2028:</v>
      </c>
      <c r="S82" s="892"/>
      <c r="T82" s="892"/>
      <c r="U82" s="892"/>
      <c r="V82" s="892"/>
      <c r="W82" s="892"/>
    </row>
    <row r="83" spans="2:24" ht="15" customHeight="1" x14ac:dyDescent="0.25">
      <c r="L83" s="839">
        <f>VLOOKUP(K82,Matches!$B$4:$K$58,5,0)</f>
        <v>46943</v>
      </c>
      <c r="M83" s="883"/>
      <c r="N83" s="840"/>
      <c r="R83" s="892"/>
      <c r="S83" s="892"/>
      <c r="T83" s="892"/>
      <c r="U83" s="892"/>
      <c r="V83" s="892"/>
      <c r="W83" s="892"/>
    </row>
    <row r="84" spans="2:24" ht="15" customHeight="1" x14ac:dyDescent="0.25">
      <c r="L84" s="7" t="str">
        <f>IF(AND(F75&lt;&gt;"",H75&lt;&gt;""),IF(F75&gt;H75,F74,IF(F75&lt;H75,H74,IF(AND(F77&lt;&gt;"",H77&lt;&gt;""),IF(F77&gt;H77,F74,IF(F77&lt;H77,H74,"")),""))),"")</f>
        <v/>
      </c>
      <c r="N84" s="8" t="str">
        <f>IF(AND(R75&lt;&gt;"",T75&lt;&gt;""),IF(R75&gt;T75,R74,IF(R75&lt;T75,T74,IF(AND(R77&lt;&gt;"",T77&lt;&gt;""),IF(R77&gt;T77,R74,IF(R77&lt;T77,T74,"")),""))),"")</f>
        <v/>
      </c>
      <c r="R84" s="885" t="str">
        <f>IF(AND(L85&lt;&gt;"",N85&lt;&gt;""),IF(L85&gt;N85,L84,IF(L85&lt;N85,N84,IF(AND(L87&lt;&gt;"",N87&lt;&gt;""),IF(L87&gt;N87,L84,IF(L87&lt;N87,N84,"")),""))),"")</f>
        <v/>
      </c>
      <c r="S84" s="885"/>
      <c r="T84" s="885"/>
      <c r="U84" s="885"/>
      <c r="V84" s="885"/>
      <c r="W84" s="885"/>
    </row>
    <row r="85" spans="2:24" ht="15" customHeight="1" thickBot="1" x14ac:dyDescent="0.3">
      <c r="B85" s="15"/>
      <c r="L85" s="1"/>
      <c r="M85" s="11"/>
      <c r="N85" s="3"/>
      <c r="O85" s="233"/>
      <c r="R85" s="885"/>
      <c r="S85" s="885"/>
      <c r="T85" s="885"/>
      <c r="U85" s="885"/>
      <c r="V85" s="885"/>
      <c r="W85" s="885"/>
    </row>
    <row r="86" spans="2:24" ht="9.9499999999999993" customHeight="1" x14ac:dyDescent="0.25">
      <c r="B86" s="15"/>
      <c r="L86" s="857" t="str">
        <f>Sprache!$E$127</f>
        <v>Elfmeterschießen:</v>
      </c>
      <c r="M86" s="878"/>
      <c r="N86" s="858"/>
      <c r="R86" s="231"/>
      <c r="S86" s="231"/>
      <c r="T86" s="231"/>
      <c r="U86" s="231"/>
      <c r="V86" s="231"/>
      <c r="W86" s="231"/>
    </row>
    <row r="87" spans="2:24" ht="15" customHeight="1" thickBot="1" x14ac:dyDescent="0.3">
      <c r="B87" s="15"/>
      <c r="L87" s="229"/>
      <c r="M87" s="12"/>
      <c r="N87" s="230"/>
      <c r="R87" s="231"/>
      <c r="S87" s="231"/>
      <c r="T87" s="231"/>
      <c r="U87" s="231"/>
      <c r="V87" s="231"/>
      <c r="W87" s="231"/>
    </row>
    <row r="88" spans="2:24" x14ac:dyDescent="0.25">
      <c r="L88" s="10" t="str">
        <f>VLOOKUP(K82,Matches!$B$50:$K$58,2,0)</f>
        <v>W49</v>
      </c>
      <c r="M88" s="13"/>
      <c r="N88" s="10" t="str">
        <f>VLOOKUP(K82,Matches!$B$50:$K$58,3,0)</f>
        <v>W50</v>
      </c>
      <c r="O88" s="173"/>
    </row>
    <row r="89" spans="2:24" ht="12" customHeight="1" x14ac:dyDescent="0.25">
      <c r="L89" s="879" t="str">
        <f>IF(AND(L85&lt;&gt;"",N85&lt;&gt;"",L85=N85,L87&lt;&gt;"",N87&lt;&gt;"",L87=N87),Sprache!$E$144,"")</f>
        <v/>
      </c>
      <c r="M89" s="879"/>
      <c r="N89" s="879"/>
    </row>
    <row r="90" spans="2:24" x14ac:dyDescent="0.25"/>
    <row r="91" spans="2:24" x14ac:dyDescent="0.25">
      <c r="U91" s="886"/>
      <c r="V91" s="886"/>
      <c r="W91" s="886"/>
      <c r="X91" s="886"/>
    </row>
    <row r="92" spans="2:24" x14ac:dyDescent="0.25">
      <c r="B92" s="887" t="s">
        <v>1072</v>
      </c>
      <c r="C92" s="887"/>
      <c r="D92" s="887"/>
      <c r="T92" s="888" t="s">
        <v>1656</v>
      </c>
      <c r="U92" s="888"/>
      <c r="V92" s="888"/>
      <c r="W92" s="888"/>
      <c r="X92" s="888"/>
    </row>
    <row r="93" spans="2:24" x14ac:dyDescent="0.25"/>
  </sheetData>
  <sheetProtection sheet="1" selectLockedCells="1"/>
  <mergeCells count="208">
    <mergeCell ref="B1:R1"/>
    <mergeCell ref="R84:W85"/>
    <mergeCell ref="L86:N86"/>
    <mergeCell ref="L89:N89"/>
    <mergeCell ref="U91:X91"/>
    <mergeCell ref="B92:D92"/>
    <mergeCell ref="T92:X92"/>
    <mergeCell ref="F76:H76"/>
    <mergeCell ref="R76:T76"/>
    <mergeCell ref="F79:H79"/>
    <mergeCell ref="R79:T79"/>
    <mergeCell ref="L81:N81"/>
    <mergeCell ref="L82:N82"/>
    <mergeCell ref="R82:W83"/>
    <mergeCell ref="L83:N83"/>
    <mergeCell ref="F71:H71"/>
    <mergeCell ref="R71:T71"/>
    <mergeCell ref="F72:H72"/>
    <mergeCell ref="R72:T72"/>
    <mergeCell ref="F73:H73"/>
    <mergeCell ref="R73:T73"/>
    <mergeCell ref="C66:E66"/>
    <mergeCell ref="I66:K66"/>
    <mergeCell ref="O66:Q66"/>
    <mergeCell ref="U66:W66"/>
    <mergeCell ref="C69:E69"/>
    <mergeCell ref="I69:K69"/>
    <mergeCell ref="O69:Q69"/>
    <mergeCell ref="U69:W69"/>
    <mergeCell ref="C62:E62"/>
    <mergeCell ref="I62:K62"/>
    <mergeCell ref="O62:Q62"/>
    <mergeCell ref="U62:W62"/>
    <mergeCell ref="C63:E63"/>
    <mergeCell ref="I63:K63"/>
    <mergeCell ref="O63:Q63"/>
    <mergeCell ref="U63:W63"/>
    <mergeCell ref="T59:U59"/>
    <mergeCell ref="W59:X59"/>
    <mergeCell ref="C61:E61"/>
    <mergeCell ref="I61:K61"/>
    <mergeCell ref="O61:Q61"/>
    <mergeCell ref="U61:W61"/>
    <mergeCell ref="B59:C59"/>
    <mergeCell ref="E59:F59"/>
    <mergeCell ref="H59:I59"/>
    <mergeCell ref="K59:L59"/>
    <mergeCell ref="N59:O59"/>
    <mergeCell ref="Q59:R59"/>
    <mergeCell ref="T53:U53"/>
    <mergeCell ref="W53:X53"/>
    <mergeCell ref="B56:C56"/>
    <mergeCell ref="E56:F56"/>
    <mergeCell ref="H56:I56"/>
    <mergeCell ref="K56:L56"/>
    <mergeCell ref="N56:O56"/>
    <mergeCell ref="Q56:R56"/>
    <mergeCell ref="T56:U56"/>
    <mergeCell ref="W56:X56"/>
    <mergeCell ref="B53:C53"/>
    <mergeCell ref="E53:F53"/>
    <mergeCell ref="H53:I53"/>
    <mergeCell ref="K53:L53"/>
    <mergeCell ref="N53:O53"/>
    <mergeCell ref="Q53:R53"/>
    <mergeCell ref="W47:X47"/>
    <mergeCell ref="T51:U51"/>
    <mergeCell ref="W51:X51"/>
    <mergeCell ref="B52:C52"/>
    <mergeCell ref="E52:F52"/>
    <mergeCell ref="H52:I52"/>
    <mergeCell ref="K52:L52"/>
    <mergeCell ref="N52:O52"/>
    <mergeCell ref="Q52:R52"/>
    <mergeCell ref="T52:U52"/>
    <mergeCell ref="W52:X52"/>
    <mergeCell ref="B51:C51"/>
    <mergeCell ref="E51:F51"/>
    <mergeCell ref="H51:I51"/>
    <mergeCell ref="K51:L51"/>
    <mergeCell ref="N51:O51"/>
    <mergeCell ref="Q51:R51"/>
    <mergeCell ref="W45:X45"/>
    <mergeCell ref="W46:X46"/>
    <mergeCell ref="T44:U44"/>
    <mergeCell ref="B45:C45"/>
    <mergeCell ref="E45:F45"/>
    <mergeCell ref="H45:I45"/>
    <mergeCell ref="K45:L45"/>
    <mergeCell ref="N45:O45"/>
    <mergeCell ref="Q45:R45"/>
    <mergeCell ref="T45:U45"/>
    <mergeCell ref="B44:C44"/>
    <mergeCell ref="E44:F44"/>
    <mergeCell ref="H44:I44"/>
    <mergeCell ref="K44:L44"/>
    <mergeCell ref="N44:O44"/>
    <mergeCell ref="Q44:R44"/>
    <mergeCell ref="B42:C42"/>
    <mergeCell ref="E42:F42"/>
    <mergeCell ref="H42:I42"/>
    <mergeCell ref="K42:L42"/>
    <mergeCell ref="N42:O42"/>
    <mergeCell ref="Q42:R42"/>
    <mergeCell ref="B39:C39"/>
    <mergeCell ref="E39:F39"/>
    <mergeCell ref="H39:I39"/>
    <mergeCell ref="K39:L39"/>
    <mergeCell ref="N39:O39"/>
    <mergeCell ref="Q39:R39"/>
    <mergeCell ref="B38:C38"/>
    <mergeCell ref="E38:F38"/>
    <mergeCell ref="H38:I38"/>
    <mergeCell ref="K38:L38"/>
    <mergeCell ref="N38:O38"/>
    <mergeCell ref="Q38:R38"/>
    <mergeCell ref="B37:C37"/>
    <mergeCell ref="E37:F37"/>
    <mergeCell ref="H37:I37"/>
    <mergeCell ref="K37:L37"/>
    <mergeCell ref="N37:O37"/>
    <mergeCell ref="Q37:R37"/>
    <mergeCell ref="T33:X36"/>
    <mergeCell ref="B35:C35"/>
    <mergeCell ref="E35:F35"/>
    <mergeCell ref="H35:I35"/>
    <mergeCell ref="K35:L35"/>
    <mergeCell ref="N35:O35"/>
    <mergeCell ref="Q35:R35"/>
    <mergeCell ref="T31:X32"/>
    <mergeCell ref="B32:C32"/>
    <mergeCell ref="E32:F32"/>
    <mergeCell ref="H32:I32"/>
    <mergeCell ref="K32:L32"/>
    <mergeCell ref="N32:O32"/>
    <mergeCell ref="Q32:R32"/>
    <mergeCell ref="B31:C31"/>
    <mergeCell ref="E31:F31"/>
    <mergeCell ref="H31:I31"/>
    <mergeCell ref="K31:L31"/>
    <mergeCell ref="N31:O31"/>
    <mergeCell ref="Q31:R31"/>
    <mergeCell ref="N21:O21"/>
    <mergeCell ref="Q21:R21"/>
    <mergeCell ref="B27:C27"/>
    <mergeCell ref="E27:F27"/>
    <mergeCell ref="H27:I27"/>
    <mergeCell ref="K27:L27"/>
    <mergeCell ref="N27:O27"/>
    <mergeCell ref="Q27:R27"/>
    <mergeCell ref="B26:C26"/>
    <mergeCell ref="E26:F26"/>
    <mergeCell ref="H26:I26"/>
    <mergeCell ref="K26:L26"/>
    <mergeCell ref="N26:O26"/>
    <mergeCell ref="Q26:R26"/>
    <mergeCell ref="T14:X15"/>
    <mergeCell ref="B16:C16"/>
    <mergeCell ref="E16:F16"/>
    <mergeCell ref="H16:I16"/>
    <mergeCell ref="K16:L16"/>
    <mergeCell ref="N16:O16"/>
    <mergeCell ref="Q16:R16"/>
    <mergeCell ref="T16:X27"/>
    <mergeCell ref="B17:C17"/>
    <mergeCell ref="E17:F17"/>
    <mergeCell ref="B22:C22"/>
    <mergeCell ref="E22:F22"/>
    <mergeCell ref="H22:I22"/>
    <mergeCell ref="K22:L22"/>
    <mergeCell ref="N22:O22"/>
    <mergeCell ref="Q22:R22"/>
    <mergeCell ref="H17:I17"/>
    <mergeCell ref="K17:L17"/>
    <mergeCell ref="N17:O17"/>
    <mergeCell ref="Q17:R17"/>
    <mergeCell ref="B21:C21"/>
    <mergeCell ref="E21:F21"/>
    <mergeCell ref="H21:I21"/>
    <mergeCell ref="K21:L21"/>
    <mergeCell ref="T11:X12"/>
    <mergeCell ref="B12:C12"/>
    <mergeCell ref="E12:F12"/>
    <mergeCell ref="H12:I12"/>
    <mergeCell ref="K12:L12"/>
    <mergeCell ref="N12:O12"/>
    <mergeCell ref="Q12:R12"/>
    <mergeCell ref="B11:C11"/>
    <mergeCell ref="E11:F11"/>
    <mergeCell ref="H11:I11"/>
    <mergeCell ref="K11:L11"/>
    <mergeCell ref="N11:O11"/>
    <mergeCell ref="Q11:R11"/>
    <mergeCell ref="W8:X8"/>
    <mergeCell ref="B9:C9"/>
    <mergeCell ref="E9:F9"/>
    <mergeCell ref="H9:I9"/>
    <mergeCell ref="K9:L9"/>
    <mergeCell ref="N9:O9"/>
    <mergeCell ref="Q9:R9"/>
    <mergeCell ref="B7:R7"/>
    <mergeCell ref="B8:C8"/>
    <mergeCell ref="E8:F8"/>
    <mergeCell ref="H8:I8"/>
    <mergeCell ref="K8:L8"/>
    <mergeCell ref="N8:O8"/>
    <mergeCell ref="Q8:R8"/>
    <mergeCell ref="T8:U8"/>
  </mergeCells>
  <conditionalFormatting sqref="Q5:R5">
    <cfRule type="expression" dxfId="230" priority="134">
      <formula>OR($V$46="F",$V$47="F",$V$48="F",$V$49="F")</formula>
    </cfRule>
  </conditionalFormatting>
  <conditionalFormatting sqref="N5:O5">
    <cfRule type="expression" dxfId="229" priority="133">
      <formula>OR($V$46="E",$V$47="E",$V$48="E",$V$49="E")</formula>
    </cfRule>
  </conditionalFormatting>
  <conditionalFormatting sqref="K5:L5">
    <cfRule type="expression" dxfId="228" priority="132">
      <formula>OR($V$46="D",$V$47="d",$V$48="d",$V$49="d")</formula>
    </cfRule>
  </conditionalFormatting>
  <conditionalFormatting sqref="H5:I5">
    <cfRule type="expression" dxfId="227" priority="131">
      <formula>OR($V$46="c",$V$47="c",$V$48="c",$V$49="c")</formula>
    </cfRule>
  </conditionalFormatting>
  <conditionalFormatting sqref="E5:F5">
    <cfRule type="expression" dxfId="226" priority="130">
      <formula>OR($V$46="b",$V$47="b",$V$48="b",$V$49="b")</formula>
    </cfRule>
  </conditionalFormatting>
  <conditionalFormatting sqref="B5:C5">
    <cfRule type="expression" dxfId="225" priority="129">
      <formula>OR($V$46="a",$V$47="a",$V$48="a",$V$49="a")</formula>
    </cfRule>
  </conditionalFormatting>
  <conditionalFormatting sqref="B48:C48">
    <cfRule type="expression" dxfId="224" priority="128">
      <formula>OR($V$46="a",$V$47="a",$V$48="a",$V$49="a")</formula>
    </cfRule>
  </conditionalFormatting>
  <conditionalFormatting sqref="E48:F48">
    <cfRule type="expression" dxfId="223" priority="127">
      <formula>OR($V$46="b",$V$47="b",$V$48="b",$V$49="b")</formula>
    </cfRule>
  </conditionalFormatting>
  <conditionalFormatting sqref="H48:I48">
    <cfRule type="expression" dxfId="222" priority="126">
      <formula>OR($V$46="c",$V$47="c",$V$48="c",$V$49="c")</formula>
    </cfRule>
  </conditionalFormatting>
  <conditionalFormatting sqref="K48:L48">
    <cfRule type="expression" dxfId="221" priority="125">
      <formula>OR($V$46="d",$V$47="d",$V$48="d",$V$49="d")</formula>
    </cfRule>
  </conditionalFormatting>
  <conditionalFormatting sqref="N48:O48">
    <cfRule type="expression" dxfId="220" priority="124">
      <formula>OR($V$46="e",$V$47="e",$V$48="e",$V$49="e")</formula>
    </cfRule>
  </conditionalFormatting>
  <conditionalFormatting sqref="Q48:R48">
    <cfRule type="expression" dxfId="219" priority="123">
      <formula>OR($V$46="F",$V$47="F",$V$48="F",$V$49="F")</formula>
    </cfRule>
  </conditionalFormatting>
  <conditionalFormatting sqref="B56 E56 H56 K56 N56 Q56 T56 W56">
    <cfRule type="expression" dxfId="218" priority="28">
      <formula>AND(B55=C55,B55&lt;&gt;"")</formula>
    </cfRule>
  </conditionalFormatting>
  <conditionalFormatting sqref="C66 I66 O66 U66 F76 R76 L86">
    <cfRule type="expression" dxfId="217" priority="27">
      <formula>AND(C65=E65,C65&lt;&gt;"")</formula>
    </cfRule>
  </conditionalFormatting>
  <conditionalFormatting sqref="B57 E57 H57 K57 N57 Q57 T57 W57">
    <cfRule type="expression" dxfId="216" priority="26">
      <formula>AND(B55=C55,B55&lt;&gt;"")</formula>
    </cfRule>
  </conditionalFormatting>
  <conditionalFormatting sqref="C57 F57 I57 L57 O57 R57 U57 X57">
    <cfRule type="expression" dxfId="215" priority="25">
      <formula>AND(B55=C55,B55&lt;&gt;"")</formula>
    </cfRule>
  </conditionalFormatting>
  <conditionalFormatting sqref="C67 I67 O67 U67 F77 R77 L87">
    <cfRule type="expression" dxfId="214" priority="24">
      <formula>AND(C65=E65,C65&lt;&gt;"")</formula>
    </cfRule>
  </conditionalFormatting>
  <conditionalFormatting sqref="E67 K67 Q67 W67 H77 T77 N87">
    <cfRule type="expression" dxfId="213" priority="23">
      <formula>AND(C65=E65,C65&lt;&gt;"")</formula>
    </cfRule>
  </conditionalFormatting>
  <conditionalFormatting sqref="B12:R12 B17:R17 B22:R22 B27:R27 B32:R32 B39:R39 B53:X53 C63:W63 F73 R73 L83">
    <cfRule type="expression" dxfId="212" priority="22">
      <formula>INT(B12)=TODAY()</formula>
    </cfRule>
  </conditionalFormatting>
  <conditionalFormatting sqref="B14 E14 H14 K14 N14 Q14 B19 E19 H19 K19 N19 Q19 B24 E24 H24 K24 N24 Q24 B29 E29 H29 K29 N29 Q29 B34 E34 H34 K34 N34 Q34 B41 E41 H41 K41 N41 Q41 B55 E55 H55 K55 N55 Q55 T55 W55 C65 I65 O65 U65 F75 R75 L85">
    <cfRule type="expression" dxfId="211" priority="21">
      <formula>AND(B12&lt;NOW()-0.125,B14="")</formula>
    </cfRule>
  </conditionalFormatting>
  <conditionalFormatting sqref="C14 F14 I14 L14 O14 R14 C19 F19 I19 L19 O19 R19 C24 F24 I24 L24 O24 R24 C29 F29 I29 L29 O29 R29 C34 F34 I34 L34 O34 R34 C41 F41 I41 L41 O41 R41 C55 F55 I55 L55 O55 R55 U55 X55">
    <cfRule type="expression" dxfId="210" priority="20">
      <formula>AND(B12&lt;NOW()-0.125,C14="")</formula>
    </cfRule>
  </conditionalFormatting>
  <conditionalFormatting sqref="E65 K65 Q65 W65 H75 T75 N85">
    <cfRule type="expression" dxfId="209" priority="19">
      <formula>AND(C63&lt;NOW()-0.125,E65="")</formula>
    </cfRule>
  </conditionalFormatting>
  <dataValidations count="2">
    <dataValidation type="textLength" operator="lessThanOrEqual" allowBlank="1" showInputMessage="1" showErrorMessage="1" sqref="Y48:Y49 V46:V49" xr:uid="{00000000-0002-0000-0000-000000000000}">
      <formula1>1</formula1>
    </dataValidation>
    <dataValidation type="whole" allowBlank="1" showInputMessage="1" showErrorMessage="1" sqref="B14:C15 Q36:R36 H14:I15 K14:L15 N14:O15 Q14:R15 Q19:R20 N19:O20 K19:L20 H19:I20 E19:F20 B19:C20 B24:C25 E24:F25 H24:I25 K24:L25 N24:O25 Q24:R25 Q29:R30 N29:O30 K29:L30 H29:I30 E29:F30 B29:C30 K43:L43 N43:O43 Q43:R43 T43:U43 N34:O34 N41:O41 K41:L41 Q34:R34 B34:C34 L87 W43:X43 B43:C43 N36:O36 H41:I41 E34:F34 K36:L36 H36:I36 E36:F36 B36:C36 H43:I43 E43:F43 N85 K57:L57 E57:F57 N57:O57 H57:I57 Q41:R41 B57:C57 Q57:R57 T57:U57 U67 Q67 O67 K67 I67 C67 W57:X57 E67 H75 W67 T75 H77 R77 E41:F41 B41:C41 H34:I34 K34:L34 B55:C55 E55:F55 H55:I55 K55:L55 N55:O55 Q55:R55 T55:U55 W55:X55 E65 C65 I65 K65 O65 Q65 U65 W65 F75 F77 R75 T77 L85 N87 E14:F15" xr:uid="{00000000-0002-0000-0000-000001000000}">
      <formula1>0</formula1>
      <formula2>99</formula2>
    </dataValidation>
  </dataValidations>
  <hyperlinks>
    <hyperlink ref="T92" r:id="rId1" display="https://hermann-baum.de/excel/WorldCup2022/de" xr:uid="{00000000-0004-0000-0000-000000000000}"/>
    <hyperlink ref="T92:X92" r:id="rId2" display="https://hermann-baum.de/excel/UEFA_EURO/de/" xr:uid="{00000000-0004-0000-0000-000001000000}"/>
  </hyperlinks>
  <printOptions horizontalCentered="1" verticalCentered="1"/>
  <pageMargins left="0.31496062992125984" right="0.11811023622047245" top="0.19685039370078741" bottom="0.11811023622047245" header="0.31496062992125984" footer="0.31496062992125984"/>
  <pageSetup paperSize="9" scale="45" orientation="landscape" horizontalDpi="4294967293" verticalDpi="0" r:id="rId3"/>
  <drawing r:id="rId4"/>
  <extLst>
    <ext xmlns:x14="http://schemas.microsoft.com/office/spreadsheetml/2009/9/main" uri="{78C0D931-6437-407d-A8EE-F0AAD7539E65}">
      <x14:conditionalFormattings>
        <x14:conditionalFormatting xmlns:xm="http://schemas.microsoft.com/office/excel/2006/main">
          <x14:cfRule type="expression" priority="255" id="{00000000-000E-0000-0000-0000EE000000}">
            <xm:f>CalcB!AD26</xm:f>
            <x14:dxf>
              <font>
                <color rgb="FFC02000"/>
              </font>
            </x14:dxf>
          </x14:cfRule>
          <xm:sqref>E35:F35</xm:sqref>
        </x14:conditionalFormatting>
        <x14:conditionalFormatting xmlns:xm="http://schemas.microsoft.com/office/excel/2006/main">
          <x14:cfRule type="expression" priority="256" id="{00000000-000E-0000-0000-0000EF000000}">
            <xm:f>CalcB!AD27</xm:f>
            <x14:dxf>
              <font>
                <color rgb="FFC02000"/>
              </font>
            </x14:dxf>
          </x14:cfRule>
          <xm:sqref>E42:F42</xm:sqref>
        </x14:conditionalFormatting>
        <x14:conditionalFormatting xmlns:xm="http://schemas.microsoft.com/office/excel/2006/main">
          <x14:cfRule type="expression" priority="259" id="{00000000-000E-0000-0000-0000F2000000}">
            <xm:f>CalcC!AD26</xm:f>
            <x14:dxf>
              <font>
                <color rgb="FFC02000"/>
              </font>
            </x14:dxf>
          </x14:cfRule>
          <xm:sqref>H35:I35</xm:sqref>
        </x14:conditionalFormatting>
        <x14:conditionalFormatting xmlns:xm="http://schemas.microsoft.com/office/excel/2006/main">
          <x14:cfRule type="expression" priority="260" id="{00000000-000E-0000-0000-0000F3000000}">
            <xm:f>CalcC!AD27</xm:f>
            <x14:dxf>
              <font>
                <color rgb="FFC02000"/>
              </font>
            </x14:dxf>
          </x14:cfRule>
          <xm:sqref>H42:I42</xm:sqref>
        </x14:conditionalFormatting>
        <x14:conditionalFormatting xmlns:xm="http://schemas.microsoft.com/office/excel/2006/main">
          <x14:cfRule type="expression" priority="263" id="{00000000-000E-0000-0000-0000F6000000}">
            <xm:f>CalcD!AD26</xm:f>
            <x14:dxf>
              <font>
                <color rgb="FFC02000"/>
              </font>
            </x14:dxf>
          </x14:cfRule>
          <xm:sqref>K35:L35</xm:sqref>
        </x14:conditionalFormatting>
        <x14:conditionalFormatting xmlns:xm="http://schemas.microsoft.com/office/excel/2006/main">
          <x14:cfRule type="expression" priority="264" id="{00000000-000E-0000-0000-0000F7000000}">
            <xm:f>CalcD!AD27</xm:f>
            <x14:dxf>
              <font>
                <color rgb="FFC02000"/>
              </font>
            </x14:dxf>
          </x14:cfRule>
          <xm:sqref>K42:L42</xm:sqref>
        </x14:conditionalFormatting>
        <x14:conditionalFormatting xmlns:xm="http://schemas.microsoft.com/office/excel/2006/main">
          <x14:cfRule type="expression" priority="267" id="{00000000-000E-0000-0000-0000FA000000}">
            <xm:f>CalcE!AD26</xm:f>
            <x14:dxf>
              <font>
                <color rgb="FFC02000"/>
              </font>
            </x14:dxf>
          </x14:cfRule>
          <xm:sqref>N35:O35</xm:sqref>
        </x14:conditionalFormatting>
        <x14:conditionalFormatting xmlns:xm="http://schemas.microsoft.com/office/excel/2006/main">
          <x14:cfRule type="expression" priority="268" id="{00000000-000E-0000-0000-0000FB000000}">
            <xm:f>CalcE!AD27</xm:f>
            <x14:dxf>
              <font>
                <color rgb="FFC02000"/>
              </font>
            </x14:dxf>
          </x14:cfRule>
          <xm:sqref>N42:O42</xm:sqref>
        </x14:conditionalFormatting>
        <x14:conditionalFormatting xmlns:xm="http://schemas.microsoft.com/office/excel/2006/main">
          <x14:cfRule type="expression" priority="271" id="{00000000-000E-0000-0000-0000FE000000}">
            <xm:f>CalcF!AD26</xm:f>
            <x14:dxf>
              <font>
                <color rgb="FFC02000"/>
              </font>
            </x14:dxf>
          </x14:cfRule>
          <xm:sqref>Q35:R35</xm:sqref>
        </x14:conditionalFormatting>
        <x14:conditionalFormatting xmlns:xm="http://schemas.microsoft.com/office/excel/2006/main">
          <x14:cfRule type="expression" priority="272" id="{00000000-000E-0000-0000-0000FF000000}">
            <xm:f>CalcF!AD27</xm:f>
            <x14:dxf>
              <font>
                <color rgb="FFC02000"/>
              </font>
            </x14:dxf>
          </x14:cfRule>
          <xm:sqref>Q42:R42</xm:sqref>
        </x14:conditionalFormatting>
        <x14:conditionalFormatting xmlns:xm="http://schemas.microsoft.com/office/excel/2006/main">
          <x14:cfRule type="expression" priority="251" id="{00000000-000E-0000-0000-0000EA000000}">
            <xm:f>CalcA!AD26</xm:f>
            <x14:dxf>
              <font>
                <color rgb="FFC02000"/>
              </font>
            </x14:dxf>
          </x14:cfRule>
          <xm:sqref>B35:C35</xm:sqref>
        </x14:conditionalFormatting>
        <x14:conditionalFormatting xmlns:xm="http://schemas.microsoft.com/office/excel/2006/main">
          <x14:cfRule type="expression" priority="252" id="{00000000-000E-0000-0000-0000EB000000}">
            <xm:f>CalcA!AD27</xm:f>
            <x14:dxf>
              <font>
                <color rgb="FFC02000"/>
              </font>
            </x14:dxf>
          </x14:cfRule>
          <xm:sqref>B42:C42</xm:sqref>
        </x14:conditionalFormatting>
        <x14:conditionalFormatting xmlns:xm="http://schemas.microsoft.com/office/excel/2006/main">
          <x14:cfRule type="expression" priority="250" id="{9BCA18C3-066B-4BCD-9631-EE0E12FEC124}">
            <xm:f>Distinctness!$D$4&gt;0</xm:f>
            <x14:dxf>
              <font>
                <b val="0"/>
                <i val="0"/>
                <color rgb="FFFC0064"/>
              </font>
            </x14:dxf>
          </x14:cfRule>
          <xm:sqref>B7</xm:sqref>
        </x14:conditionalFormatting>
        <x14:conditionalFormatting xmlns:xm="http://schemas.microsoft.com/office/excel/2006/main">
          <x14:cfRule type="expression" priority="1" id="{45B15FED-C023-44D1-B44B-58A91B67E0CA}">
            <xm:f>AND(A1=Tagesplan!$N$12,A1&lt;&gt;"")</xm:f>
            <x14:dxf>
              <fill>
                <patternFill>
                  <bgColor rgb="FF8588FF"/>
                </patternFill>
              </fill>
            </x14:dxf>
          </x14:cfRule>
          <x14:cfRule type="expression" priority="2" id="{2CAF62B1-08C4-463B-AC56-8FB3541292A4}">
            <xm:f>AND(A1=Tagesplan!$N$11,A1&lt;&gt;"")</xm:f>
            <x14:dxf>
              <fill>
                <patternFill>
                  <bgColor rgb="FFFFF353"/>
                </patternFill>
              </fill>
            </x14:dxf>
          </x14:cfRule>
          <x14:cfRule type="expression" priority="3" id="{6923F955-90DE-4BCE-B140-62586B996125}">
            <xm:f>AND(A1=Tagesplan!$N$10,A1&lt;&gt;"")</xm:f>
            <x14:dxf>
              <fill>
                <patternFill>
                  <bgColor rgb="FFB4DC78"/>
                </patternFill>
              </fill>
            </x14:dxf>
          </x14:cfRule>
          <x14:cfRule type="expression" priority="4" id="{3A845D14-B61E-4B18-929A-AF9BF6A659A7}">
            <xm:f>AND(A1=Tagesplan!$N$9,A1&lt;&gt;"")</xm:f>
            <x14:dxf>
              <fill>
                <patternFill>
                  <bgColor rgb="FF3CD2FF"/>
                </patternFill>
              </fill>
            </x14:dxf>
          </x14:cfRule>
          <x14:cfRule type="expression" priority="5" id="{27269167-F3A3-4E7D-91B7-FF52EB41D939}">
            <xm:f>AND(A1=Tagesplan!$N$8,A1&lt;&gt;"")</xm:f>
            <x14:dxf>
              <fill>
                <patternFill>
                  <bgColor rgb="FFFFAF23"/>
                </patternFill>
              </fill>
            </x14:dxf>
          </x14:cfRule>
          <x14:cfRule type="expression" priority="18" id="{F8DAD3CB-A448-420D-9173-1D1BBD0FB4D1}">
            <xm:f>AND(A1=Tagesplan!$N$7,A1&lt;&gt;"")</xm:f>
            <x14:dxf>
              <fill>
                <patternFill>
                  <bgColor rgb="FFD9AADA"/>
                </patternFill>
              </fill>
            </x14:dxf>
          </x14:cfRule>
          <xm:sqref>A2:X88 S1:X1 A1:B1</xm:sqref>
        </x14:conditionalFormatting>
        <x14:conditionalFormatting xmlns:xm="http://schemas.microsoft.com/office/excel/2006/main">
          <x14:cfRule type="expression" priority="17" id="{C1EDBA22-AF52-498D-A67C-DB5407899FDB}">
            <xm:f>CalcA!$AD$26</xm:f>
            <x14:dxf>
              <font>
                <color theme="1"/>
              </font>
            </x14:dxf>
          </x14:cfRule>
          <xm:sqref>B36:C36</xm:sqref>
        </x14:conditionalFormatting>
        <x14:conditionalFormatting xmlns:xm="http://schemas.microsoft.com/office/excel/2006/main">
          <x14:cfRule type="expression" priority="16" id="{7E902575-CB0C-4EB6-A180-4AE75F98A027}">
            <xm:f>CalcB!$AD$26</xm:f>
            <x14:dxf>
              <font>
                <color theme="1"/>
              </font>
            </x14:dxf>
          </x14:cfRule>
          <xm:sqref>E36:F36</xm:sqref>
        </x14:conditionalFormatting>
        <x14:conditionalFormatting xmlns:xm="http://schemas.microsoft.com/office/excel/2006/main">
          <x14:cfRule type="expression" priority="15" id="{14C9FBFF-310F-489C-9E5E-614CBEC2EB7C}">
            <xm:f>CalcC!$AD$26</xm:f>
            <x14:dxf>
              <font>
                <color theme="1"/>
              </font>
            </x14:dxf>
          </x14:cfRule>
          <xm:sqref>H36:I36</xm:sqref>
        </x14:conditionalFormatting>
        <x14:conditionalFormatting xmlns:xm="http://schemas.microsoft.com/office/excel/2006/main">
          <x14:cfRule type="expression" priority="14" id="{4A4964FA-7985-4EF8-A9E3-85081A3BA64F}">
            <xm:f>CalcD!$AD$26</xm:f>
            <x14:dxf>
              <font>
                <color theme="1"/>
              </font>
            </x14:dxf>
          </x14:cfRule>
          <xm:sqref>K36:L36</xm:sqref>
        </x14:conditionalFormatting>
        <x14:conditionalFormatting xmlns:xm="http://schemas.microsoft.com/office/excel/2006/main">
          <x14:cfRule type="expression" priority="13" id="{66B0C1B4-8712-499C-9C1F-FED550328CC5}">
            <xm:f>CalcE!$AD$26</xm:f>
            <x14:dxf>
              <font>
                <color theme="1"/>
              </font>
            </x14:dxf>
          </x14:cfRule>
          <xm:sqref>N36:O36</xm:sqref>
        </x14:conditionalFormatting>
        <x14:conditionalFormatting xmlns:xm="http://schemas.microsoft.com/office/excel/2006/main">
          <x14:cfRule type="expression" priority="12" id="{D7D53D90-125C-41D4-A4C2-DD0238613796}">
            <xm:f>CalcF!$AD$26</xm:f>
            <x14:dxf>
              <font>
                <color theme="1"/>
              </font>
            </x14:dxf>
          </x14:cfRule>
          <xm:sqref>Q36:R36</xm:sqref>
        </x14:conditionalFormatting>
        <x14:conditionalFormatting xmlns:xm="http://schemas.microsoft.com/office/excel/2006/main">
          <x14:cfRule type="expression" priority="11" id="{5B62004D-DF5A-4C33-A2A3-B00FE1066B35}">
            <xm:f>CalcA!$AD$27</xm:f>
            <x14:dxf>
              <font>
                <color theme="1"/>
              </font>
            </x14:dxf>
          </x14:cfRule>
          <xm:sqref>B43:C43</xm:sqref>
        </x14:conditionalFormatting>
        <x14:conditionalFormatting xmlns:xm="http://schemas.microsoft.com/office/excel/2006/main">
          <x14:cfRule type="expression" priority="10" id="{2A1C19E7-E259-4253-82A3-E7C4FA125809}">
            <xm:f>CalcB!$AD$27</xm:f>
            <x14:dxf>
              <font>
                <color theme="1"/>
              </font>
            </x14:dxf>
          </x14:cfRule>
          <xm:sqref>E43:F43</xm:sqref>
        </x14:conditionalFormatting>
        <x14:conditionalFormatting xmlns:xm="http://schemas.microsoft.com/office/excel/2006/main">
          <x14:cfRule type="expression" priority="9" id="{D3EF3E78-27D4-44C2-AF7D-4A9CC399F556}">
            <xm:f>CalcC!$AD$27</xm:f>
            <x14:dxf>
              <font>
                <color theme="1"/>
              </font>
            </x14:dxf>
          </x14:cfRule>
          <xm:sqref>H43:I43</xm:sqref>
        </x14:conditionalFormatting>
        <x14:conditionalFormatting xmlns:xm="http://schemas.microsoft.com/office/excel/2006/main">
          <x14:cfRule type="expression" priority="8" id="{E86706D3-02AC-45CC-92B3-BB986C180523}">
            <xm:f>CalcD!$AD$27</xm:f>
            <x14:dxf>
              <font>
                <color theme="1"/>
              </font>
            </x14:dxf>
          </x14:cfRule>
          <xm:sqref>K43:L43</xm:sqref>
        </x14:conditionalFormatting>
        <x14:conditionalFormatting xmlns:xm="http://schemas.microsoft.com/office/excel/2006/main">
          <x14:cfRule type="expression" priority="7" id="{5270EDE2-1CC9-4BC1-88CB-7D04CE57F2D7}">
            <xm:f>CalcE!$AD$27</xm:f>
            <x14:dxf>
              <font>
                <color theme="1"/>
              </font>
            </x14:dxf>
          </x14:cfRule>
          <xm:sqref>N43:O43</xm:sqref>
        </x14:conditionalFormatting>
        <x14:conditionalFormatting xmlns:xm="http://schemas.microsoft.com/office/excel/2006/main">
          <x14:cfRule type="expression" priority="6" id="{A126AC58-0DCB-4F84-AA75-03845BA4BC6E}">
            <xm:f>CalcF!$AD$27</xm:f>
            <x14:dxf>
              <font>
                <color theme="1"/>
              </font>
            </x14:dxf>
          </x14:cfRule>
          <xm:sqref>Q43:R43</xm:sqref>
        </x14:conditionalFormatting>
      </x14:conditionalFormatting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0E1023-5746-4C83-A424-328A85EA1842}">
  <dimension ref="B1:AY53"/>
  <sheetViews>
    <sheetView showGridLines="0" showRowColHeaders="0" workbookViewId="0">
      <selection activeCell="BA1" sqref="BA1:XFD1048576"/>
    </sheetView>
  </sheetViews>
  <sheetFormatPr baseColWidth="10" defaultColWidth="0" defaultRowHeight="15" x14ac:dyDescent="0.25"/>
  <cols>
    <col min="1" max="1" width="1.28515625" customWidth="1"/>
    <col min="2" max="2" width="5.140625" customWidth="1"/>
    <col min="3" max="3" width="1.42578125" customWidth="1"/>
    <col min="4" max="4" width="13.7109375" customWidth="1"/>
    <col min="5" max="6" width="4.7109375" customWidth="1"/>
    <col min="7" max="7" width="3.7109375" customWidth="1"/>
    <col min="8" max="8" width="1.42578125" customWidth="1"/>
    <col min="9" max="9" width="3.7109375" customWidth="1"/>
    <col min="10" max="13" width="6.7109375" customWidth="1"/>
    <col min="14" max="14" width="2.140625" customWidth="1"/>
    <col min="15" max="15" width="13.7109375" customWidth="1"/>
    <col min="16" max="17" width="4.7109375" customWidth="1"/>
    <col min="18" max="18" width="3.140625" style="794" customWidth="1"/>
    <col min="19" max="19" width="1.42578125" customWidth="1"/>
    <col min="20" max="20" width="3.140625" style="798" customWidth="1"/>
    <col min="21" max="24" width="6.7109375" customWidth="1"/>
    <col min="25" max="25" width="2.140625" customWidth="1"/>
    <col min="26" max="26" width="13.7109375" customWidth="1"/>
    <col min="27" max="28" width="4.7109375" customWidth="1"/>
    <col min="29" max="29" width="3.140625" style="802" customWidth="1"/>
    <col min="30" max="30" width="1.42578125" customWidth="1"/>
    <col min="31" max="31" width="3.140625" style="802" customWidth="1"/>
    <col min="32" max="35" width="6.7109375" customWidth="1"/>
    <col min="36" max="36" width="2.140625" customWidth="1"/>
    <col min="37" max="37" width="13.7109375" customWidth="1"/>
    <col min="38" max="39" width="4.7109375" customWidth="1"/>
    <col min="40" max="40" width="3.140625" style="802" customWidth="1"/>
    <col min="41" max="41" width="1.42578125" customWidth="1"/>
    <col min="42" max="42" width="3.140625" style="802" customWidth="1"/>
    <col min="43" max="46" width="6.7109375" customWidth="1"/>
    <col min="47" max="47" width="2.140625" customWidth="1"/>
    <col min="48" max="48" width="6.140625" customWidth="1"/>
    <col min="49" max="49" width="2.140625" customWidth="1"/>
    <col min="50" max="50" width="5.7109375" customWidth="1"/>
    <col min="51" max="51" width="8" customWidth="1"/>
    <col min="52" max="52" width="2.7109375" customWidth="1"/>
    <col min="53" max="16384" width="11.42578125" hidden="1"/>
  </cols>
  <sheetData>
    <row r="1" spans="2:51" ht="35.25" customHeight="1" x14ac:dyDescent="0.45">
      <c r="C1" s="753"/>
      <c r="D1" s="819" t="str">
        <f>Sprache!$E$85</f>
        <v>Direkte Vergleiche</v>
      </c>
    </row>
    <row r="3" spans="2:51" ht="18.75" x14ac:dyDescent="0.3">
      <c r="D3" s="817" t="str">
        <f>Sprache!$E$239</f>
        <v>Gesamttabelle</v>
      </c>
      <c r="O3" s="817" t="str">
        <f>Sprache!$E$240</f>
        <v>Direktvergleich 1</v>
      </c>
      <c r="Z3" s="817" t="str">
        <f>Sprache!$E$241</f>
        <v>Direktvergleich 2</v>
      </c>
      <c r="AK3" s="817" t="str">
        <f>Sprache!$E$242</f>
        <v>Direktvergleich 3</v>
      </c>
    </row>
    <row r="4" spans="2:51" ht="15.75" thickBot="1" x14ac:dyDescent="0.3">
      <c r="D4" s="754">
        <v>7</v>
      </c>
      <c r="Z4" s="755" t="str">
        <f>IF(COUNTBLANK(CalcA!$BN$14:$BN$17)&lt;4,Sprache!$E$243,"")</f>
        <v/>
      </c>
      <c r="AK4" s="755" t="str">
        <f>IF(COUNTBLANK(CalcA!$BZ$14:$BZ$17)&lt;4,Sprache!$E$243,"")</f>
        <v/>
      </c>
    </row>
    <row r="5" spans="2:51" ht="24.75" thickTop="1" x14ac:dyDescent="0.35">
      <c r="B5" s="756" t="s">
        <v>30</v>
      </c>
      <c r="C5" s="757"/>
      <c r="D5" s="758"/>
      <c r="E5" s="759" t="str">
        <f>Sprache!$E$97</f>
        <v>Pkt</v>
      </c>
      <c r="F5" s="759" t="str">
        <f>Sprache!$E$98</f>
        <v>TD</v>
      </c>
      <c r="G5" s="981" t="str">
        <f>Sprache!$E$99</f>
        <v>Tore</v>
      </c>
      <c r="H5" s="982"/>
      <c r="I5" s="982"/>
      <c r="J5" s="760" t="str">
        <f t="array" ref="J5:M5">LEFT(CalcA!$H$21:$K$21,$D$4)</f>
        <v>A1</v>
      </c>
      <c r="K5" s="761" t="str">
        <v>A2</v>
      </c>
      <c r="L5" s="761" t="str">
        <v>A3</v>
      </c>
      <c r="M5" s="762" t="str">
        <v>A4</v>
      </c>
      <c r="O5" s="758"/>
      <c r="P5" s="759" t="str">
        <f>Sprache!$E$97</f>
        <v>Pkt</v>
      </c>
      <c r="Q5" s="759" t="str">
        <f>Sprache!$E$98</f>
        <v>TD</v>
      </c>
      <c r="R5" s="981" t="str">
        <f>Sprache!$E$99</f>
        <v>Tore</v>
      </c>
      <c r="S5" s="982"/>
      <c r="T5" s="982"/>
      <c r="U5" s="760" t="str">
        <f t="array" ref="U5:X5">LEFT(CalcA!$BE$13:$BH$13,$D$4)</f>
        <v>A1</v>
      </c>
      <c r="V5" s="761" t="str">
        <v>A2</v>
      </c>
      <c r="W5" s="761" t="str">
        <v>A3</v>
      </c>
      <c r="X5" s="762" t="str">
        <v>A4</v>
      </c>
      <c r="Z5" s="758"/>
      <c r="AA5" s="759" t="str">
        <f>Sprache!$E$97</f>
        <v>Pkt</v>
      </c>
      <c r="AB5" s="759" t="str">
        <f>Sprache!$E$98</f>
        <v>TD</v>
      </c>
      <c r="AC5" s="981" t="str">
        <f>Sprache!$E$99</f>
        <v>Tore</v>
      </c>
      <c r="AD5" s="982"/>
      <c r="AE5" s="982"/>
      <c r="AF5" s="760" t="str">
        <f t="array" ref="AF5:AI5">IF(COUNTBLANK(CalcA!$AZ$22:$AZ$25)&lt;4,LEFT(CalcA!$BE$21:$BH$21,$D$4),LEFT(CalcA!$BS$13:$BV$13,$D$4))</f>
        <v/>
      </c>
      <c r="AG5" s="761" t="str">
        <v/>
      </c>
      <c r="AH5" s="761" t="str">
        <v/>
      </c>
      <c r="AI5" s="762" t="str">
        <v/>
      </c>
      <c r="AK5" s="758"/>
      <c r="AL5" s="759" t="str">
        <f>Sprache!$E$97</f>
        <v>Pkt</v>
      </c>
      <c r="AM5" s="759" t="str">
        <f>Sprache!$E$98</f>
        <v>TD</v>
      </c>
      <c r="AN5" s="981" t="str">
        <f>Sprache!$E$99</f>
        <v>Tore</v>
      </c>
      <c r="AO5" s="982"/>
      <c r="AP5" s="982"/>
      <c r="AQ5" s="760" t="str">
        <f t="array" ref="AQ5:AT5">LEFT(CalcA!$CE$13:$CH$13,$D$4)</f>
        <v/>
      </c>
      <c r="AR5" s="761" t="str">
        <v/>
      </c>
      <c r="AS5" s="761" t="str">
        <v/>
      </c>
      <c r="AT5" s="762" t="str">
        <v/>
      </c>
      <c r="AV5" s="790" t="str">
        <f>Sprache!$E$101</f>
        <v>Elfm</v>
      </c>
      <c r="AX5" s="763" t="str">
        <f>Sprache!$E$104</f>
        <v>Fair-Play</v>
      </c>
      <c r="AY5" s="764" t="str">
        <f>Sprache!$E$245</f>
        <v>EURO Rang</v>
      </c>
    </row>
    <row r="6" spans="2:51" x14ac:dyDescent="0.25">
      <c r="B6" s="818" t="str">
        <f t="array" ref="B6:B9">IF(CalcA!$M$22:$M$25,"•","")</f>
        <v/>
      </c>
      <c r="D6" s="765" t="str">
        <f t="array" ref="D6:D9">CalcA!$D$22:$D$25</f>
        <v>A1</v>
      </c>
      <c r="E6" s="406">
        <f t="array" ref="E6:E9">CalcA!$E$22:$E$25</f>
        <v>0</v>
      </c>
      <c r="F6" s="406">
        <f>G6-I6</f>
        <v>0</v>
      </c>
      <c r="G6" s="769">
        <f t="array" ref="G6:G9">CalcA!$F$22:$F$25</f>
        <v>0</v>
      </c>
      <c r="H6" s="772" t="str">
        <f>Sprache!$E$149</f>
        <v xml:space="preserve"> : </v>
      </c>
      <c r="I6" s="773">
        <f t="array" ref="I6:I9">CalcA!$G$22:$G$25</f>
        <v>0</v>
      </c>
      <c r="J6" s="776" t="str">
        <f t="array" ref="J6:M9">CalcA!$H$22:$K$25</f>
        <v/>
      </c>
      <c r="K6" s="406" t="str">
        <v/>
      </c>
      <c r="L6" s="406" t="str">
        <v/>
      </c>
      <c r="M6" s="777" t="str">
        <v/>
      </c>
      <c r="O6" s="765" t="str">
        <f t="array" ref="O6:O9">CalcA!$AZ$14:$AZ$17</f>
        <v>A1</v>
      </c>
      <c r="P6" s="406">
        <f t="array" ref="P6:P9">CalcA!$BA$14:$BA$17</f>
        <v>0</v>
      </c>
      <c r="Q6" s="406">
        <f t="array" ref="Q6:Q9">CalcA!$BB$14:$BB$17</f>
        <v>0</v>
      </c>
      <c r="R6" s="795">
        <f t="array" ref="R6:R9">CalcA!$BC$14:$BC$17</f>
        <v>0</v>
      </c>
      <c r="S6" s="772" t="str">
        <f>Sprache!$E$149</f>
        <v xml:space="preserve"> : </v>
      </c>
      <c r="T6" s="799">
        <f>IF(O6="","",R6-Q6)</f>
        <v>0</v>
      </c>
      <c r="U6" s="776" t="str">
        <f t="array" ref="U6:X9">CalcA!$BE$14:$BH$17</f>
        <v/>
      </c>
      <c r="V6" s="406" t="str">
        <v/>
      </c>
      <c r="W6" s="406" t="str">
        <v/>
      </c>
      <c r="X6" s="777" t="str">
        <v/>
      </c>
      <c r="Z6" s="765" t="str">
        <f t="array" ref="Z6:Z9">IF(COUNTBLANK(CalcA!$AZ$22:$AZ$25)&lt;4,CalcA!$AZ$22:$AZ$25,CalcA!$BN$14:$BN$17)</f>
        <v/>
      </c>
      <c r="AA6" s="406" t="str">
        <f t="array" ref="AA6:AA9">IF(COUNTBLANK(CalcA!$AZ$22:$AZ$25)&lt;4,CalcA!$BA$22:$BA$25,CalcA!$BO$14:$BO$17)</f>
        <v/>
      </c>
      <c r="AB6" s="406" t="str">
        <f t="array" ref="AB6:AB9">IF(COUNTBLANK(CalcA!$AZ$22:$AZ$25)&lt;4,CalcA!$BB$22:$BB$25,CalcA!$BP$14:$BP$17)</f>
        <v/>
      </c>
      <c r="AC6" s="795" t="str">
        <f t="array" ref="AC6:AC9">IF(COUNTBLANK(CalcA!$AZ$22:$AZ$25)&lt;4,CalcA!$BC$22:$BC$25,CalcA!$BQ$14:$BQ$17)</f>
        <v/>
      </c>
      <c r="AD6" s="772" t="str">
        <f>Sprache!$E$149</f>
        <v xml:space="preserve"> : </v>
      </c>
      <c r="AE6" s="799" t="str">
        <f>IF(Z6="","",AC6-AB6)</f>
        <v/>
      </c>
      <c r="AF6" s="776" t="str">
        <f t="array" ref="AF6:AI9">IF(COUNTBLANK(CalcA!$AZ$22:$AZ$25)&lt;4,CalcA!$BE$22:$BH$25,CalcA!$BS$14:$BV$17)</f>
        <v/>
      </c>
      <c r="AG6" s="406" t="str">
        <v/>
      </c>
      <c r="AH6" s="406" t="str">
        <v/>
      </c>
      <c r="AI6" s="777" t="str">
        <v/>
      </c>
      <c r="AK6" s="765" t="str">
        <f t="array" ref="AK6:AK9">CalcA!$BZ$14:$BZ$17</f>
        <v/>
      </c>
      <c r="AL6" s="406" t="str">
        <f t="array" ref="AL6:AL9">CalcA!$CA$14:$CA$17</f>
        <v/>
      </c>
      <c r="AM6" s="406" t="str">
        <f t="array" ref="AM6:AM9">CalcA!$CB$14:$CB$17</f>
        <v/>
      </c>
      <c r="AN6" s="795" t="str">
        <f t="array" ref="AN6:AN9">CalcA!$CC$14:$CC$17</f>
        <v/>
      </c>
      <c r="AO6" s="772" t="str">
        <f>Sprache!$E$149</f>
        <v xml:space="preserve"> : </v>
      </c>
      <c r="AP6" s="799" t="str">
        <f t="shared" ref="AP6:AP9" si="0">IF(AK6="","",AN6-AM6)</f>
        <v/>
      </c>
      <c r="AQ6" s="776" t="str">
        <f t="array" ref="AQ6:AT9">CalcA!$CE$14:$CH$17</f>
        <v/>
      </c>
      <c r="AR6" s="406" t="str">
        <v/>
      </c>
      <c r="AS6" s="406" t="str">
        <v/>
      </c>
      <c r="AT6" s="777" t="str">
        <v/>
      </c>
      <c r="AV6" s="791" t="str">
        <f>IF(CalcA!$P$26=$D6,CalcA!$AB$26,IF(CalcA!$Q$26=$D6,CalcA!$AC$26,IF(CalcA!$P$27=$D6,CalcA!$AB$27,IF(CalcA!$Q$27=$D6,CalcA!$AC$27,""))))</f>
        <v/>
      </c>
      <c r="AX6" s="783">
        <f t="array" ref="AX6:AX9">VLOOKUP($D$6:$D$9,CalcA!$D$5:$P$8,13,0)</f>
        <v>0</v>
      </c>
      <c r="AY6" s="777">
        <f t="array" ref="AY6:AY9">VLOOKUP($D$6:$D$9,CalcA!$D$5:$Q$8,14,0)</f>
        <v>1</v>
      </c>
    </row>
    <row r="7" spans="2:51" x14ac:dyDescent="0.25">
      <c r="B7" s="818" t="str">
        <v/>
      </c>
      <c r="D7" s="766" t="str">
        <v>A2</v>
      </c>
      <c r="E7" s="293">
        <v>0</v>
      </c>
      <c r="F7" s="293">
        <f t="shared" ref="F7:F9" si="1">G7-I7</f>
        <v>0</v>
      </c>
      <c r="G7" s="770">
        <v>0</v>
      </c>
      <c r="H7" s="787" t="str">
        <f>Sprache!$E$149</f>
        <v xml:space="preserve"> : </v>
      </c>
      <c r="I7" s="774">
        <v>0</v>
      </c>
      <c r="J7" s="778" t="str">
        <v/>
      </c>
      <c r="K7" s="779" t="str">
        <v/>
      </c>
      <c r="L7" s="293" t="str">
        <v/>
      </c>
      <c r="M7" s="780" t="str">
        <v/>
      </c>
      <c r="O7" s="766" t="str">
        <v>A2</v>
      </c>
      <c r="P7" s="293">
        <v>0</v>
      </c>
      <c r="Q7" s="293">
        <v>0</v>
      </c>
      <c r="R7" s="796">
        <v>0</v>
      </c>
      <c r="S7" s="787" t="str">
        <f>Sprache!$E$149</f>
        <v xml:space="preserve"> : </v>
      </c>
      <c r="T7" s="800">
        <f t="shared" ref="T7:T9" si="2">IF(O7="","",R7-Q7)</f>
        <v>0</v>
      </c>
      <c r="U7" s="778" t="str">
        <v/>
      </c>
      <c r="V7" s="779" t="str">
        <v/>
      </c>
      <c r="W7" s="293" t="str">
        <v/>
      </c>
      <c r="X7" s="780" t="str">
        <v/>
      </c>
      <c r="Z7" s="766" t="str">
        <v/>
      </c>
      <c r="AA7" s="293" t="str">
        <v/>
      </c>
      <c r="AB7" s="293" t="str">
        <v/>
      </c>
      <c r="AC7" s="796" t="str">
        <v/>
      </c>
      <c r="AD7" s="787" t="str">
        <f>Sprache!$E$149</f>
        <v xml:space="preserve"> : </v>
      </c>
      <c r="AE7" s="800" t="str">
        <f t="shared" ref="AE7:AE9" si="3">IF(Z7="","",AC7-AB7)</f>
        <v/>
      </c>
      <c r="AF7" s="778" t="str">
        <v/>
      </c>
      <c r="AG7" s="779" t="str">
        <v/>
      </c>
      <c r="AH7" s="293" t="str">
        <v/>
      </c>
      <c r="AI7" s="780" t="str">
        <v/>
      </c>
      <c r="AK7" s="766" t="str">
        <v/>
      </c>
      <c r="AL7" s="293" t="str">
        <v/>
      </c>
      <c r="AM7" s="293" t="str">
        <v/>
      </c>
      <c r="AN7" s="796" t="str">
        <v/>
      </c>
      <c r="AO7" s="787" t="str">
        <f>Sprache!$E$149</f>
        <v xml:space="preserve"> : </v>
      </c>
      <c r="AP7" s="800" t="str">
        <f t="shared" si="0"/>
        <v/>
      </c>
      <c r="AQ7" s="778" t="str">
        <v/>
      </c>
      <c r="AR7" s="779" t="str">
        <v/>
      </c>
      <c r="AS7" s="293" t="str">
        <v/>
      </c>
      <c r="AT7" s="780" t="str">
        <v/>
      </c>
      <c r="AV7" s="792" t="str">
        <f>IF(CalcA!$P$26=$D7,CalcA!$AB$26,IF(CalcA!$Q$26=$D7,CalcA!$AC$26,IF(CalcA!$P$27=$D7,CalcA!$AB$27,IF(CalcA!$Q$27=$D7,CalcA!$AC$27,""))))</f>
        <v/>
      </c>
      <c r="AX7" s="784">
        <v>0</v>
      </c>
      <c r="AY7" s="780">
        <v>2</v>
      </c>
    </row>
    <row r="8" spans="2:51" x14ac:dyDescent="0.25">
      <c r="B8" s="818" t="str">
        <v/>
      </c>
      <c r="D8" s="766" t="str">
        <v>A3</v>
      </c>
      <c r="E8" s="293">
        <v>0</v>
      </c>
      <c r="F8" s="293">
        <f t="shared" si="1"/>
        <v>0</v>
      </c>
      <c r="G8" s="770">
        <v>0</v>
      </c>
      <c r="H8" s="787" t="str">
        <f>Sprache!$E$149</f>
        <v xml:space="preserve"> : </v>
      </c>
      <c r="I8" s="774">
        <v>0</v>
      </c>
      <c r="J8" s="778" t="str">
        <v/>
      </c>
      <c r="K8" s="293" t="str">
        <v/>
      </c>
      <c r="L8" s="779" t="str">
        <v/>
      </c>
      <c r="M8" s="780" t="str">
        <v/>
      </c>
      <c r="O8" s="766" t="str">
        <v>A3</v>
      </c>
      <c r="P8" s="293">
        <v>0</v>
      </c>
      <c r="Q8" s="293">
        <v>0</v>
      </c>
      <c r="R8" s="796">
        <v>0</v>
      </c>
      <c r="S8" s="787" t="str">
        <f>Sprache!$E$149</f>
        <v xml:space="preserve"> : </v>
      </c>
      <c r="T8" s="800">
        <f t="shared" si="2"/>
        <v>0</v>
      </c>
      <c r="U8" s="778" t="str">
        <v/>
      </c>
      <c r="V8" s="293" t="str">
        <v/>
      </c>
      <c r="W8" s="779" t="str">
        <v/>
      </c>
      <c r="X8" s="780" t="str">
        <v/>
      </c>
      <c r="Z8" s="766" t="str">
        <v/>
      </c>
      <c r="AA8" s="293" t="str">
        <v/>
      </c>
      <c r="AB8" s="293" t="str">
        <v/>
      </c>
      <c r="AC8" s="796" t="str">
        <v/>
      </c>
      <c r="AD8" s="787" t="str">
        <f>Sprache!$E$149</f>
        <v xml:space="preserve"> : </v>
      </c>
      <c r="AE8" s="800" t="str">
        <f t="shared" si="3"/>
        <v/>
      </c>
      <c r="AF8" s="778" t="str">
        <v/>
      </c>
      <c r="AG8" s="293" t="str">
        <v/>
      </c>
      <c r="AH8" s="779" t="str">
        <v/>
      </c>
      <c r="AI8" s="780" t="str">
        <v/>
      </c>
      <c r="AK8" s="766" t="str">
        <v/>
      </c>
      <c r="AL8" s="293" t="str">
        <v/>
      </c>
      <c r="AM8" s="293" t="str">
        <v/>
      </c>
      <c r="AN8" s="796" t="str">
        <v/>
      </c>
      <c r="AO8" s="787" t="str">
        <f>Sprache!$E$149</f>
        <v xml:space="preserve"> : </v>
      </c>
      <c r="AP8" s="800" t="str">
        <f t="shared" si="0"/>
        <v/>
      </c>
      <c r="AQ8" s="778" t="str">
        <v/>
      </c>
      <c r="AR8" s="293" t="str">
        <v/>
      </c>
      <c r="AS8" s="779" t="str">
        <v/>
      </c>
      <c r="AT8" s="780" t="str">
        <v/>
      </c>
      <c r="AV8" s="792" t="str">
        <f>IF(CalcA!$P$26=$D8,CalcA!$AB$26,IF(CalcA!$Q$26=$D8,CalcA!$AC$26,IF(CalcA!$P$27=$D8,CalcA!$AB$27,IF(CalcA!$Q$27=$D8,CalcA!$AC$27,""))))</f>
        <v/>
      </c>
      <c r="AX8" s="784">
        <v>0</v>
      </c>
      <c r="AY8" s="780">
        <v>3</v>
      </c>
    </row>
    <row r="9" spans="2:51" ht="15.75" thickBot="1" x14ac:dyDescent="0.3">
      <c r="B9" s="818" t="str">
        <v/>
      </c>
      <c r="D9" s="767" t="str">
        <v>A4</v>
      </c>
      <c r="E9" s="768">
        <v>0</v>
      </c>
      <c r="F9" s="768">
        <f t="shared" si="1"/>
        <v>0</v>
      </c>
      <c r="G9" s="771">
        <v>0</v>
      </c>
      <c r="H9" s="788" t="str">
        <f>Sprache!$E$149</f>
        <v xml:space="preserve"> : </v>
      </c>
      <c r="I9" s="775">
        <v>0</v>
      </c>
      <c r="J9" s="781" t="str">
        <v/>
      </c>
      <c r="K9" s="768" t="str">
        <v/>
      </c>
      <c r="L9" s="768" t="str">
        <v/>
      </c>
      <c r="M9" s="782" t="str">
        <v/>
      </c>
      <c r="O9" s="767" t="str">
        <v>A4</v>
      </c>
      <c r="P9" s="768">
        <v>0</v>
      </c>
      <c r="Q9" s="768">
        <v>0</v>
      </c>
      <c r="R9" s="797">
        <v>0</v>
      </c>
      <c r="S9" s="788" t="str">
        <f>Sprache!$E$149</f>
        <v xml:space="preserve"> : </v>
      </c>
      <c r="T9" s="801">
        <f t="shared" si="2"/>
        <v>0</v>
      </c>
      <c r="U9" s="781" t="str">
        <v/>
      </c>
      <c r="V9" s="768" t="str">
        <v/>
      </c>
      <c r="W9" s="768" t="str">
        <v/>
      </c>
      <c r="X9" s="782" t="str">
        <v/>
      </c>
      <c r="Z9" s="767" t="str">
        <v/>
      </c>
      <c r="AA9" s="768" t="str">
        <v/>
      </c>
      <c r="AB9" s="768" t="str">
        <v/>
      </c>
      <c r="AC9" s="797" t="str">
        <v/>
      </c>
      <c r="AD9" s="788" t="str">
        <f>Sprache!$E$149</f>
        <v xml:space="preserve"> : </v>
      </c>
      <c r="AE9" s="801" t="str">
        <f t="shared" si="3"/>
        <v/>
      </c>
      <c r="AF9" s="781" t="str">
        <v/>
      </c>
      <c r="AG9" s="768" t="str">
        <v/>
      </c>
      <c r="AH9" s="768" t="str">
        <v/>
      </c>
      <c r="AI9" s="782" t="str">
        <v/>
      </c>
      <c r="AK9" s="767" t="str">
        <v/>
      </c>
      <c r="AL9" s="768" t="str">
        <v/>
      </c>
      <c r="AM9" s="768" t="str">
        <v/>
      </c>
      <c r="AN9" s="797" t="str">
        <v/>
      </c>
      <c r="AO9" s="788" t="str">
        <f>Sprache!$E$149</f>
        <v xml:space="preserve"> : </v>
      </c>
      <c r="AP9" s="801" t="str">
        <f t="shared" si="0"/>
        <v/>
      </c>
      <c r="AQ9" s="781" t="str">
        <v/>
      </c>
      <c r="AR9" s="768" t="str">
        <v/>
      </c>
      <c r="AS9" s="768" t="str">
        <v/>
      </c>
      <c r="AT9" s="782" t="str">
        <v/>
      </c>
      <c r="AV9" s="793" t="str">
        <f>IF(CalcA!$P$26=$D9,CalcA!$AB$26,IF(CalcA!$Q$26=$D9,CalcA!$AC$26,IF(CalcA!$P$27=$D9,CalcA!$AB$27,IF(CalcA!$Q$27=$D9,CalcA!$AC$27,""))))</f>
        <v/>
      </c>
      <c r="AX9" s="785">
        <v>0</v>
      </c>
      <c r="AY9" s="786">
        <v>4</v>
      </c>
    </row>
    <row r="10" spans="2:51" ht="15.75" thickTop="1" x14ac:dyDescent="0.25"/>
    <row r="12" spans="2:51" ht="15.75" thickBot="1" x14ac:dyDescent="0.3">
      <c r="D12" s="789"/>
      <c r="Z12" s="755" t="str">
        <f>IF(COUNTBLANK(CalcB!$BN$14:$BN$17)&lt;4,Sprache!$E$243,"")</f>
        <v/>
      </c>
      <c r="AK12" s="755" t="str">
        <f>IF(COUNTBLANK(CalcB!$BZ$14:$BZ$17)&lt;4,Sprache!$E$243,"")</f>
        <v/>
      </c>
    </row>
    <row r="13" spans="2:51" ht="24.75" thickTop="1" x14ac:dyDescent="0.35">
      <c r="B13" s="756" t="s">
        <v>26</v>
      </c>
      <c r="C13" s="757"/>
      <c r="D13" s="758"/>
      <c r="E13" s="759" t="str">
        <f>Sprache!$E$97</f>
        <v>Pkt</v>
      </c>
      <c r="F13" s="759" t="str">
        <f>Sprache!$E$98</f>
        <v>TD</v>
      </c>
      <c r="G13" s="981" t="str">
        <f>Sprache!$E$99</f>
        <v>Tore</v>
      </c>
      <c r="H13" s="982"/>
      <c r="I13" s="982"/>
      <c r="J13" s="760" t="str">
        <f t="array" ref="J13:M13">LEFT(CalcB!$H$21:$K$21,$D$4)</f>
        <v>B1</v>
      </c>
      <c r="K13" s="761" t="str">
        <v>B2</v>
      </c>
      <c r="L13" s="761" t="str">
        <v>B3</v>
      </c>
      <c r="M13" s="762" t="str">
        <v>B4</v>
      </c>
      <c r="O13" s="758"/>
      <c r="P13" s="759" t="str">
        <f>Sprache!$E$97</f>
        <v>Pkt</v>
      </c>
      <c r="Q13" s="759" t="str">
        <f>Sprache!$E$98</f>
        <v>TD</v>
      </c>
      <c r="R13" s="981" t="str">
        <f>Sprache!$E$99</f>
        <v>Tore</v>
      </c>
      <c r="S13" s="982"/>
      <c r="T13" s="982"/>
      <c r="U13" s="760" t="str">
        <f t="array" ref="U13:X13">LEFT(CalcB!$BE$13:$BH$13,$D$4)</f>
        <v>B1</v>
      </c>
      <c r="V13" s="761" t="str">
        <v>B2</v>
      </c>
      <c r="W13" s="761" t="str">
        <v>B3</v>
      </c>
      <c r="X13" s="762" t="str">
        <v>B4</v>
      </c>
      <c r="Z13" s="758"/>
      <c r="AA13" s="759" t="str">
        <f>Sprache!$E$97</f>
        <v>Pkt</v>
      </c>
      <c r="AB13" s="759" t="str">
        <f>Sprache!$E$98</f>
        <v>TD</v>
      </c>
      <c r="AC13" s="981" t="str">
        <f>Sprache!$E$99</f>
        <v>Tore</v>
      </c>
      <c r="AD13" s="982"/>
      <c r="AE13" s="982"/>
      <c r="AF13" s="760" t="str">
        <f t="array" ref="AF13:AI13">IF(COUNTBLANK(CalcB!$AZ$22:$AZ$25)&lt;4,LEFT(CalcB!$BE$21:$BH$21,$D$4),LEFT(CalcB!$BS$13:$BV$13,$D$4))</f>
        <v/>
      </c>
      <c r="AG13" s="761" t="str">
        <v/>
      </c>
      <c r="AH13" s="761" t="str">
        <v/>
      </c>
      <c r="AI13" s="762" t="str">
        <v/>
      </c>
      <c r="AK13" s="758"/>
      <c r="AL13" s="759" t="str">
        <f>Sprache!$E$97</f>
        <v>Pkt</v>
      </c>
      <c r="AM13" s="759" t="str">
        <f>Sprache!$E$98</f>
        <v>TD</v>
      </c>
      <c r="AN13" s="981" t="str">
        <f>Sprache!$E$99</f>
        <v>Tore</v>
      </c>
      <c r="AO13" s="982"/>
      <c r="AP13" s="982"/>
      <c r="AQ13" s="760" t="str">
        <f t="array" ref="AQ13:AT13">LEFT(CalcB!$CE$13:$CH$13,$D$4)</f>
        <v/>
      </c>
      <c r="AR13" s="761" t="str">
        <v/>
      </c>
      <c r="AS13" s="761" t="str">
        <v/>
      </c>
      <c r="AT13" s="762" t="str">
        <v/>
      </c>
      <c r="AV13" s="790" t="str">
        <f>Sprache!$E$101</f>
        <v>Elfm</v>
      </c>
      <c r="AX13" s="763" t="str">
        <f>Sprache!$E$104</f>
        <v>Fair-Play</v>
      </c>
      <c r="AY13" s="764" t="str">
        <f>Sprache!$E$245</f>
        <v>EURO Rang</v>
      </c>
    </row>
    <row r="14" spans="2:51" x14ac:dyDescent="0.25">
      <c r="B14" s="818" t="str">
        <f t="array" ref="B14:B17">IF(CalcB!$M$22:$M$25,"•","")</f>
        <v/>
      </c>
      <c r="D14" s="765" t="str">
        <f t="array" ref="D14:D17">CalcB!$D$22:$D$25</f>
        <v>B1</v>
      </c>
      <c r="E14" s="406">
        <f t="array" ref="E14:E17">CalcB!$E$22:$E$25</f>
        <v>0</v>
      </c>
      <c r="F14" s="406">
        <f>G14-I14</f>
        <v>0</v>
      </c>
      <c r="G14" s="769">
        <f t="array" ref="G14:G17">CalcB!$F$22:$F$25</f>
        <v>0</v>
      </c>
      <c r="H14" s="772" t="str">
        <f>Sprache!$E$149</f>
        <v xml:space="preserve"> : </v>
      </c>
      <c r="I14" s="773">
        <f t="array" ref="I14:I17">CalcB!$G$22:$G$25</f>
        <v>0</v>
      </c>
      <c r="J14" s="776" t="str">
        <f t="array" ref="J14:M17">CalcB!$H$22:$K$25</f>
        <v/>
      </c>
      <c r="K14" s="406" t="str">
        <v/>
      </c>
      <c r="L14" s="406" t="str">
        <v/>
      </c>
      <c r="M14" s="777" t="str">
        <v/>
      </c>
      <c r="O14" s="765" t="str">
        <f t="array" ref="O14:O17">CalcB!$AZ$14:$AZ$17</f>
        <v>B1</v>
      </c>
      <c r="P14" s="406">
        <f t="array" ref="P14:P17">CalcB!$BA$14:$BA$17</f>
        <v>0</v>
      </c>
      <c r="Q14" s="406">
        <f t="array" ref="Q14:Q17">CalcB!$BB$14:$BB$17</f>
        <v>0</v>
      </c>
      <c r="R14" s="795">
        <f t="array" ref="R14:R17">CalcB!$BC$14:$BC$17</f>
        <v>0</v>
      </c>
      <c r="S14" s="772" t="str">
        <f>Sprache!$E$149</f>
        <v xml:space="preserve"> : </v>
      </c>
      <c r="T14" s="799">
        <f t="shared" ref="T14:T17" si="4">IF(O14="","",R14-Q14)</f>
        <v>0</v>
      </c>
      <c r="U14" s="776" t="str">
        <f t="array" ref="U14:X17">CalcB!$BE$14:$BH$17</f>
        <v/>
      </c>
      <c r="V14" s="406" t="str">
        <v/>
      </c>
      <c r="W14" s="406" t="str">
        <v/>
      </c>
      <c r="X14" s="777" t="str">
        <v/>
      </c>
      <c r="Z14" s="765" t="str">
        <f t="array" ref="Z14:Z17">IF(COUNTBLANK(CalcB!$AZ$22:$AZ$25)&lt;4,CalcB!$AZ$22:$AZ$25,CalcB!$BN$14:$BN$17)</f>
        <v/>
      </c>
      <c r="AA14" s="406" t="str">
        <f t="array" ref="AA14:AA17">IF(COUNTBLANK(CalcB!$AZ$22:$AZ$25)&lt;4,CalcB!$BA$22:$BA$25,CalcB!$BO$14:$BO$17)</f>
        <v/>
      </c>
      <c r="AB14" s="406" t="str">
        <f t="array" ref="AB14:AB17">IF(COUNTBLANK(CalcB!$AZ$22:$AZ$25)&lt;4,CalcB!$BB$22:$BB$25,CalcB!$BP$14:$BP$17)</f>
        <v/>
      </c>
      <c r="AC14" s="795" t="str">
        <f t="array" ref="AC14:AC17">IF(COUNTBLANK(CalcB!$AZ$22:$AZ$25)&lt;4,CalcB!$BC$22:$BC$25,CalcB!$BQ$14:$BQ$17)</f>
        <v/>
      </c>
      <c r="AD14" s="772" t="str">
        <f>Sprache!$E$149</f>
        <v xml:space="preserve"> : </v>
      </c>
      <c r="AE14" s="799" t="str">
        <f t="shared" ref="AE14:AE17" si="5">IF(Z14="","",AC14-AB14)</f>
        <v/>
      </c>
      <c r="AF14" s="776" t="str">
        <f t="array" ref="AF14:AI17">IF(COUNTBLANK(CalcB!$AZ$22:$AZ$25)&lt;4,CalcB!$BE$22:$BH$25,CalcB!$BS$14:$BV$17)</f>
        <v/>
      </c>
      <c r="AG14" s="406" t="str">
        <v/>
      </c>
      <c r="AH14" s="406" t="str">
        <v/>
      </c>
      <c r="AI14" s="777" t="str">
        <v/>
      </c>
      <c r="AK14" s="765" t="str">
        <f t="array" ref="AK14:AK17">CalcB!$BZ$14:$BZ$17</f>
        <v/>
      </c>
      <c r="AL14" s="406" t="str">
        <f t="array" ref="AL14:AL17">CalcB!$CA$14:$CA$17</f>
        <v/>
      </c>
      <c r="AM14" s="406" t="str">
        <f t="array" ref="AM14:AM17">CalcB!$CB$14:$CB$17</f>
        <v/>
      </c>
      <c r="AN14" s="795" t="str">
        <f t="array" ref="AN14:AN17">CalcB!$CC$14:$CC$17</f>
        <v/>
      </c>
      <c r="AO14" s="772" t="str">
        <f>Sprache!$E$149</f>
        <v xml:space="preserve"> : </v>
      </c>
      <c r="AP14" s="799" t="str">
        <f t="shared" ref="AP14:AP17" si="6">IF(AK14="","",AN14-AM14)</f>
        <v/>
      </c>
      <c r="AQ14" s="776" t="str">
        <f t="array" ref="AQ14:AT17">CalcB!$CE$14:$CH$17</f>
        <v/>
      </c>
      <c r="AR14" s="406" t="str">
        <v/>
      </c>
      <c r="AS14" s="406" t="str">
        <v/>
      </c>
      <c r="AT14" s="777" t="str">
        <v/>
      </c>
      <c r="AV14" s="791" t="str">
        <f>IF(CalcB!$P$26=$D14,CalcB!$AB$26,IF(CalcB!$Q$26=$D14,CalcB!$AC$26,IF(CalcB!$P$27=$D14,CalcB!$AB$27,IF(CalcB!$Q$27=$D14,CalcB!$AC$27,""))))</f>
        <v/>
      </c>
      <c r="AX14" s="783">
        <f t="array" ref="AX14:AX17">VLOOKUP($D14:$D17,CalcB!$D$5:$P$8,13,0)</f>
        <v>0</v>
      </c>
      <c r="AY14" s="777">
        <f t="array" ref="AY14:AY17">VLOOKUP($D14:$D17,CalcB!$D$5:$Q$8,14,0)</f>
        <v>5</v>
      </c>
    </row>
    <row r="15" spans="2:51" x14ac:dyDescent="0.25">
      <c r="B15" s="818" t="str">
        <v/>
      </c>
      <c r="D15" s="766" t="str">
        <v>B2</v>
      </c>
      <c r="E15" s="293">
        <v>0</v>
      </c>
      <c r="F15" s="293">
        <f t="shared" ref="F15:F17" si="7">G15-I15</f>
        <v>0</v>
      </c>
      <c r="G15" s="770">
        <v>0</v>
      </c>
      <c r="H15" s="787" t="str">
        <f>Sprache!$E$149</f>
        <v xml:space="preserve"> : </v>
      </c>
      <c r="I15" s="774">
        <v>0</v>
      </c>
      <c r="J15" s="778" t="str">
        <v/>
      </c>
      <c r="K15" s="779" t="str">
        <v/>
      </c>
      <c r="L15" s="293" t="str">
        <v/>
      </c>
      <c r="M15" s="780" t="str">
        <v/>
      </c>
      <c r="O15" s="766" t="str">
        <v>B2</v>
      </c>
      <c r="P15" s="293">
        <v>0</v>
      </c>
      <c r="Q15" s="293">
        <v>0</v>
      </c>
      <c r="R15" s="796">
        <v>0</v>
      </c>
      <c r="S15" s="787" t="str">
        <f>Sprache!$E$149</f>
        <v xml:space="preserve"> : </v>
      </c>
      <c r="T15" s="800">
        <f t="shared" si="4"/>
        <v>0</v>
      </c>
      <c r="U15" s="778" t="str">
        <v/>
      </c>
      <c r="V15" s="779" t="str">
        <v/>
      </c>
      <c r="W15" s="293" t="str">
        <v/>
      </c>
      <c r="X15" s="780" t="str">
        <v/>
      </c>
      <c r="Z15" s="766" t="str">
        <v/>
      </c>
      <c r="AA15" s="293" t="str">
        <v/>
      </c>
      <c r="AB15" s="293" t="str">
        <v/>
      </c>
      <c r="AC15" s="796" t="str">
        <v/>
      </c>
      <c r="AD15" s="787" t="str">
        <f>Sprache!$E$149</f>
        <v xml:space="preserve"> : </v>
      </c>
      <c r="AE15" s="800" t="str">
        <f t="shared" si="5"/>
        <v/>
      </c>
      <c r="AF15" s="778" t="str">
        <v/>
      </c>
      <c r="AG15" s="779" t="str">
        <v/>
      </c>
      <c r="AH15" s="293" t="str">
        <v/>
      </c>
      <c r="AI15" s="780" t="str">
        <v/>
      </c>
      <c r="AK15" s="766" t="str">
        <v/>
      </c>
      <c r="AL15" s="293" t="str">
        <v/>
      </c>
      <c r="AM15" s="293" t="str">
        <v/>
      </c>
      <c r="AN15" s="796" t="str">
        <v/>
      </c>
      <c r="AO15" s="787" t="str">
        <f>Sprache!$E$149</f>
        <v xml:space="preserve"> : </v>
      </c>
      <c r="AP15" s="800" t="str">
        <f t="shared" si="6"/>
        <v/>
      </c>
      <c r="AQ15" s="778" t="str">
        <v/>
      </c>
      <c r="AR15" s="779" t="str">
        <v/>
      </c>
      <c r="AS15" s="293" t="str">
        <v/>
      </c>
      <c r="AT15" s="780" t="str">
        <v/>
      </c>
      <c r="AV15" s="792" t="str">
        <f>IF(CalcB!$P$26=$D15,CalcB!$AB$26,IF(CalcB!$Q$26=$D15,CalcB!$AC$26,IF(CalcB!$P$27=$D15,CalcB!$AB$27,IF(CalcB!$Q$27=$D15,CalcB!$AC$27,""))))</f>
        <v/>
      </c>
      <c r="AX15" s="784">
        <v>0</v>
      </c>
      <c r="AY15" s="780">
        <v>6</v>
      </c>
    </row>
    <row r="16" spans="2:51" x14ac:dyDescent="0.25">
      <c r="B16" s="818" t="str">
        <v/>
      </c>
      <c r="D16" s="766" t="str">
        <v>B3</v>
      </c>
      <c r="E16" s="293">
        <v>0</v>
      </c>
      <c r="F16" s="293">
        <f t="shared" si="7"/>
        <v>0</v>
      </c>
      <c r="G16" s="770">
        <v>0</v>
      </c>
      <c r="H16" s="787" t="str">
        <f>Sprache!$E$149</f>
        <v xml:space="preserve"> : </v>
      </c>
      <c r="I16" s="774">
        <v>0</v>
      </c>
      <c r="J16" s="778" t="str">
        <v/>
      </c>
      <c r="K16" s="293" t="str">
        <v/>
      </c>
      <c r="L16" s="779" t="str">
        <v/>
      </c>
      <c r="M16" s="780" t="str">
        <v/>
      </c>
      <c r="O16" s="766" t="str">
        <v>B3</v>
      </c>
      <c r="P16" s="293">
        <v>0</v>
      </c>
      <c r="Q16" s="293">
        <v>0</v>
      </c>
      <c r="R16" s="796">
        <v>0</v>
      </c>
      <c r="S16" s="787" t="str">
        <f>Sprache!$E$149</f>
        <v xml:space="preserve"> : </v>
      </c>
      <c r="T16" s="800">
        <f t="shared" si="4"/>
        <v>0</v>
      </c>
      <c r="U16" s="778" t="str">
        <v/>
      </c>
      <c r="V16" s="293" t="str">
        <v/>
      </c>
      <c r="W16" s="779" t="str">
        <v/>
      </c>
      <c r="X16" s="780" t="str">
        <v/>
      </c>
      <c r="Z16" s="766" t="str">
        <v/>
      </c>
      <c r="AA16" s="293" t="str">
        <v/>
      </c>
      <c r="AB16" s="293" t="str">
        <v/>
      </c>
      <c r="AC16" s="796" t="str">
        <v/>
      </c>
      <c r="AD16" s="787" t="str">
        <f>Sprache!$E$149</f>
        <v xml:space="preserve"> : </v>
      </c>
      <c r="AE16" s="800" t="str">
        <f t="shared" si="5"/>
        <v/>
      </c>
      <c r="AF16" s="778" t="str">
        <v/>
      </c>
      <c r="AG16" s="293" t="str">
        <v/>
      </c>
      <c r="AH16" s="779" t="str">
        <v/>
      </c>
      <c r="AI16" s="780" t="str">
        <v/>
      </c>
      <c r="AK16" s="766" t="str">
        <v/>
      </c>
      <c r="AL16" s="293" t="str">
        <v/>
      </c>
      <c r="AM16" s="293" t="str">
        <v/>
      </c>
      <c r="AN16" s="796" t="str">
        <v/>
      </c>
      <c r="AO16" s="787" t="str">
        <f>Sprache!$E$149</f>
        <v xml:space="preserve"> : </v>
      </c>
      <c r="AP16" s="800" t="str">
        <f t="shared" si="6"/>
        <v/>
      </c>
      <c r="AQ16" s="778" t="str">
        <v/>
      </c>
      <c r="AR16" s="293" t="str">
        <v/>
      </c>
      <c r="AS16" s="779" t="str">
        <v/>
      </c>
      <c r="AT16" s="780" t="str">
        <v/>
      </c>
      <c r="AV16" s="792" t="str">
        <f>IF(CalcB!$P$26=$D16,CalcB!$AB$26,IF(CalcB!$Q$26=$D16,CalcB!$AC$26,IF(CalcB!$P$27=$D16,CalcB!$AB$27,IF(CalcB!$Q$27=$D16,CalcB!$AC$27,""))))</f>
        <v/>
      </c>
      <c r="AX16" s="784">
        <v>0</v>
      </c>
      <c r="AY16" s="780">
        <v>7</v>
      </c>
    </row>
    <row r="17" spans="2:51" ht="15.75" thickBot="1" x14ac:dyDescent="0.3">
      <c r="B17" s="818" t="str">
        <v/>
      </c>
      <c r="D17" s="767" t="str">
        <v>B4</v>
      </c>
      <c r="E17" s="768">
        <v>0</v>
      </c>
      <c r="F17" s="768">
        <f t="shared" si="7"/>
        <v>0</v>
      </c>
      <c r="G17" s="771">
        <v>0</v>
      </c>
      <c r="H17" s="788" t="str">
        <f>Sprache!$E$149</f>
        <v xml:space="preserve"> : </v>
      </c>
      <c r="I17" s="775">
        <v>0</v>
      </c>
      <c r="J17" s="781" t="str">
        <v/>
      </c>
      <c r="K17" s="768" t="str">
        <v/>
      </c>
      <c r="L17" s="768" t="str">
        <v/>
      </c>
      <c r="M17" s="782" t="str">
        <v/>
      </c>
      <c r="O17" s="767" t="str">
        <v>B4</v>
      </c>
      <c r="P17" s="768">
        <v>0</v>
      </c>
      <c r="Q17" s="768">
        <v>0</v>
      </c>
      <c r="R17" s="797">
        <v>0</v>
      </c>
      <c r="S17" s="788" t="str">
        <f>Sprache!$E$149</f>
        <v xml:space="preserve"> : </v>
      </c>
      <c r="T17" s="801">
        <f t="shared" si="4"/>
        <v>0</v>
      </c>
      <c r="U17" s="781" t="str">
        <v/>
      </c>
      <c r="V17" s="768" t="str">
        <v/>
      </c>
      <c r="W17" s="768" t="str">
        <v/>
      </c>
      <c r="X17" s="782" t="str">
        <v/>
      </c>
      <c r="Z17" s="767" t="str">
        <v/>
      </c>
      <c r="AA17" s="768" t="str">
        <v/>
      </c>
      <c r="AB17" s="768" t="str">
        <v/>
      </c>
      <c r="AC17" s="797" t="str">
        <v/>
      </c>
      <c r="AD17" s="788" t="str">
        <f>Sprache!$E$149</f>
        <v xml:space="preserve"> : </v>
      </c>
      <c r="AE17" s="801" t="str">
        <f t="shared" si="5"/>
        <v/>
      </c>
      <c r="AF17" s="781" t="str">
        <v/>
      </c>
      <c r="AG17" s="768" t="str">
        <v/>
      </c>
      <c r="AH17" s="768" t="str">
        <v/>
      </c>
      <c r="AI17" s="782" t="str">
        <v/>
      </c>
      <c r="AK17" s="767" t="str">
        <v/>
      </c>
      <c r="AL17" s="768" t="str">
        <v/>
      </c>
      <c r="AM17" s="768" t="str">
        <v/>
      </c>
      <c r="AN17" s="797" t="str">
        <v/>
      </c>
      <c r="AO17" s="788" t="str">
        <f>Sprache!$E$149</f>
        <v xml:space="preserve"> : </v>
      </c>
      <c r="AP17" s="801" t="str">
        <f t="shared" si="6"/>
        <v/>
      </c>
      <c r="AQ17" s="781" t="str">
        <v/>
      </c>
      <c r="AR17" s="768" t="str">
        <v/>
      </c>
      <c r="AS17" s="768" t="str">
        <v/>
      </c>
      <c r="AT17" s="782" t="str">
        <v/>
      </c>
      <c r="AV17" s="793" t="str">
        <f>IF(CalcB!$P$26=$D17,CalcB!$AB$26,IF(CalcB!$Q$26=$D17,CalcB!$AC$26,IF(CalcB!$P$27=$D17,CalcB!$AB$27,IF(CalcB!$Q$27=$D17,CalcB!$AC$27,""))))</f>
        <v/>
      </c>
      <c r="AX17" s="785">
        <v>0</v>
      </c>
      <c r="AY17" s="786">
        <v>8</v>
      </c>
    </row>
    <row r="18" spans="2:51" ht="15.75" thickTop="1" x14ac:dyDescent="0.25"/>
    <row r="20" spans="2:51" ht="15.75" thickBot="1" x14ac:dyDescent="0.3">
      <c r="D20" s="789"/>
      <c r="Z20" s="755" t="str">
        <f>IF(COUNTBLANK(CalcC!$BN$14:$BN$17)&lt;4,Sprache!$E$243,"")</f>
        <v/>
      </c>
      <c r="AK20" s="755" t="str">
        <f>IF(COUNTBLANK(CalcC!$BZ$14:$BZ$17)&lt;4,Sprache!$E$243,"")</f>
        <v/>
      </c>
    </row>
    <row r="21" spans="2:51" ht="24.75" thickTop="1" x14ac:dyDescent="0.35">
      <c r="B21" s="756" t="s">
        <v>27</v>
      </c>
      <c r="C21" s="757"/>
      <c r="D21" s="758"/>
      <c r="E21" s="759" t="str">
        <f>Sprache!$E$97</f>
        <v>Pkt</v>
      </c>
      <c r="F21" s="759" t="str">
        <f>Sprache!$E$98</f>
        <v>TD</v>
      </c>
      <c r="G21" s="981" t="str">
        <f>Sprache!$E$99</f>
        <v>Tore</v>
      </c>
      <c r="H21" s="982"/>
      <c r="I21" s="982"/>
      <c r="J21" s="760" t="str">
        <f t="array" ref="J21:M21">LEFT(CalcC!$H$21:$K$21,$D$4)</f>
        <v>C1</v>
      </c>
      <c r="K21" s="761" t="str">
        <v>C2</v>
      </c>
      <c r="L21" s="761" t="str">
        <v>C3</v>
      </c>
      <c r="M21" s="762" t="str">
        <v>C4</v>
      </c>
      <c r="O21" s="758"/>
      <c r="P21" s="759" t="str">
        <f>Sprache!$E$97</f>
        <v>Pkt</v>
      </c>
      <c r="Q21" s="759" t="str">
        <f>Sprache!$E$98</f>
        <v>TD</v>
      </c>
      <c r="R21" s="981" t="str">
        <f>Sprache!$E$99</f>
        <v>Tore</v>
      </c>
      <c r="S21" s="982"/>
      <c r="T21" s="982"/>
      <c r="U21" s="760" t="str">
        <f t="array" ref="U21:X21">LEFT(CalcC!$BE$13:$BH$13,$D$4)</f>
        <v>C1</v>
      </c>
      <c r="V21" s="761" t="str">
        <v>C2</v>
      </c>
      <c r="W21" s="761" t="str">
        <v>C3</v>
      </c>
      <c r="X21" s="762" t="str">
        <v>C4</v>
      </c>
      <c r="Z21" s="758"/>
      <c r="AA21" s="759" t="str">
        <f>Sprache!$E$97</f>
        <v>Pkt</v>
      </c>
      <c r="AB21" s="759" t="str">
        <f>Sprache!$E$98</f>
        <v>TD</v>
      </c>
      <c r="AC21" s="981" t="str">
        <f>Sprache!$E$99</f>
        <v>Tore</v>
      </c>
      <c r="AD21" s="982"/>
      <c r="AE21" s="982"/>
      <c r="AF21" s="760" t="str">
        <f t="array" ref="AF21:AI21">IF(COUNTBLANK(CalcC!$AZ$22:$AZ$25)&lt;4,LEFT(CalcC!$BE$21:$BH$21,$D$4),LEFT(CalcC!$BS$13:$BV$13,$D$4))</f>
        <v/>
      </c>
      <c r="AG21" s="761" t="str">
        <v/>
      </c>
      <c r="AH21" s="761" t="str">
        <v/>
      </c>
      <c r="AI21" s="762" t="str">
        <v/>
      </c>
      <c r="AK21" s="758"/>
      <c r="AL21" s="759" t="str">
        <f>Sprache!$E$97</f>
        <v>Pkt</v>
      </c>
      <c r="AM21" s="759" t="str">
        <f>Sprache!$E$98</f>
        <v>TD</v>
      </c>
      <c r="AN21" s="981" t="str">
        <f>Sprache!$E$99</f>
        <v>Tore</v>
      </c>
      <c r="AO21" s="982"/>
      <c r="AP21" s="982"/>
      <c r="AQ21" s="760" t="str">
        <f t="array" ref="AQ21:AT21">LEFT(CalcC!$CE$13:$CH$13,$D$4)</f>
        <v/>
      </c>
      <c r="AR21" s="761" t="str">
        <v/>
      </c>
      <c r="AS21" s="761" t="str">
        <v/>
      </c>
      <c r="AT21" s="762" t="str">
        <v/>
      </c>
      <c r="AV21" s="790" t="str">
        <f>Sprache!$E$101</f>
        <v>Elfm</v>
      </c>
      <c r="AX21" s="763" t="str">
        <f>Sprache!$E$104</f>
        <v>Fair-Play</v>
      </c>
      <c r="AY21" s="764" t="str">
        <f>Sprache!$E$245</f>
        <v>EURO Rang</v>
      </c>
    </row>
    <row r="22" spans="2:51" x14ac:dyDescent="0.25">
      <c r="B22" s="818" t="str">
        <f t="array" ref="B22:B25">IF(CalcC!$M$22:$M$25,"•","")</f>
        <v/>
      </c>
      <c r="D22" s="765" t="str">
        <f t="array" ref="D22:D25">CalcC!$D$22:$D$25</f>
        <v>C1</v>
      </c>
      <c r="E22" s="406">
        <f t="array" ref="E22:E25">CalcC!$E$22:$E$25</f>
        <v>0</v>
      </c>
      <c r="F22" s="406">
        <f>G22-I22</f>
        <v>0</v>
      </c>
      <c r="G22" s="769">
        <f t="array" ref="G22:G25">CalcC!$F$22:$F$25</f>
        <v>0</v>
      </c>
      <c r="H22" s="772" t="str">
        <f>Sprache!$E$149</f>
        <v xml:space="preserve"> : </v>
      </c>
      <c r="I22" s="773">
        <f t="array" ref="I22:I25">CalcC!$G$22:$G$25</f>
        <v>0</v>
      </c>
      <c r="J22" s="776" t="str">
        <f t="array" ref="J22:M25">CalcC!$H$22:$K$25</f>
        <v/>
      </c>
      <c r="K22" s="406" t="str">
        <v/>
      </c>
      <c r="L22" s="406" t="str">
        <v/>
      </c>
      <c r="M22" s="777" t="str">
        <v/>
      </c>
      <c r="O22" s="765" t="str">
        <f t="array" ref="O22:O25">CalcC!$AZ$14:$AZ$17</f>
        <v>C1</v>
      </c>
      <c r="P22" s="406">
        <f t="array" ref="P22:P25">CalcC!$BA$14:$BA$17</f>
        <v>0</v>
      </c>
      <c r="Q22" s="406">
        <f t="array" ref="Q22:Q25">CalcC!$BB$14:$BB$17</f>
        <v>0</v>
      </c>
      <c r="R22" s="795">
        <f t="array" ref="R22:R25">CalcC!$BC$14:$BC$17</f>
        <v>0</v>
      </c>
      <c r="S22" s="772" t="str">
        <f>Sprache!$E$149</f>
        <v xml:space="preserve"> : </v>
      </c>
      <c r="T22" s="799">
        <f t="shared" ref="T22:T25" si="8">IF(O22="","",R22-Q22)</f>
        <v>0</v>
      </c>
      <c r="U22" s="776" t="str">
        <f t="array" ref="U22:X25">CalcC!$BE$14:$BH$17</f>
        <v/>
      </c>
      <c r="V22" s="406" t="str">
        <v/>
      </c>
      <c r="W22" s="406" t="str">
        <v/>
      </c>
      <c r="X22" s="777" t="str">
        <v/>
      </c>
      <c r="Z22" s="765" t="str">
        <f t="array" ref="Z22:Z25">IF(COUNTBLANK(CalcC!$AZ$22:$AZ$25)&lt;4,CalcC!$AZ$22:$AZ$25,CalcC!$BN$14:$BN$17)</f>
        <v/>
      </c>
      <c r="AA22" s="406" t="str">
        <f t="array" ref="AA22:AA25">IF(COUNTBLANK(CalcC!$AZ$22:$AZ$25)&lt;4,CalcC!$BA$22:$BA$25,CalcC!$BO$14:$BO$17)</f>
        <v/>
      </c>
      <c r="AB22" s="406" t="str">
        <f t="array" ref="AB22:AB25">IF(COUNTBLANK(CalcC!$AZ$22:$AZ$25)&lt;4,CalcC!$BB$22:$BB$25,CalcC!$BP$14:$BP$17)</f>
        <v/>
      </c>
      <c r="AC22" s="795" t="str">
        <f t="array" ref="AC22:AC25">IF(COUNTBLANK(CalcC!$AZ$22:$AZ$25)&lt;4,CalcC!$BC$22:$BC$25,CalcC!$BQ$14:$BQ$17)</f>
        <v/>
      </c>
      <c r="AD22" s="772" t="str">
        <f>Sprache!$E$149</f>
        <v xml:space="preserve"> : </v>
      </c>
      <c r="AE22" s="799" t="str">
        <f t="shared" ref="AE22:AE25" si="9">IF(Z22="","",AC22-AB22)</f>
        <v/>
      </c>
      <c r="AF22" s="776" t="str">
        <f t="array" ref="AF22:AI25">IF(COUNTBLANK(CalcC!$AZ$22:$AZ$25)&lt;4,CalcC!$BE$22:$BH$25,CalcC!$BS$14:$BV$17)</f>
        <v/>
      </c>
      <c r="AG22" s="406" t="str">
        <v/>
      </c>
      <c r="AH22" s="406" t="str">
        <v/>
      </c>
      <c r="AI22" s="777" t="str">
        <v/>
      </c>
      <c r="AK22" s="765" t="str">
        <f t="array" ref="AK22:AK25">CalcC!$BZ$14:$BZ$17</f>
        <v/>
      </c>
      <c r="AL22" s="406" t="str">
        <f t="array" ref="AL22:AL25">CalcC!$CA$14:$CA$17</f>
        <v/>
      </c>
      <c r="AM22" s="406" t="str">
        <f t="array" ref="AM22:AM25">CalcC!$CB$14:$CB$17</f>
        <v/>
      </c>
      <c r="AN22" s="795" t="str">
        <f t="array" ref="AN22:AN25">CalcC!$CC$14:$CC$17</f>
        <v/>
      </c>
      <c r="AO22" s="772" t="str">
        <f>Sprache!$E$149</f>
        <v xml:space="preserve"> : </v>
      </c>
      <c r="AP22" s="799" t="str">
        <f t="shared" ref="AP22:AP25" si="10">IF(AK22="","",AN22-AM22)</f>
        <v/>
      </c>
      <c r="AQ22" s="776" t="str">
        <f t="array" ref="AQ22:AT25">CalcC!$CE$14:$CH$17</f>
        <v/>
      </c>
      <c r="AR22" s="406" t="str">
        <v/>
      </c>
      <c r="AS22" s="406" t="str">
        <v/>
      </c>
      <c r="AT22" s="777" t="str">
        <v/>
      </c>
      <c r="AV22" s="791" t="str">
        <f>IF(CalcC!$P$26=$D22,CalcC!$AB$26,IF(CalcC!$Q$26=$D22,CalcC!$AC$26,IF(CalcC!$P$27=$D22,CalcC!$AB$27,IF(CalcC!$Q$27=$D22,CalcC!$AC$27,""))))</f>
        <v/>
      </c>
      <c r="AX22" s="783">
        <f t="array" ref="AX22:AX25">VLOOKUP($D22:$D25,CalcC!$D$5:$P$8,13,0)</f>
        <v>0</v>
      </c>
      <c r="AY22" s="777">
        <f t="array" ref="AY22:AY25">VLOOKUP($D22:$D25,CalcC!$D$5:$Q$8,14,0)</f>
        <v>9</v>
      </c>
    </row>
    <row r="23" spans="2:51" x14ac:dyDescent="0.25">
      <c r="B23" s="818" t="str">
        <v/>
      </c>
      <c r="D23" s="766" t="str">
        <v>C2</v>
      </c>
      <c r="E23" s="293">
        <v>0</v>
      </c>
      <c r="F23" s="293">
        <f t="shared" ref="F23:F25" si="11">G23-I23</f>
        <v>0</v>
      </c>
      <c r="G23" s="770">
        <v>0</v>
      </c>
      <c r="H23" s="787" t="str">
        <f>Sprache!$E$149</f>
        <v xml:space="preserve"> : </v>
      </c>
      <c r="I23" s="774">
        <v>0</v>
      </c>
      <c r="J23" s="778" t="str">
        <v/>
      </c>
      <c r="K23" s="779" t="str">
        <v/>
      </c>
      <c r="L23" s="293" t="str">
        <v/>
      </c>
      <c r="M23" s="780" t="str">
        <v/>
      </c>
      <c r="O23" s="766" t="str">
        <v>C2</v>
      </c>
      <c r="P23" s="293">
        <v>0</v>
      </c>
      <c r="Q23" s="293">
        <v>0</v>
      </c>
      <c r="R23" s="796">
        <v>0</v>
      </c>
      <c r="S23" s="787" t="str">
        <f>Sprache!$E$149</f>
        <v xml:space="preserve"> : </v>
      </c>
      <c r="T23" s="800">
        <f t="shared" si="8"/>
        <v>0</v>
      </c>
      <c r="U23" s="778" t="str">
        <v/>
      </c>
      <c r="V23" s="779" t="str">
        <v/>
      </c>
      <c r="W23" s="293" t="str">
        <v/>
      </c>
      <c r="X23" s="780" t="str">
        <v/>
      </c>
      <c r="Z23" s="766" t="str">
        <v/>
      </c>
      <c r="AA23" s="293" t="str">
        <v/>
      </c>
      <c r="AB23" s="293" t="str">
        <v/>
      </c>
      <c r="AC23" s="796" t="str">
        <v/>
      </c>
      <c r="AD23" s="787" t="str">
        <f>Sprache!$E$149</f>
        <v xml:space="preserve"> : </v>
      </c>
      <c r="AE23" s="800" t="str">
        <f t="shared" si="9"/>
        <v/>
      </c>
      <c r="AF23" s="778" t="str">
        <v/>
      </c>
      <c r="AG23" s="779" t="str">
        <v/>
      </c>
      <c r="AH23" s="293" t="str">
        <v/>
      </c>
      <c r="AI23" s="780" t="str">
        <v/>
      </c>
      <c r="AK23" s="766" t="str">
        <v/>
      </c>
      <c r="AL23" s="293" t="str">
        <v/>
      </c>
      <c r="AM23" s="293" t="str">
        <v/>
      </c>
      <c r="AN23" s="796" t="str">
        <v/>
      </c>
      <c r="AO23" s="787" t="str">
        <f>Sprache!$E$149</f>
        <v xml:space="preserve"> : </v>
      </c>
      <c r="AP23" s="800" t="str">
        <f t="shared" si="10"/>
        <v/>
      </c>
      <c r="AQ23" s="778" t="str">
        <v/>
      </c>
      <c r="AR23" s="779" t="str">
        <v/>
      </c>
      <c r="AS23" s="293" t="str">
        <v/>
      </c>
      <c r="AT23" s="780" t="str">
        <v/>
      </c>
      <c r="AV23" s="792" t="str">
        <f>IF(CalcC!$P$26=$D23,CalcC!$AB$26,IF(CalcC!$Q$26=$D23,CalcC!$AC$26,IF(CalcC!$P$27=$D23,CalcC!$AB$27,IF(CalcC!$Q$27=$D23,CalcC!$AC$27,""))))</f>
        <v/>
      </c>
      <c r="AX23" s="784">
        <v>0</v>
      </c>
      <c r="AY23" s="780">
        <v>10</v>
      </c>
    </row>
    <row r="24" spans="2:51" x14ac:dyDescent="0.25">
      <c r="B24" s="818" t="str">
        <v/>
      </c>
      <c r="D24" s="766" t="str">
        <v>C3</v>
      </c>
      <c r="E24" s="293">
        <v>0</v>
      </c>
      <c r="F24" s="293">
        <f t="shared" si="11"/>
        <v>0</v>
      </c>
      <c r="G24" s="770">
        <v>0</v>
      </c>
      <c r="H24" s="787" t="str">
        <f>Sprache!$E$149</f>
        <v xml:space="preserve"> : </v>
      </c>
      <c r="I24" s="774">
        <v>0</v>
      </c>
      <c r="J24" s="778" t="str">
        <v/>
      </c>
      <c r="K24" s="293" t="str">
        <v/>
      </c>
      <c r="L24" s="779" t="str">
        <v/>
      </c>
      <c r="M24" s="780" t="str">
        <v/>
      </c>
      <c r="O24" s="766" t="str">
        <v>C3</v>
      </c>
      <c r="P24" s="293">
        <v>0</v>
      </c>
      <c r="Q24" s="293">
        <v>0</v>
      </c>
      <c r="R24" s="796">
        <v>0</v>
      </c>
      <c r="S24" s="787" t="str">
        <f>Sprache!$E$149</f>
        <v xml:space="preserve"> : </v>
      </c>
      <c r="T24" s="800">
        <f t="shared" si="8"/>
        <v>0</v>
      </c>
      <c r="U24" s="778" t="str">
        <v/>
      </c>
      <c r="V24" s="293" t="str">
        <v/>
      </c>
      <c r="W24" s="779" t="str">
        <v/>
      </c>
      <c r="X24" s="780" t="str">
        <v/>
      </c>
      <c r="Z24" s="766" t="str">
        <v/>
      </c>
      <c r="AA24" s="293" t="str">
        <v/>
      </c>
      <c r="AB24" s="293" t="str">
        <v/>
      </c>
      <c r="AC24" s="796" t="str">
        <v/>
      </c>
      <c r="AD24" s="787" t="str">
        <f>Sprache!$E$149</f>
        <v xml:space="preserve"> : </v>
      </c>
      <c r="AE24" s="800" t="str">
        <f t="shared" si="9"/>
        <v/>
      </c>
      <c r="AF24" s="778" t="str">
        <v/>
      </c>
      <c r="AG24" s="293" t="str">
        <v/>
      </c>
      <c r="AH24" s="779" t="str">
        <v/>
      </c>
      <c r="AI24" s="780" t="str">
        <v/>
      </c>
      <c r="AK24" s="766" t="str">
        <v/>
      </c>
      <c r="AL24" s="293" t="str">
        <v/>
      </c>
      <c r="AM24" s="293" t="str">
        <v/>
      </c>
      <c r="AN24" s="796" t="str">
        <v/>
      </c>
      <c r="AO24" s="787" t="str">
        <f>Sprache!$E$149</f>
        <v xml:space="preserve"> : </v>
      </c>
      <c r="AP24" s="800" t="str">
        <f t="shared" si="10"/>
        <v/>
      </c>
      <c r="AQ24" s="778" t="str">
        <v/>
      </c>
      <c r="AR24" s="293" t="str">
        <v/>
      </c>
      <c r="AS24" s="779" t="str">
        <v/>
      </c>
      <c r="AT24" s="780" t="str">
        <v/>
      </c>
      <c r="AV24" s="792" t="str">
        <f>IF(CalcC!$P$26=$D24,CalcC!$AB$26,IF(CalcC!$Q$26=$D24,CalcC!$AC$26,IF(CalcC!$P$27=$D24,CalcC!$AB$27,IF(CalcC!$Q$27=$D24,CalcC!$AC$27,""))))</f>
        <v/>
      </c>
      <c r="AX24" s="784">
        <v>0</v>
      </c>
      <c r="AY24" s="780">
        <v>11</v>
      </c>
    </row>
    <row r="25" spans="2:51" ht="15.75" thickBot="1" x14ac:dyDescent="0.3">
      <c r="B25" s="818" t="str">
        <v/>
      </c>
      <c r="D25" s="767" t="str">
        <v>C4</v>
      </c>
      <c r="E25" s="768">
        <v>0</v>
      </c>
      <c r="F25" s="768">
        <f t="shared" si="11"/>
        <v>0</v>
      </c>
      <c r="G25" s="771">
        <v>0</v>
      </c>
      <c r="H25" s="788" t="str">
        <f>Sprache!$E$149</f>
        <v xml:space="preserve"> : </v>
      </c>
      <c r="I25" s="775">
        <v>0</v>
      </c>
      <c r="J25" s="781" t="str">
        <v/>
      </c>
      <c r="K25" s="768" t="str">
        <v/>
      </c>
      <c r="L25" s="768" t="str">
        <v/>
      </c>
      <c r="M25" s="782" t="str">
        <v/>
      </c>
      <c r="O25" s="767" t="str">
        <v>C4</v>
      </c>
      <c r="P25" s="768">
        <v>0</v>
      </c>
      <c r="Q25" s="768">
        <v>0</v>
      </c>
      <c r="R25" s="797">
        <v>0</v>
      </c>
      <c r="S25" s="788" t="str">
        <f>Sprache!$E$149</f>
        <v xml:space="preserve"> : </v>
      </c>
      <c r="T25" s="801">
        <f t="shared" si="8"/>
        <v>0</v>
      </c>
      <c r="U25" s="781" t="str">
        <v/>
      </c>
      <c r="V25" s="768" t="str">
        <v/>
      </c>
      <c r="W25" s="768" t="str">
        <v/>
      </c>
      <c r="X25" s="782" t="str">
        <v/>
      </c>
      <c r="Z25" s="767" t="str">
        <v/>
      </c>
      <c r="AA25" s="768" t="str">
        <v/>
      </c>
      <c r="AB25" s="768" t="str">
        <v/>
      </c>
      <c r="AC25" s="797" t="str">
        <v/>
      </c>
      <c r="AD25" s="788" t="str">
        <f>Sprache!$E$149</f>
        <v xml:space="preserve"> : </v>
      </c>
      <c r="AE25" s="801" t="str">
        <f t="shared" si="9"/>
        <v/>
      </c>
      <c r="AF25" s="781" t="str">
        <v/>
      </c>
      <c r="AG25" s="768" t="str">
        <v/>
      </c>
      <c r="AH25" s="768" t="str">
        <v/>
      </c>
      <c r="AI25" s="782" t="str">
        <v/>
      </c>
      <c r="AK25" s="767" t="str">
        <v/>
      </c>
      <c r="AL25" s="768" t="str">
        <v/>
      </c>
      <c r="AM25" s="768" t="str">
        <v/>
      </c>
      <c r="AN25" s="797" t="str">
        <v/>
      </c>
      <c r="AO25" s="788" t="str">
        <f>Sprache!$E$149</f>
        <v xml:space="preserve"> : </v>
      </c>
      <c r="AP25" s="801" t="str">
        <f t="shared" si="10"/>
        <v/>
      </c>
      <c r="AQ25" s="781" t="str">
        <v/>
      </c>
      <c r="AR25" s="768" t="str">
        <v/>
      </c>
      <c r="AS25" s="768" t="str">
        <v/>
      </c>
      <c r="AT25" s="782" t="str">
        <v/>
      </c>
      <c r="AV25" s="793" t="str">
        <f>IF(CalcC!$P$26=$D25,CalcC!$AB$26,IF(CalcC!$Q$26=$D25,CalcC!$AC$26,IF(CalcC!$P$27=$D25,CalcC!$AB$27,IF(CalcC!$Q$27=$D25,CalcC!$AC$27,""))))</f>
        <v/>
      </c>
      <c r="AX25" s="785">
        <v>0</v>
      </c>
      <c r="AY25" s="786">
        <v>12</v>
      </c>
    </row>
    <row r="26" spans="2:51" ht="15.75" thickTop="1" x14ac:dyDescent="0.25"/>
    <row r="28" spans="2:51" ht="15.75" thickBot="1" x14ac:dyDescent="0.3">
      <c r="D28" s="789"/>
      <c r="Z28" s="755" t="str">
        <f>IF(COUNTBLANK(CalcD!$BN$14:$BN$17)&lt;4,Sprache!$E$243,"")</f>
        <v/>
      </c>
      <c r="AK28" s="755" t="str">
        <f>IF(COUNTBLANK(CalcD!$BZ$14:$BZ$17)&lt;4,Sprache!$E$243,"")</f>
        <v/>
      </c>
    </row>
    <row r="29" spans="2:51" ht="24.75" thickTop="1" x14ac:dyDescent="0.35">
      <c r="B29" s="756" t="s">
        <v>31</v>
      </c>
      <c r="C29" s="757"/>
      <c r="D29" s="758"/>
      <c r="E29" s="759" t="str">
        <f>Sprache!$E$97</f>
        <v>Pkt</v>
      </c>
      <c r="F29" s="759" t="str">
        <f>Sprache!$E$98</f>
        <v>TD</v>
      </c>
      <c r="G29" s="981" t="str">
        <f>Sprache!$E$99</f>
        <v>Tore</v>
      </c>
      <c r="H29" s="982"/>
      <c r="I29" s="982"/>
      <c r="J29" s="760" t="str">
        <f t="array" ref="J29:M29">LEFT(CalcD!$H$21:$K$21,$D$4)</f>
        <v>D1</v>
      </c>
      <c r="K29" s="761" t="str">
        <v>D2</v>
      </c>
      <c r="L29" s="761" t="str">
        <v>D3</v>
      </c>
      <c r="M29" s="762" t="str">
        <v>D4</v>
      </c>
      <c r="O29" s="758"/>
      <c r="P29" s="759" t="str">
        <f>Sprache!$E$97</f>
        <v>Pkt</v>
      </c>
      <c r="Q29" s="759" t="str">
        <f>Sprache!$E$98</f>
        <v>TD</v>
      </c>
      <c r="R29" s="981" t="str">
        <f>Sprache!$E$99</f>
        <v>Tore</v>
      </c>
      <c r="S29" s="982"/>
      <c r="T29" s="982"/>
      <c r="U29" s="760" t="str">
        <f t="array" ref="U29:X29">LEFT(CalcD!$BE$13:$BH$13,$D$4)</f>
        <v>D1</v>
      </c>
      <c r="V29" s="761" t="str">
        <v>D2</v>
      </c>
      <c r="W29" s="761" t="str">
        <v>D3</v>
      </c>
      <c r="X29" s="762" t="str">
        <v>D4</v>
      </c>
      <c r="Z29" s="758"/>
      <c r="AA29" s="759" t="str">
        <f>Sprache!$E$97</f>
        <v>Pkt</v>
      </c>
      <c r="AB29" s="759" t="str">
        <f>Sprache!$E$98</f>
        <v>TD</v>
      </c>
      <c r="AC29" s="981" t="str">
        <f>Sprache!$E$99</f>
        <v>Tore</v>
      </c>
      <c r="AD29" s="982"/>
      <c r="AE29" s="982"/>
      <c r="AF29" s="760" t="str">
        <f t="array" ref="AF29:AI29">IF(COUNTBLANK(CalcD!$AZ$22:$AZ$25)&lt;4,LEFT(CalcD!$BE$21:$BH$21,$D$4),LEFT(CalcD!$BS$13:$BV$13,$D$4))</f>
        <v/>
      </c>
      <c r="AG29" s="761" t="str">
        <v/>
      </c>
      <c r="AH29" s="761" t="str">
        <v/>
      </c>
      <c r="AI29" s="762" t="str">
        <v/>
      </c>
      <c r="AK29" s="758"/>
      <c r="AL29" s="759" t="str">
        <f>Sprache!$E$97</f>
        <v>Pkt</v>
      </c>
      <c r="AM29" s="759" t="str">
        <f>Sprache!$E$98</f>
        <v>TD</v>
      </c>
      <c r="AN29" s="981" t="str">
        <f>Sprache!$E$99</f>
        <v>Tore</v>
      </c>
      <c r="AO29" s="982"/>
      <c r="AP29" s="982"/>
      <c r="AQ29" s="760" t="str">
        <f t="array" ref="AQ29:AT29">LEFT(CalcD!$CE$13:$CH$13,$D$4)</f>
        <v/>
      </c>
      <c r="AR29" s="761" t="str">
        <v/>
      </c>
      <c r="AS29" s="761" t="str">
        <v/>
      </c>
      <c r="AT29" s="762" t="str">
        <v/>
      </c>
      <c r="AV29" s="790" t="str">
        <f>Sprache!$E$101</f>
        <v>Elfm</v>
      </c>
      <c r="AX29" s="763" t="str">
        <f>Sprache!$E$104</f>
        <v>Fair-Play</v>
      </c>
      <c r="AY29" s="764" t="str">
        <f>Sprache!$E$245</f>
        <v>EURO Rang</v>
      </c>
    </row>
    <row r="30" spans="2:51" x14ac:dyDescent="0.25">
      <c r="B30" s="818" t="str">
        <f t="array" ref="B30:B33">IF(CalcD!$M$22:$M$25,"•","")</f>
        <v/>
      </c>
      <c r="D30" s="765" t="str">
        <f t="array" ref="D30:D33">CalcD!$D$22:$D$25</f>
        <v>D1</v>
      </c>
      <c r="E30" s="406">
        <f t="array" ref="E30:E33">CalcD!$E$22:$E$25</f>
        <v>0</v>
      </c>
      <c r="F30" s="406">
        <f>G30-I30</f>
        <v>0</v>
      </c>
      <c r="G30" s="769">
        <f t="array" ref="G30:G33">CalcD!$F$22:$F$25</f>
        <v>0</v>
      </c>
      <c r="H30" s="772" t="str">
        <f>Sprache!$E$149</f>
        <v xml:space="preserve"> : </v>
      </c>
      <c r="I30" s="773">
        <f t="array" ref="I30:I33">CalcD!$G$22:$G$25</f>
        <v>0</v>
      </c>
      <c r="J30" s="776" t="str">
        <f t="array" ref="J30:M33">CalcD!$H$22:$K$25</f>
        <v/>
      </c>
      <c r="K30" s="406" t="str">
        <v/>
      </c>
      <c r="L30" s="406" t="str">
        <v/>
      </c>
      <c r="M30" s="777" t="str">
        <v/>
      </c>
      <c r="O30" s="765" t="str">
        <f t="array" ref="O30:O33">CalcD!$AZ$14:$AZ$17</f>
        <v>D1</v>
      </c>
      <c r="P30" s="406">
        <f t="array" ref="P30:P33">CalcD!$BA$14:$BA$17</f>
        <v>0</v>
      </c>
      <c r="Q30" s="406">
        <f t="array" ref="Q30:Q33">CalcD!$BB$14:$BB$17</f>
        <v>0</v>
      </c>
      <c r="R30" s="795">
        <f t="array" ref="R30:R33">CalcD!$BC$14:$BC$17</f>
        <v>0</v>
      </c>
      <c r="S30" s="772" t="str">
        <f>Sprache!$E$149</f>
        <v xml:space="preserve"> : </v>
      </c>
      <c r="T30" s="799">
        <f t="shared" ref="T30:T33" si="12">IF(O30="","",R30-Q30)</f>
        <v>0</v>
      </c>
      <c r="U30" s="776" t="str">
        <f t="array" ref="U30:X33">CalcD!$BE$14:$BH$17</f>
        <v/>
      </c>
      <c r="V30" s="406" t="str">
        <v/>
      </c>
      <c r="W30" s="406" t="str">
        <v/>
      </c>
      <c r="X30" s="777" t="str">
        <v/>
      </c>
      <c r="Z30" s="765" t="str">
        <f t="array" ref="Z30:Z33">IF(COUNTBLANK(CalcD!$AZ$22:$AZ$25)&lt;4,CalcD!$AZ$22:$AZ$25,CalcD!$BN$14:$BN$17)</f>
        <v/>
      </c>
      <c r="AA30" s="406" t="str">
        <f t="array" ref="AA30:AA33">IF(COUNTBLANK(CalcD!$AZ$22:$AZ$25)&lt;4,CalcD!$BA$22:$BA$25,CalcD!$BO$14:$BO$17)</f>
        <v/>
      </c>
      <c r="AB30" s="406" t="str">
        <f t="array" ref="AB30:AB33">IF(COUNTBLANK(CalcD!$AZ$22:$AZ$25)&lt;4,CalcD!$BB$22:$BB$25,CalcD!$BP$14:$BP$17)</f>
        <v/>
      </c>
      <c r="AC30" s="795" t="str">
        <f t="array" ref="AC30:AC33">IF(COUNTBLANK(CalcD!$AZ$22:$AZ$25)&lt;4,CalcD!$BC$22:$BC$25,CalcD!$BQ$14:$BQ$17)</f>
        <v/>
      </c>
      <c r="AD30" s="772" t="str">
        <f>Sprache!$E$149</f>
        <v xml:space="preserve"> : </v>
      </c>
      <c r="AE30" s="799" t="str">
        <f t="shared" ref="AE30:AE33" si="13">IF(Z30="","",AC30-AB30)</f>
        <v/>
      </c>
      <c r="AF30" s="776" t="str">
        <f t="array" ref="AF30:AI33">IF(COUNTBLANK(CalcD!$AZ$22:$AZ$25)&lt;4,CalcD!$BE$22:$BH$25,CalcD!$BS$14:$BV$17)</f>
        <v/>
      </c>
      <c r="AG30" s="406" t="str">
        <v/>
      </c>
      <c r="AH30" s="406" t="str">
        <v/>
      </c>
      <c r="AI30" s="777" t="str">
        <v/>
      </c>
      <c r="AK30" s="765" t="str">
        <f t="array" ref="AK30:AK33">CalcD!$BZ$14:$BZ$17</f>
        <v/>
      </c>
      <c r="AL30" s="406" t="str">
        <f t="array" ref="AL30:AL33">CalcD!$CA$14:$CA$17</f>
        <v/>
      </c>
      <c r="AM30" s="406" t="str">
        <f t="array" ref="AM30:AM33">CalcD!$CB$14:$CB$17</f>
        <v/>
      </c>
      <c r="AN30" s="795" t="str">
        <f t="array" ref="AN30:AN33">CalcD!$CC$14:$CC$17</f>
        <v/>
      </c>
      <c r="AO30" s="772" t="str">
        <f>Sprache!$E$149</f>
        <v xml:space="preserve"> : </v>
      </c>
      <c r="AP30" s="799" t="str">
        <f t="shared" ref="AP30:AP33" si="14">IF(AK30="","",AN30-AM30)</f>
        <v/>
      </c>
      <c r="AQ30" s="776" t="str">
        <f t="array" ref="AQ30:AT33">CalcD!$CE$14:$CH$17</f>
        <v/>
      </c>
      <c r="AR30" s="406" t="str">
        <v/>
      </c>
      <c r="AS30" s="406" t="str">
        <v/>
      </c>
      <c r="AT30" s="777" t="str">
        <v/>
      </c>
      <c r="AV30" s="791" t="str">
        <f>IF(CalcD!$P$26=$D30,CalcD!$AB$26,IF(CalcD!$Q$26=$D30,CalcD!$AC$26,IF(CalcD!$P$27=$D30,CalcD!$AB$27,IF(CalcD!$Q$27=$D30,CalcD!$AC$27,""))))</f>
        <v/>
      </c>
      <c r="AX30" s="783">
        <f t="array" ref="AX30:AX33">VLOOKUP($D30:$D33,CalcD!$D$5:$P$8,13,0)</f>
        <v>0</v>
      </c>
      <c r="AY30" s="777">
        <f t="array" ref="AY30:AY33">VLOOKUP($D30:$D33,CalcD!$D$5:$Q$8,14,0)</f>
        <v>13</v>
      </c>
    </row>
    <row r="31" spans="2:51" x14ac:dyDescent="0.25">
      <c r="B31" s="818" t="str">
        <v/>
      </c>
      <c r="D31" s="766" t="str">
        <v>D2</v>
      </c>
      <c r="E31" s="293">
        <v>0</v>
      </c>
      <c r="F31" s="293">
        <f t="shared" ref="F31:F33" si="15">G31-I31</f>
        <v>0</v>
      </c>
      <c r="G31" s="770">
        <v>0</v>
      </c>
      <c r="H31" s="787" t="str">
        <f>Sprache!$E$149</f>
        <v xml:space="preserve"> : </v>
      </c>
      <c r="I31" s="774">
        <v>0</v>
      </c>
      <c r="J31" s="778" t="str">
        <v/>
      </c>
      <c r="K31" s="779" t="str">
        <v/>
      </c>
      <c r="L31" s="293" t="str">
        <v/>
      </c>
      <c r="M31" s="780" t="str">
        <v/>
      </c>
      <c r="O31" s="766" t="str">
        <v>D2</v>
      </c>
      <c r="P31" s="293">
        <v>0</v>
      </c>
      <c r="Q31" s="293">
        <v>0</v>
      </c>
      <c r="R31" s="796">
        <v>0</v>
      </c>
      <c r="S31" s="787" t="str">
        <f>Sprache!$E$149</f>
        <v xml:space="preserve"> : </v>
      </c>
      <c r="T31" s="800">
        <f t="shared" si="12"/>
        <v>0</v>
      </c>
      <c r="U31" s="778" t="str">
        <v/>
      </c>
      <c r="V31" s="779" t="str">
        <v/>
      </c>
      <c r="W31" s="293" t="str">
        <v/>
      </c>
      <c r="X31" s="780" t="str">
        <v/>
      </c>
      <c r="Z31" s="766" t="str">
        <v/>
      </c>
      <c r="AA31" s="293" t="str">
        <v/>
      </c>
      <c r="AB31" s="293" t="str">
        <v/>
      </c>
      <c r="AC31" s="796" t="str">
        <v/>
      </c>
      <c r="AD31" s="787" t="str">
        <f>Sprache!$E$149</f>
        <v xml:space="preserve"> : </v>
      </c>
      <c r="AE31" s="800" t="str">
        <f t="shared" si="13"/>
        <v/>
      </c>
      <c r="AF31" s="778" t="str">
        <v/>
      </c>
      <c r="AG31" s="779" t="str">
        <v/>
      </c>
      <c r="AH31" s="293" t="str">
        <v/>
      </c>
      <c r="AI31" s="780" t="str">
        <v/>
      </c>
      <c r="AK31" s="766" t="str">
        <v/>
      </c>
      <c r="AL31" s="293" t="str">
        <v/>
      </c>
      <c r="AM31" s="293" t="str">
        <v/>
      </c>
      <c r="AN31" s="796" t="str">
        <v/>
      </c>
      <c r="AO31" s="787" t="str">
        <f>Sprache!$E$149</f>
        <v xml:space="preserve"> : </v>
      </c>
      <c r="AP31" s="800" t="str">
        <f t="shared" si="14"/>
        <v/>
      </c>
      <c r="AQ31" s="778" t="str">
        <v/>
      </c>
      <c r="AR31" s="779" t="str">
        <v/>
      </c>
      <c r="AS31" s="293" t="str">
        <v/>
      </c>
      <c r="AT31" s="780" t="str">
        <v/>
      </c>
      <c r="AV31" s="792" t="str">
        <f>IF(CalcD!$P$26=$D31,CalcD!$AB$26,IF(CalcD!$Q$26=$D31,CalcD!$AC$26,IF(CalcD!$P$27=$D31,CalcD!$AB$27,IF(CalcD!$Q$27=$D31,CalcD!$AC$27,""))))</f>
        <v/>
      </c>
      <c r="AX31" s="784">
        <v>0</v>
      </c>
      <c r="AY31" s="780">
        <v>14</v>
      </c>
    </row>
    <row r="32" spans="2:51" x14ac:dyDescent="0.25">
      <c r="B32" s="818" t="str">
        <v/>
      </c>
      <c r="D32" s="766" t="str">
        <v>D3</v>
      </c>
      <c r="E32" s="293">
        <v>0</v>
      </c>
      <c r="F32" s="293">
        <f t="shared" si="15"/>
        <v>0</v>
      </c>
      <c r="G32" s="770">
        <v>0</v>
      </c>
      <c r="H32" s="787" t="str">
        <f>Sprache!$E$149</f>
        <v xml:space="preserve"> : </v>
      </c>
      <c r="I32" s="774">
        <v>0</v>
      </c>
      <c r="J32" s="778" t="str">
        <v/>
      </c>
      <c r="K32" s="293" t="str">
        <v/>
      </c>
      <c r="L32" s="779" t="str">
        <v/>
      </c>
      <c r="M32" s="780" t="str">
        <v/>
      </c>
      <c r="O32" s="766" t="str">
        <v>D3</v>
      </c>
      <c r="P32" s="293">
        <v>0</v>
      </c>
      <c r="Q32" s="293">
        <v>0</v>
      </c>
      <c r="R32" s="796">
        <v>0</v>
      </c>
      <c r="S32" s="787" t="str">
        <f>Sprache!$E$149</f>
        <v xml:space="preserve"> : </v>
      </c>
      <c r="T32" s="800">
        <f t="shared" si="12"/>
        <v>0</v>
      </c>
      <c r="U32" s="778" t="str">
        <v/>
      </c>
      <c r="V32" s="293" t="str">
        <v/>
      </c>
      <c r="W32" s="779" t="str">
        <v/>
      </c>
      <c r="X32" s="780" t="str">
        <v/>
      </c>
      <c r="Z32" s="766" t="str">
        <v/>
      </c>
      <c r="AA32" s="293" t="str">
        <v/>
      </c>
      <c r="AB32" s="293" t="str">
        <v/>
      </c>
      <c r="AC32" s="796" t="str">
        <v/>
      </c>
      <c r="AD32" s="787" t="str">
        <f>Sprache!$E$149</f>
        <v xml:space="preserve"> : </v>
      </c>
      <c r="AE32" s="800" t="str">
        <f t="shared" si="13"/>
        <v/>
      </c>
      <c r="AF32" s="778" t="str">
        <v/>
      </c>
      <c r="AG32" s="293" t="str">
        <v/>
      </c>
      <c r="AH32" s="779" t="str">
        <v/>
      </c>
      <c r="AI32" s="780" t="str">
        <v/>
      </c>
      <c r="AK32" s="766" t="str">
        <v/>
      </c>
      <c r="AL32" s="293" t="str">
        <v/>
      </c>
      <c r="AM32" s="293" t="str">
        <v/>
      </c>
      <c r="AN32" s="796" t="str">
        <v/>
      </c>
      <c r="AO32" s="787" t="str">
        <f>Sprache!$E$149</f>
        <v xml:space="preserve"> : </v>
      </c>
      <c r="AP32" s="800" t="str">
        <f t="shared" si="14"/>
        <v/>
      </c>
      <c r="AQ32" s="778" t="str">
        <v/>
      </c>
      <c r="AR32" s="293" t="str">
        <v/>
      </c>
      <c r="AS32" s="779" t="str">
        <v/>
      </c>
      <c r="AT32" s="780" t="str">
        <v/>
      </c>
      <c r="AV32" s="792" t="str">
        <f>IF(CalcD!$P$26=$D32,CalcD!$AB$26,IF(CalcD!$Q$26=$D32,CalcD!$AC$26,IF(CalcD!$P$27=$D32,CalcD!$AB$27,IF(CalcD!$Q$27=$D32,CalcD!$AC$27,""))))</f>
        <v/>
      </c>
      <c r="AX32" s="784">
        <v>0</v>
      </c>
      <c r="AY32" s="780">
        <v>15</v>
      </c>
    </row>
    <row r="33" spans="2:51" ht="15.75" thickBot="1" x14ac:dyDescent="0.3">
      <c r="B33" s="818" t="str">
        <v/>
      </c>
      <c r="D33" s="767" t="str">
        <v>D4</v>
      </c>
      <c r="E33" s="768">
        <v>0</v>
      </c>
      <c r="F33" s="768">
        <f t="shared" si="15"/>
        <v>0</v>
      </c>
      <c r="G33" s="771">
        <v>0</v>
      </c>
      <c r="H33" s="788" t="str">
        <f>Sprache!$E$149</f>
        <v xml:space="preserve"> : </v>
      </c>
      <c r="I33" s="775">
        <v>0</v>
      </c>
      <c r="J33" s="781" t="str">
        <v/>
      </c>
      <c r="K33" s="768" t="str">
        <v/>
      </c>
      <c r="L33" s="768" t="str">
        <v/>
      </c>
      <c r="M33" s="782" t="str">
        <v/>
      </c>
      <c r="O33" s="767" t="str">
        <v>D4</v>
      </c>
      <c r="P33" s="768">
        <v>0</v>
      </c>
      <c r="Q33" s="768">
        <v>0</v>
      </c>
      <c r="R33" s="797">
        <v>0</v>
      </c>
      <c r="S33" s="788" t="str">
        <f>Sprache!$E$149</f>
        <v xml:space="preserve"> : </v>
      </c>
      <c r="T33" s="801">
        <f t="shared" si="12"/>
        <v>0</v>
      </c>
      <c r="U33" s="781" t="str">
        <v/>
      </c>
      <c r="V33" s="768" t="str">
        <v/>
      </c>
      <c r="W33" s="768" t="str">
        <v/>
      </c>
      <c r="X33" s="782" t="str">
        <v/>
      </c>
      <c r="Z33" s="767" t="str">
        <v/>
      </c>
      <c r="AA33" s="768" t="str">
        <v/>
      </c>
      <c r="AB33" s="768" t="str">
        <v/>
      </c>
      <c r="AC33" s="797" t="str">
        <v/>
      </c>
      <c r="AD33" s="788" t="str">
        <f>Sprache!$E$149</f>
        <v xml:space="preserve"> : </v>
      </c>
      <c r="AE33" s="801" t="str">
        <f t="shared" si="13"/>
        <v/>
      </c>
      <c r="AF33" s="781" t="str">
        <v/>
      </c>
      <c r="AG33" s="768" t="str">
        <v/>
      </c>
      <c r="AH33" s="768" t="str">
        <v/>
      </c>
      <c r="AI33" s="782" t="str">
        <v/>
      </c>
      <c r="AK33" s="767" t="str">
        <v/>
      </c>
      <c r="AL33" s="768" t="str">
        <v/>
      </c>
      <c r="AM33" s="768" t="str">
        <v/>
      </c>
      <c r="AN33" s="797" t="str">
        <v/>
      </c>
      <c r="AO33" s="788" t="str">
        <f>Sprache!$E$149</f>
        <v xml:space="preserve"> : </v>
      </c>
      <c r="AP33" s="801" t="str">
        <f t="shared" si="14"/>
        <v/>
      </c>
      <c r="AQ33" s="781" t="str">
        <v/>
      </c>
      <c r="AR33" s="768" t="str">
        <v/>
      </c>
      <c r="AS33" s="768" t="str">
        <v/>
      </c>
      <c r="AT33" s="782" t="str">
        <v/>
      </c>
      <c r="AV33" s="793" t="str">
        <f>IF(CalcD!$P$26=$D33,CalcD!$AB$26,IF(CalcD!$Q$26=$D33,CalcD!$AC$26,IF(CalcD!$P$27=$D33,CalcD!$AB$27,IF(CalcD!$Q$27=$D33,CalcD!$AC$27,""))))</f>
        <v/>
      </c>
      <c r="AX33" s="785">
        <v>0</v>
      </c>
      <c r="AY33" s="786">
        <v>16</v>
      </c>
    </row>
    <row r="34" spans="2:51" ht="15.75" thickTop="1" x14ac:dyDescent="0.25"/>
    <row r="36" spans="2:51" ht="15.75" thickBot="1" x14ac:dyDescent="0.3">
      <c r="D36" s="789"/>
      <c r="Z36" s="755" t="str">
        <f>IF(COUNTBLANK(CalcE!$BN$14:$BN$17)&lt;4,Sprache!$E$243,"")</f>
        <v/>
      </c>
      <c r="AK36" s="755" t="str">
        <f>IF(COUNTBLANK(CalcE!$BZ$14:$BZ$17)&lt;4,Sprache!$E$243,"")</f>
        <v/>
      </c>
    </row>
    <row r="37" spans="2:51" ht="24.75" thickTop="1" x14ac:dyDescent="0.35">
      <c r="B37" s="756" t="s">
        <v>28</v>
      </c>
      <c r="C37" s="757"/>
      <c r="D37" s="758"/>
      <c r="E37" s="759" t="str">
        <f>Sprache!$E$97</f>
        <v>Pkt</v>
      </c>
      <c r="F37" s="759" t="str">
        <f>Sprache!$E$98</f>
        <v>TD</v>
      </c>
      <c r="G37" s="981" t="str">
        <f>Sprache!$E$99</f>
        <v>Tore</v>
      </c>
      <c r="H37" s="982"/>
      <c r="I37" s="982"/>
      <c r="J37" s="760" t="str">
        <f t="array" ref="J37:M37">LEFT(CalcE!$H$21:$K$21,$D$4)</f>
        <v>E1</v>
      </c>
      <c r="K37" s="761" t="str">
        <v>E2</v>
      </c>
      <c r="L37" s="761" t="str">
        <v>E3</v>
      </c>
      <c r="M37" s="762" t="str">
        <v>E4</v>
      </c>
      <c r="O37" s="758"/>
      <c r="P37" s="759" t="str">
        <f>Sprache!$E$97</f>
        <v>Pkt</v>
      </c>
      <c r="Q37" s="759" t="str">
        <f>Sprache!$E$98</f>
        <v>TD</v>
      </c>
      <c r="R37" s="981" t="str">
        <f>Sprache!$E$99</f>
        <v>Tore</v>
      </c>
      <c r="S37" s="982"/>
      <c r="T37" s="982"/>
      <c r="U37" s="760" t="str">
        <f t="array" ref="U37:X37">LEFT(CalcE!$BE$13:$BH$13,$D$4)</f>
        <v>E1</v>
      </c>
      <c r="V37" s="761" t="str">
        <v>E2</v>
      </c>
      <c r="W37" s="761" t="str">
        <v>E3</v>
      </c>
      <c r="X37" s="762" t="str">
        <v>E4</v>
      </c>
      <c r="Z37" s="758"/>
      <c r="AA37" s="759" t="str">
        <f>Sprache!$E$97</f>
        <v>Pkt</v>
      </c>
      <c r="AB37" s="759" t="str">
        <f>Sprache!$E$98</f>
        <v>TD</v>
      </c>
      <c r="AC37" s="981" t="str">
        <f>Sprache!$E$99</f>
        <v>Tore</v>
      </c>
      <c r="AD37" s="982"/>
      <c r="AE37" s="982"/>
      <c r="AF37" s="760" t="str">
        <f t="array" ref="AF37:AI37">IF(COUNTBLANK(CalcE!$AZ$22:$AZ$25)&lt;4,LEFT(CalcE!$BE$21:$BH$21,$D$4),LEFT(CalcE!$BS$13:$BV$13,$D$4))</f>
        <v/>
      </c>
      <c r="AG37" s="761" t="str">
        <v/>
      </c>
      <c r="AH37" s="761" t="str">
        <v/>
      </c>
      <c r="AI37" s="762" t="str">
        <v/>
      </c>
      <c r="AK37" s="758"/>
      <c r="AL37" s="759" t="str">
        <f>Sprache!$E$97</f>
        <v>Pkt</v>
      </c>
      <c r="AM37" s="759" t="str">
        <f>Sprache!$E$98</f>
        <v>TD</v>
      </c>
      <c r="AN37" s="981" t="str">
        <f>Sprache!$E$99</f>
        <v>Tore</v>
      </c>
      <c r="AO37" s="982"/>
      <c r="AP37" s="982"/>
      <c r="AQ37" s="760" t="str">
        <f t="array" ref="AQ37:AT37">LEFT(CalcE!$CE$13:$CH$13,$D$4)</f>
        <v/>
      </c>
      <c r="AR37" s="761" t="str">
        <v/>
      </c>
      <c r="AS37" s="761" t="str">
        <v/>
      </c>
      <c r="AT37" s="762" t="str">
        <v/>
      </c>
      <c r="AV37" s="790" t="str">
        <f>Sprache!$E$101</f>
        <v>Elfm</v>
      </c>
      <c r="AX37" s="763" t="str">
        <f>Sprache!$E$104</f>
        <v>Fair-Play</v>
      </c>
      <c r="AY37" s="764" t="str">
        <f>Sprache!$E$245</f>
        <v>EURO Rang</v>
      </c>
    </row>
    <row r="38" spans="2:51" x14ac:dyDescent="0.25">
      <c r="B38" s="818" t="str">
        <f t="array" ref="B38:B41">IF(CalcE!$M$22:$M$25,"•","")</f>
        <v/>
      </c>
      <c r="D38" s="765" t="str">
        <f t="array" ref="D38:D41">CalcE!$D$22:$D$25</f>
        <v>E1</v>
      </c>
      <c r="E38" s="406">
        <f t="array" ref="E38:E41">CalcE!$E$22:$E$25</f>
        <v>0</v>
      </c>
      <c r="F38" s="406">
        <f>G38-I38</f>
        <v>0</v>
      </c>
      <c r="G38" s="769">
        <f t="array" ref="G38:G41">CalcE!$F$22:$F$25</f>
        <v>0</v>
      </c>
      <c r="H38" s="772" t="str">
        <f>Sprache!$E$149</f>
        <v xml:space="preserve"> : </v>
      </c>
      <c r="I38" s="773">
        <f t="array" ref="I38:I41">CalcE!$G$22:$G$25</f>
        <v>0</v>
      </c>
      <c r="J38" s="776" t="str">
        <f t="array" ref="J38:M41">CalcE!$H$22:$K$25</f>
        <v/>
      </c>
      <c r="K38" s="406" t="str">
        <v/>
      </c>
      <c r="L38" s="406" t="str">
        <v/>
      </c>
      <c r="M38" s="777" t="str">
        <v/>
      </c>
      <c r="O38" s="765" t="str">
        <f t="array" ref="O38:O41">CalcE!$AZ$14:$AZ$17</f>
        <v>E1</v>
      </c>
      <c r="P38" s="406">
        <f t="array" ref="P38:P41">CalcE!$BA$14:$BA$17</f>
        <v>0</v>
      </c>
      <c r="Q38" s="406">
        <f t="array" ref="Q38:Q41">CalcE!$BB$14:$BB$17</f>
        <v>0</v>
      </c>
      <c r="R38" s="795">
        <f t="array" ref="R38:R41">CalcE!$BC$14:$BC$17</f>
        <v>0</v>
      </c>
      <c r="S38" s="772" t="str">
        <f>Sprache!$E$149</f>
        <v xml:space="preserve"> : </v>
      </c>
      <c r="T38" s="799">
        <f t="shared" ref="T38:T41" si="16">IF(O38="","",R38-Q38)</f>
        <v>0</v>
      </c>
      <c r="U38" s="776" t="str">
        <f t="array" ref="U38:X41">CalcE!$BE$14:$BH$17</f>
        <v/>
      </c>
      <c r="V38" s="406" t="str">
        <v/>
      </c>
      <c r="W38" s="406" t="str">
        <v/>
      </c>
      <c r="X38" s="777" t="str">
        <v/>
      </c>
      <c r="Z38" s="765" t="str">
        <f t="array" ref="Z38:Z41">IF(COUNTBLANK(CalcE!$AZ$22:$AZ$25)&lt;4,CalcE!$AZ$22:$AZ$25,CalcE!$BN$14:$BN$17)</f>
        <v/>
      </c>
      <c r="AA38" s="406" t="str">
        <f t="array" ref="AA38:AA41">IF(COUNTBLANK(CalcE!$AZ$22:$AZ$25)&lt;4,CalcE!$BA$22:$BA$25,CalcE!$BO$14:$BO$17)</f>
        <v/>
      </c>
      <c r="AB38" s="406" t="str">
        <f t="array" ref="AB38:AB41">IF(COUNTBLANK(CalcE!$AZ$22:$AZ$25)&lt;4,CalcE!$BB$22:$BB$25,CalcE!$BP$14:$BP$17)</f>
        <v/>
      </c>
      <c r="AC38" s="795" t="str">
        <f t="array" ref="AC38:AC41">IF(COUNTBLANK(CalcE!$AZ$22:$AZ$25)&lt;4,CalcE!$BC$22:$BC$25,CalcE!$BQ$14:$BQ$17)</f>
        <v/>
      </c>
      <c r="AD38" s="772" t="str">
        <f>Sprache!$E$149</f>
        <v xml:space="preserve"> : </v>
      </c>
      <c r="AE38" s="799" t="str">
        <f t="shared" ref="AE38:AE41" si="17">IF(Z38="","",AC38-AB38)</f>
        <v/>
      </c>
      <c r="AF38" s="776" t="str">
        <f t="array" ref="AF38:AI41">IF(COUNTBLANK(CalcE!$AZ$22:$AZ$25)&lt;4,CalcE!$BE$22:$BH$25,CalcE!$BS$14:$BV$17)</f>
        <v/>
      </c>
      <c r="AG38" s="406" t="str">
        <v/>
      </c>
      <c r="AH38" s="406" t="str">
        <v/>
      </c>
      <c r="AI38" s="777" t="str">
        <v/>
      </c>
      <c r="AK38" s="765" t="str">
        <f t="array" ref="AK38:AK41">CalcE!$BZ$14:$BZ$17</f>
        <v/>
      </c>
      <c r="AL38" s="406" t="str">
        <f t="array" ref="AL38:AL41">CalcE!$CA$14:$CA$17</f>
        <v/>
      </c>
      <c r="AM38" s="406" t="str">
        <f t="array" ref="AM38:AM41">CalcE!$CB$14:$CB$17</f>
        <v/>
      </c>
      <c r="AN38" s="795" t="str">
        <f t="array" ref="AN38:AN41">CalcE!$CC$14:$CC$17</f>
        <v/>
      </c>
      <c r="AO38" s="772" t="str">
        <f>Sprache!$E$149</f>
        <v xml:space="preserve"> : </v>
      </c>
      <c r="AP38" s="799" t="str">
        <f t="shared" ref="AP38:AP41" si="18">IF(AK38="","",AN38-AM38)</f>
        <v/>
      </c>
      <c r="AQ38" s="776" t="str">
        <f t="array" ref="AQ38:AT41">CalcE!$CE$14:$CH$17</f>
        <v/>
      </c>
      <c r="AR38" s="406" t="str">
        <v/>
      </c>
      <c r="AS38" s="406" t="str">
        <v/>
      </c>
      <c r="AT38" s="777" t="str">
        <v/>
      </c>
      <c r="AV38" s="791" t="str">
        <f>IF(CalcE!$P$26=$D38,CalcE!$AB$26,IF(CalcE!$Q$26=$D38,CalcE!$AC$26,IF(CalcE!$P$27=$D38,CalcE!$AB$27,IF(CalcE!$Q$27=$D38,CalcE!$AC$27,""))))</f>
        <v/>
      </c>
      <c r="AX38" s="783">
        <f t="array" ref="AX38:AX41">VLOOKUP($D38:$D41,CalcE!$D$5:$P$8,13,0)</f>
        <v>0</v>
      </c>
      <c r="AY38" s="777">
        <f t="array" ref="AY38:AY41">VLOOKUP($D38:$D41,CalcE!$D$5:$Q$8,14,0)</f>
        <v>17</v>
      </c>
    </row>
    <row r="39" spans="2:51" x14ac:dyDescent="0.25">
      <c r="B39" s="818" t="str">
        <v/>
      </c>
      <c r="D39" s="766" t="str">
        <v>E2</v>
      </c>
      <c r="E39" s="293">
        <v>0</v>
      </c>
      <c r="F39" s="293">
        <f t="shared" ref="F39:F41" si="19">G39-I39</f>
        <v>0</v>
      </c>
      <c r="G39" s="770">
        <v>0</v>
      </c>
      <c r="H39" s="787" t="str">
        <f>Sprache!$E$149</f>
        <v xml:space="preserve"> : </v>
      </c>
      <c r="I39" s="774">
        <v>0</v>
      </c>
      <c r="J39" s="778" t="str">
        <v/>
      </c>
      <c r="K39" s="779" t="str">
        <v/>
      </c>
      <c r="L39" s="293" t="str">
        <v/>
      </c>
      <c r="M39" s="780" t="str">
        <v/>
      </c>
      <c r="O39" s="766" t="str">
        <v>E2</v>
      </c>
      <c r="P39" s="293">
        <v>0</v>
      </c>
      <c r="Q39" s="293">
        <v>0</v>
      </c>
      <c r="R39" s="796">
        <v>0</v>
      </c>
      <c r="S39" s="787" t="str">
        <f>Sprache!$E$149</f>
        <v xml:space="preserve"> : </v>
      </c>
      <c r="T39" s="800">
        <f t="shared" si="16"/>
        <v>0</v>
      </c>
      <c r="U39" s="778" t="str">
        <v/>
      </c>
      <c r="V39" s="779" t="str">
        <v/>
      </c>
      <c r="W39" s="293" t="str">
        <v/>
      </c>
      <c r="X39" s="780" t="str">
        <v/>
      </c>
      <c r="Z39" s="766" t="str">
        <v/>
      </c>
      <c r="AA39" s="293" t="str">
        <v/>
      </c>
      <c r="AB39" s="293" t="str">
        <v/>
      </c>
      <c r="AC39" s="796" t="str">
        <v/>
      </c>
      <c r="AD39" s="787" t="str">
        <f>Sprache!$E$149</f>
        <v xml:space="preserve"> : </v>
      </c>
      <c r="AE39" s="800" t="str">
        <f t="shared" si="17"/>
        <v/>
      </c>
      <c r="AF39" s="778" t="str">
        <v/>
      </c>
      <c r="AG39" s="779" t="str">
        <v/>
      </c>
      <c r="AH39" s="293" t="str">
        <v/>
      </c>
      <c r="AI39" s="780" t="str">
        <v/>
      </c>
      <c r="AK39" s="766" t="str">
        <v/>
      </c>
      <c r="AL39" s="293" t="str">
        <v/>
      </c>
      <c r="AM39" s="293" t="str">
        <v/>
      </c>
      <c r="AN39" s="796" t="str">
        <v/>
      </c>
      <c r="AO39" s="787" t="str">
        <f>Sprache!$E$149</f>
        <v xml:space="preserve"> : </v>
      </c>
      <c r="AP39" s="800" t="str">
        <f t="shared" si="18"/>
        <v/>
      </c>
      <c r="AQ39" s="778" t="str">
        <v/>
      </c>
      <c r="AR39" s="779" t="str">
        <v/>
      </c>
      <c r="AS39" s="293" t="str">
        <v/>
      </c>
      <c r="AT39" s="780" t="str">
        <v/>
      </c>
      <c r="AV39" s="792" t="str">
        <f>IF(CalcE!$P$26=$D39,CalcE!$AB$26,IF(CalcE!$Q$26=$D39,CalcE!$AC$26,IF(CalcE!$P$27=$D39,CalcE!$AB$27,IF(CalcE!$Q$27=$D39,CalcE!$AC$27,""))))</f>
        <v/>
      </c>
      <c r="AX39" s="784">
        <v>0</v>
      </c>
      <c r="AY39" s="780">
        <v>18</v>
      </c>
    </row>
    <row r="40" spans="2:51" x14ac:dyDescent="0.25">
      <c r="B40" s="818" t="str">
        <v/>
      </c>
      <c r="D40" s="766" t="str">
        <v>E3</v>
      </c>
      <c r="E40" s="293">
        <v>0</v>
      </c>
      <c r="F40" s="293">
        <f t="shared" si="19"/>
        <v>0</v>
      </c>
      <c r="G40" s="770">
        <v>0</v>
      </c>
      <c r="H40" s="787" t="str">
        <f>Sprache!$E$149</f>
        <v xml:space="preserve"> : </v>
      </c>
      <c r="I40" s="774">
        <v>0</v>
      </c>
      <c r="J40" s="778" t="str">
        <v/>
      </c>
      <c r="K40" s="293" t="str">
        <v/>
      </c>
      <c r="L40" s="779" t="str">
        <v/>
      </c>
      <c r="M40" s="780" t="str">
        <v/>
      </c>
      <c r="O40" s="766" t="str">
        <v>E3</v>
      </c>
      <c r="P40" s="293">
        <v>0</v>
      </c>
      <c r="Q40" s="293">
        <v>0</v>
      </c>
      <c r="R40" s="796">
        <v>0</v>
      </c>
      <c r="S40" s="787" t="str">
        <f>Sprache!$E$149</f>
        <v xml:space="preserve"> : </v>
      </c>
      <c r="T40" s="800">
        <f t="shared" si="16"/>
        <v>0</v>
      </c>
      <c r="U40" s="778" t="str">
        <v/>
      </c>
      <c r="V40" s="293" t="str">
        <v/>
      </c>
      <c r="W40" s="779" t="str">
        <v/>
      </c>
      <c r="X40" s="780" t="str">
        <v/>
      </c>
      <c r="Z40" s="766" t="str">
        <v/>
      </c>
      <c r="AA40" s="293" t="str">
        <v/>
      </c>
      <c r="AB40" s="293" t="str">
        <v/>
      </c>
      <c r="AC40" s="796" t="str">
        <v/>
      </c>
      <c r="AD40" s="787" t="str">
        <f>Sprache!$E$149</f>
        <v xml:space="preserve"> : </v>
      </c>
      <c r="AE40" s="800" t="str">
        <f t="shared" si="17"/>
        <v/>
      </c>
      <c r="AF40" s="778" t="str">
        <v/>
      </c>
      <c r="AG40" s="293" t="str">
        <v/>
      </c>
      <c r="AH40" s="779" t="str">
        <v/>
      </c>
      <c r="AI40" s="780" t="str">
        <v/>
      </c>
      <c r="AK40" s="766" t="str">
        <v/>
      </c>
      <c r="AL40" s="293" t="str">
        <v/>
      </c>
      <c r="AM40" s="293" t="str">
        <v/>
      </c>
      <c r="AN40" s="796" t="str">
        <v/>
      </c>
      <c r="AO40" s="787" t="str">
        <f>Sprache!$E$149</f>
        <v xml:space="preserve"> : </v>
      </c>
      <c r="AP40" s="800" t="str">
        <f t="shared" si="18"/>
        <v/>
      </c>
      <c r="AQ40" s="778" t="str">
        <v/>
      </c>
      <c r="AR40" s="293" t="str">
        <v/>
      </c>
      <c r="AS40" s="779" t="str">
        <v/>
      </c>
      <c r="AT40" s="780" t="str">
        <v/>
      </c>
      <c r="AV40" s="792" t="str">
        <f>IF(CalcE!$P$26=$D40,CalcE!$AB$26,IF(CalcE!$Q$26=$D40,CalcE!$AC$26,IF(CalcE!$P$27=$D40,CalcE!$AB$27,IF(CalcE!$Q$27=$D40,CalcE!$AC$27,""))))</f>
        <v/>
      </c>
      <c r="AX40" s="784">
        <v>0</v>
      </c>
      <c r="AY40" s="780">
        <v>19</v>
      </c>
    </row>
    <row r="41" spans="2:51" ht="15.75" thickBot="1" x14ac:dyDescent="0.3">
      <c r="B41" s="818" t="str">
        <v/>
      </c>
      <c r="D41" s="767" t="str">
        <v>E4</v>
      </c>
      <c r="E41" s="768">
        <v>0</v>
      </c>
      <c r="F41" s="768">
        <f t="shared" si="19"/>
        <v>0</v>
      </c>
      <c r="G41" s="771">
        <v>0</v>
      </c>
      <c r="H41" s="788" t="str">
        <f>Sprache!$E$149</f>
        <v xml:space="preserve"> : </v>
      </c>
      <c r="I41" s="775">
        <v>0</v>
      </c>
      <c r="J41" s="781" t="str">
        <v/>
      </c>
      <c r="K41" s="768" t="str">
        <v/>
      </c>
      <c r="L41" s="768" t="str">
        <v/>
      </c>
      <c r="M41" s="782" t="str">
        <v/>
      </c>
      <c r="O41" s="767" t="str">
        <v>E4</v>
      </c>
      <c r="P41" s="768">
        <v>0</v>
      </c>
      <c r="Q41" s="768">
        <v>0</v>
      </c>
      <c r="R41" s="797">
        <v>0</v>
      </c>
      <c r="S41" s="788" t="str">
        <f>Sprache!$E$149</f>
        <v xml:space="preserve"> : </v>
      </c>
      <c r="T41" s="801">
        <f t="shared" si="16"/>
        <v>0</v>
      </c>
      <c r="U41" s="781" t="str">
        <v/>
      </c>
      <c r="V41" s="768" t="str">
        <v/>
      </c>
      <c r="W41" s="768" t="str">
        <v/>
      </c>
      <c r="X41" s="782" t="str">
        <v/>
      </c>
      <c r="Z41" s="767" t="str">
        <v/>
      </c>
      <c r="AA41" s="768" t="str">
        <v/>
      </c>
      <c r="AB41" s="768" t="str">
        <v/>
      </c>
      <c r="AC41" s="797" t="str">
        <v/>
      </c>
      <c r="AD41" s="788" t="str">
        <f>Sprache!$E$149</f>
        <v xml:space="preserve"> : </v>
      </c>
      <c r="AE41" s="801" t="str">
        <f t="shared" si="17"/>
        <v/>
      </c>
      <c r="AF41" s="781" t="str">
        <v/>
      </c>
      <c r="AG41" s="768" t="str">
        <v/>
      </c>
      <c r="AH41" s="768" t="str">
        <v/>
      </c>
      <c r="AI41" s="782" t="str">
        <v/>
      </c>
      <c r="AK41" s="767" t="str">
        <v/>
      </c>
      <c r="AL41" s="768" t="str">
        <v/>
      </c>
      <c r="AM41" s="768" t="str">
        <v/>
      </c>
      <c r="AN41" s="797" t="str">
        <v/>
      </c>
      <c r="AO41" s="788" t="str">
        <f>Sprache!$E$149</f>
        <v xml:space="preserve"> : </v>
      </c>
      <c r="AP41" s="801" t="str">
        <f t="shared" si="18"/>
        <v/>
      </c>
      <c r="AQ41" s="781" t="str">
        <v/>
      </c>
      <c r="AR41" s="768" t="str">
        <v/>
      </c>
      <c r="AS41" s="768" t="str">
        <v/>
      </c>
      <c r="AT41" s="782" t="str">
        <v/>
      </c>
      <c r="AV41" s="793" t="str">
        <f>IF(CalcE!$P$26=$D41,CalcE!$AB$26,IF(CalcE!$Q$26=$D41,CalcE!$AC$26,IF(CalcE!$P$27=$D41,CalcE!$AB$27,IF(CalcE!$Q$27=$D41,CalcE!$AC$27,""))))</f>
        <v/>
      </c>
      <c r="AX41" s="785">
        <v>0</v>
      </c>
      <c r="AY41" s="786">
        <v>20</v>
      </c>
    </row>
    <row r="42" spans="2:51" ht="15.75" thickTop="1" x14ac:dyDescent="0.25"/>
    <row r="44" spans="2:51" ht="15.75" thickBot="1" x14ac:dyDescent="0.3">
      <c r="D44" s="789"/>
      <c r="Z44" s="755" t="str">
        <f>IF(COUNTBLANK(CalcF!$BN$14:$BN$17)&lt;4,Sprache!$E$243,"")</f>
        <v/>
      </c>
      <c r="AK44" s="755" t="str">
        <f>IF(COUNTBLANK(CalcF!$BZ$14:$BZ$17)&lt;4,Sprache!$E$243,"")</f>
        <v/>
      </c>
    </row>
    <row r="45" spans="2:51" ht="24.75" thickTop="1" x14ac:dyDescent="0.35">
      <c r="B45" s="756" t="s">
        <v>29</v>
      </c>
      <c r="C45" s="757"/>
      <c r="D45" s="758"/>
      <c r="E45" s="759" t="str">
        <f>Sprache!$E$97</f>
        <v>Pkt</v>
      </c>
      <c r="F45" s="759" t="str">
        <f>Sprache!$E$98</f>
        <v>TD</v>
      </c>
      <c r="G45" s="981" t="str">
        <f>Sprache!$E$99</f>
        <v>Tore</v>
      </c>
      <c r="H45" s="982"/>
      <c r="I45" s="982"/>
      <c r="J45" s="760" t="str">
        <f t="array" ref="J45:M45">LEFT(CalcF!$H$21:$K$21,$D$4)</f>
        <v>F1</v>
      </c>
      <c r="K45" s="761" t="str">
        <v>F2</v>
      </c>
      <c r="L45" s="761" t="str">
        <v>F3</v>
      </c>
      <c r="M45" s="762" t="str">
        <v>F4</v>
      </c>
      <c r="O45" s="758"/>
      <c r="P45" s="759" t="str">
        <f>Sprache!$E$97</f>
        <v>Pkt</v>
      </c>
      <c r="Q45" s="759" t="str">
        <f>Sprache!$E$98</f>
        <v>TD</v>
      </c>
      <c r="R45" s="981" t="str">
        <f>Sprache!$E$99</f>
        <v>Tore</v>
      </c>
      <c r="S45" s="982"/>
      <c r="T45" s="982"/>
      <c r="U45" s="760" t="str">
        <f t="array" ref="U45:X45">LEFT(CalcF!$BE$13:$BH$13,$D$4)</f>
        <v>F1</v>
      </c>
      <c r="V45" s="761" t="str">
        <v>F2</v>
      </c>
      <c r="W45" s="761" t="str">
        <v>F3</v>
      </c>
      <c r="X45" s="762" t="str">
        <v>F4</v>
      </c>
      <c r="Z45" s="758"/>
      <c r="AA45" s="759" t="str">
        <f>Sprache!$E$97</f>
        <v>Pkt</v>
      </c>
      <c r="AB45" s="759" t="str">
        <f>Sprache!$E$98</f>
        <v>TD</v>
      </c>
      <c r="AC45" s="981" t="str">
        <f>Sprache!$E$99</f>
        <v>Tore</v>
      </c>
      <c r="AD45" s="982"/>
      <c r="AE45" s="982"/>
      <c r="AF45" s="760" t="str">
        <f t="array" ref="AF45:AI45">IF(COUNTBLANK(CalcF!$AZ$22:$AZ$25)&lt;4,LEFT(CalcF!$BE$21:$BH$21,$D$4),LEFT(CalcF!$BS$13:$BV$13,$D$4))</f>
        <v/>
      </c>
      <c r="AG45" s="761" t="str">
        <v/>
      </c>
      <c r="AH45" s="761" t="str">
        <v/>
      </c>
      <c r="AI45" s="762" t="str">
        <v/>
      </c>
      <c r="AK45" s="758"/>
      <c r="AL45" s="759" t="str">
        <f>Sprache!$E$97</f>
        <v>Pkt</v>
      </c>
      <c r="AM45" s="759" t="str">
        <f>Sprache!$E$98</f>
        <v>TD</v>
      </c>
      <c r="AN45" s="981" t="str">
        <f>Sprache!$E$99</f>
        <v>Tore</v>
      </c>
      <c r="AO45" s="982"/>
      <c r="AP45" s="982"/>
      <c r="AQ45" s="760" t="str">
        <f t="array" ref="AQ45:AT45">LEFT(CalcF!$CE$13:$CH$13,$D$4)</f>
        <v/>
      </c>
      <c r="AR45" s="761" t="str">
        <v/>
      </c>
      <c r="AS45" s="761" t="str">
        <v/>
      </c>
      <c r="AT45" s="762" t="str">
        <v/>
      </c>
      <c r="AV45" s="790" t="str">
        <f>Sprache!$E$101</f>
        <v>Elfm</v>
      </c>
      <c r="AX45" s="763" t="str">
        <f>Sprache!$E$104</f>
        <v>Fair-Play</v>
      </c>
      <c r="AY45" s="764" t="str">
        <f>Sprache!$E$245</f>
        <v>EURO Rang</v>
      </c>
    </row>
    <row r="46" spans="2:51" x14ac:dyDescent="0.25">
      <c r="B46" s="818" t="str">
        <f t="array" ref="B46:B49">IF(CalcF!$M$22:$M$25,"•","")</f>
        <v/>
      </c>
      <c r="D46" s="765" t="str">
        <f t="array" ref="D46:D49">CalcF!$D$22:$D$25</f>
        <v>F1</v>
      </c>
      <c r="E46" s="406">
        <f t="array" ref="E46:E49">CalcF!$E$22:$E$25</f>
        <v>0</v>
      </c>
      <c r="F46" s="406">
        <f>G46-I46</f>
        <v>0</v>
      </c>
      <c r="G46" s="769">
        <f t="array" ref="G46:G49">CalcF!$F$22:$F$25</f>
        <v>0</v>
      </c>
      <c r="H46" s="772" t="str">
        <f>Sprache!$E$149</f>
        <v xml:space="preserve"> : </v>
      </c>
      <c r="I46" s="773">
        <f t="array" ref="I46:I49">CalcF!$G$22:$G$25</f>
        <v>0</v>
      </c>
      <c r="J46" s="776" t="str">
        <f t="array" ref="J46:M49">CalcF!$H$22:$K$25</f>
        <v/>
      </c>
      <c r="K46" s="406" t="str">
        <v/>
      </c>
      <c r="L46" s="406" t="str">
        <v/>
      </c>
      <c r="M46" s="777" t="str">
        <v/>
      </c>
      <c r="O46" s="765" t="str">
        <f t="array" ref="O46:O49">CalcF!$AZ$14:$AZ$17</f>
        <v>F1</v>
      </c>
      <c r="P46" s="406">
        <f t="array" ref="P46:P49">CalcF!$BA$14:$BA$17</f>
        <v>0</v>
      </c>
      <c r="Q46" s="406">
        <f t="array" ref="Q46:Q49">CalcF!$BB$14:$BB$17</f>
        <v>0</v>
      </c>
      <c r="R46" s="795">
        <f t="array" ref="R46:R49">CalcF!$BC$14:$BC$17</f>
        <v>0</v>
      </c>
      <c r="S46" s="772" t="str">
        <f>Sprache!$E$149</f>
        <v xml:space="preserve"> : </v>
      </c>
      <c r="T46" s="799">
        <f t="shared" ref="T46:T49" si="20">IF(O46="","",R46-Q46)</f>
        <v>0</v>
      </c>
      <c r="U46" s="776" t="str">
        <f t="array" ref="U46:X49">CalcF!$BE$14:$BH$17</f>
        <v/>
      </c>
      <c r="V46" s="406" t="str">
        <v/>
      </c>
      <c r="W46" s="406" t="str">
        <v/>
      </c>
      <c r="X46" s="777" t="str">
        <v/>
      </c>
      <c r="Z46" s="765" t="str">
        <f t="array" ref="Z46:Z49">IF(COUNTBLANK(CalcF!$AZ$22:$AZ$25)&lt;4,CalcF!$AZ$22:$AZ$25,CalcF!$BN$14:$BN$17)</f>
        <v/>
      </c>
      <c r="AA46" s="406" t="str">
        <f t="array" ref="AA46:AA49">IF(COUNTBLANK(CalcF!$AZ$22:$AZ$25)&lt;4,CalcF!$BA$22:$BA$25,CalcF!$BO$14:$BO$17)</f>
        <v/>
      </c>
      <c r="AB46" s="406" t="str">
        <f t="array" ref="AB46:AB49">IF(COUNTBLANK(CalcF!$AZ$22:$AZ$25)&lt;4,CalcF!$BB$22:$BB$25,CalcF!$BP$14:$BP$17)</f>
        <v/>
      </c>
      <c r="AC46" s="795" t="str">
        <f t="array" ref="AC46:AC49">IF(COUNTBLANK(CalcF!$AZ$22:$AZ$25)&lt;4,CalcF!$BC$22:$BC$25,CalcF!$BQ$14:$BQ$17)</f>
        <v/>
      </c>
      <c r="AD46" s="772" t="str">
        <f>Sprache!$E$149</f>
        <v xml:space="preserve"> : </v>
      </c>
      <c r="AE46" s="799" t="str">
        <f t="shared" ref="AE46:AE49" si="21">IF(Z46="","",AC46-AB46)</f>
        <v/>
      </c>
      <c r="AF46" s="776" t="str">
        <f t="array" ref="AF46:AI49">IF(COUNTBLANK(CalcF!$AZ$22:$AZ$25)&lt;4,CalcF!$BE$22:$BH$25,CalcF!$BS$14:$BV$17)</f>
        <v/>
      </c>
      <c r="AG46" s="406" t="str">
        <v/>
      </c>
      <c r="AH46" s="406" t="str">
        <v/>
      </c>
      <c r="AI46" s="777" t="str">
        <v/>
      </c>
      <c r="AK46" s="765" t="str">
        <f t="array" ref="AK46:AK49">CalcF!$BZ$14:$BZ$17</f>
        <v/>
      </c>
      <c r="AL46" s="406" t="str">
        <f t="array" ref="AL46:AL49">CalcF!$CA$14:$CA$17</f>
        <v/>
      </c>
      <c r="AM46" s="406" t="str">
        <f t="array" ref="AM46:AM49">CalcF!$CB$14:$CB$17</f>
        <v/>
      </c>
      <c r="AN46" s="795" t="str">
        <f t="array" ref="AN46:AN49">CalcF!$CC$14:$CC$17</f>
        <v/>
      </c>
      <c r="AO46" s="772" t="str">
        <f>Sprache!$E$149</f>
        <v xml:space="preserve"> : </v>
      </c>
      <c r="AP46" s="799" t="str">
        <f t="shared" ref="AP46:AP49" si="22">IF(AK46="","",AN46-AM46)</f>
        <v/>
      </c>
      <c r="AQ46" s="776" t="str">
        <f t="array" ref="AQ46:AT49">CalcF!$CE$14:$CH$17</f>
        <v/>
      </c>
      <c r="AR46" s="406" t="str">
        <v/>
      </c>
      <c r="AS46" s="406" t="str">
        <v/>
      </c>
      <c r="AT46" s="777" t="str">
        <v/>
      </c>
      <c r="AV46" s="791" t="str">
        <f>IF(CalcF!$P$26=$D46,CalcF!$AB$26,IF(CalcF!$Q$26=$D46,CalcF!$AC$26,IF(CalcF!$P$27=$D46,CalcF!$AB$27,IF(CalcF!$Q$27=$D46,CalcF!$AC$27,""))))</f>
        <v/>
      </c>
      <c r="AX46" s="783">
        <f t="array" ref="AX46:AX49">VLOOKUP($D46:$D49,CalcF!$D$5:$P$8,13,0)</f>
        <v>0</v>
      </c>
      <c r="AY46" s="777">
        <f t="array" ref="AY46:AY49">VLOOKUP($D46:$D49,CalcF!$D$5:$Q$8,14,0)</f>
        <v>21</v>
      </c>
    </row>
    <row r="47" spans="2:51" x14ac:dyDescent="0.25">
      <c r="B47" s="818" t="str">
        <v/>
      </c>
      <c r="D47" s="766" t="str">
        <v>F2</v>
      </c>
      <c r="E47" s="293">
        <v>0</v>
      </c>
      <c r="F47" s="293">
        <f t="shared" ref="F47:F49" si="23">G47-I47</f>
        <v>0</v>
      </c>
      <c r="G47" s="770">
        <v>0</v>
      </c>
      <c r="H47" s="787" t="str">
        <f>Sprache!$E$149</f>
        <v xml:space="preserve"> : </v>
      </c>
      <c r="I47" s="774">
        <v>0</v>
      </c>
      <c r="J47" s="778" t="str">
        <v/>
      </c>
      <c r="K47" s="779" t="str">
        <v/>
      </c>
      <c r="L47" s="293" t="str">
        <v/>
      </c>
      <c r="M47" s="780" t="str">
        <v/>
      </c>
      <c r="O47" s="766" t="str">
        <v>F2</v>
      </c>
      <c r="P47" s="293">
        <v>0</v>
      </c>
      <c r="Q47" s="293">
        <v>0</v>
      </c>
      <c r="R47" s="796">
        <v>0</v>
      </c>
      <c r="S47" s="787" t="str">
        <f>Sprache!$E$149</f>
        <v xml:space="preserve"> : </v>
      </c>
      <c r="T47" s="800">
        <f t="shared" si="20"/>
        <v>0</v>
      </c>
      <c r="U47" s="778" t="str">
        <v/>
      </c>
      <c r="V47" s="779" t="str">
        <v/>
      </c>
      <c r="W47" s="293" t="str">
        <v/>
      </c>
      <c r="X47" s="780" t="str">
        <v/>
      </c>
      <c r="Z47" s="766" t="str">
        <v/>
      </c>
      <c r="AA47" s="293" t="str">
        <v/>
      </c>
      <c r="AB47" s="293" t="str">
        <v/>
      </c>
      <c r="AC47" s="796" t="str">
        <v/>
      </c>
      <c r="AD47" s="787" t="str">
        <f>Sprache!$E$149</f>
        <v xml:space="preserve"> : </v>
      </c>
      <c r="AE47" s="800" t="str">
        <f t="shared" si="21"/>
        <v/>
      </c>
      <c r="AF47" s="778" t="str">
        <v/>
      </c>
      <c r="AG47" s="779" t="str">
        <v/>
      </c>
      <c r="AH47" s="293" t="str">
        <v/>
      </c>
      <c r="AI47" s="780" t="str">
        <v/>
      </c>
      <c r="AK47" s="766" t="str">
        <v/>
      </c>
      <c r="AL47" s="293" t="str">
        <v/>
      </c>
      <c r="AM47" s="293" t="str">
        <v/>
      </c>
      <c r="AN47" s="796" t="str">
        <v/>
      </c>
      <c r="AO47" s="787" t="str">
        <f>Sprache!$E$149</f>
        <v xml:space="preserve"> : </v>
      </c>
      <c r="AP47" s="800" t="str">
        <f t="shared" si="22"/>
        <v/>
      </c>
      <c r="AQ47" s="778" t="str">
        <v/>
      </c>
      <c r="AR47" s="779" t="str">
        <v/>
      </c>
      <c r="AS47" s="293" t="str">
        <v/>
      </c>
      <c r="AT47" s="780" t="str">
        <v/>
      </c>
      <c r="AV47" s="792" t="str">
        <f>IF(CalcF!$P$26=$D47,CalcF!$AB$26,IF(CalcF!$Q$26=$D47,CalcF!$AC$26,IF(CalcF!$P$27=$D47,CalcF!$AB$27,IF(CalcF!$Q$27=$D47,CalcF!$AC$27,""))))</f>
        <v/>
      </c>
      <c r="AX47" s="784">
        <v>0</v>
      </c>
      <c r="AY47" s="780">
        <v>22</v>
      </c>
    </row>
    <row r="48" spans="2:51" x14ac:dyDescent="0.25">
      <c r="B48" s="818" t="str">
        <v/>
      </c>
      <c r="D48" s="766" t="str">
        <v>F3</v>
      </c>
      <c r="E48" s="293">
        <v>0</v>
      </c>
      <c r="F48" s="293">
        <f t="shared" si="23"/>
        <v>0</v>
      </c>
      <c r="G48" s="770">
        <v>0</v>
      </c>
      <c r="H48" s="787" t="str">
        <f>Sprache!$E$149</f>
        <v xml:space="preserve"> : </v>
      </c>
      <c r="I48" s="774">
        <v>0</v>
      </c>
      <c r="J48" s="778" t="str">
        <v/>
      </c>
      <c r="K48" s="293" t="str">
        <v/>
      </c>
      <c r="L48" s="779" t="str">
        <v/>
      </c>
      <c r="M48" s="780" t="str">
        <v/>
      </c>
      <c r="O48" s="766" t="str">
        <v>F3</v>
      </c>
      <c r="P48" s="293">
        <v>0</v>
      </c>
      <c r="Q48" s="293">
        <v>0</v>
      </c>
      <c r="R48" s="796">
        <v>0</v>
      </c>
      <c r="S48" s="787" t="str">
        <f>Sprache!$E$149</f>
        <v xml:space="preserve"> : </v>
      </c>
      <c r="T48" s="800">
        <f t="shared" si="20"/>
        <v>0</v>
      </c>
      <c r="U48" s="778" t="str">
        <v/>
      </c>
      <c r="V48" s="293" t="str">
        <v/>
      </c>
      <c r="W48" s="779" t="str">
        <v/>
      </c>
      <c r="X48" s="780" t="str">
        <v/>
      </c>
      <c r="Z48" s="766" t="str">
        <v/>
      </c>
      <c r="AA48" s="293" t="str">
        <v/>
      </c>
      <c r="AB48" s="293" t="str">
        <v/>
      </c>
      <c r="AC48" s="796" t="str">
        <v/>
      </c>
      <c r="AD48" s="787" t="str">
        <f>Sprache!$E$149</f>
        <v xml:space="preserve"> : </v>
      </c>
      <c r="AE48" s="800" t="str">
        <f t="shared" si="21"/>
        <v/>
      </c>
      <c r="AF48" s="778" t="str">
        <v/>
      </c>
      <c r="AG48" s="293" t="str">
        <v/>
      </c>
      <c r="AH48" s="779" t="str">
        <v/>
      </c>
      <c r="AI48" s="780" t="str">
        <v/>
      </c>
      <c r="AK48" s="766" t="str">
        <v/>
      </c>
      <c r="AL48" s="293" t="str">
        <v/>
      </c>
      <c r="AM48" s="293" t="str">
        <v/>
      </c>
      <c r="AN48" s="796" t="str">
        <v/>
      </c>
      <c r="AO48" s="787" t="str">
        <f>Sprache!$E$149</f>
        <v xml:space="preserve"> : </v>
      </c>
      <c r="AP48" s="800" t="str">
        <f t="shared" si="22"/>
        <v/>
      </c>
      <c r="AQ48" s="778" t="str">
        <v/>
      </c>
      <c r="AR48" s="293" t="str">
        <v/>
      </c>
      <c r="AS48" s="779" t="str">
        <v/>
      </c>
      <c r="AT48" s="780" t="str">
        <v/>
      </c>
      <c r="AV48" s="792" t="str">
        <f>IF(CalcF!$P$26=$D48,CalcF!$AB$26,IF(CalcF!$Q$26=$D48,CalcF!$AC$26,IF(CalcF!$P$27=$D48,CalcF!$AB$27,IF(CalcF!$Q$27=$D48,CalcF!$AC$27,""))))</f>
        <v/>
      </c>
      <c r="AX48" s="784">
        <v>0</v>
      </c>
      <c r="AY48" s="780">
        <v>23</v>
      </c>
    </row>
    <row r="49" spans="2:51" ht="15.75" thickBot="1" x14ac:dyDescent="0.3">
      <c r="B49" s="818" t="str">
        <v/>
      </c>
      <c r="D49" s="767" t="str">
        <v>F4</v>
      </c>
      <c r="E49" s="768">
        <v>0</v>
      </c>
      <c r="F49" s="768">
        <f t="shared" si="23"/>
        <v>0</v>
      </c>
      <c r="G49" s="771">
        <v>0</v>
      </c>
      <c r="H49" s="788" t="str">
        <f>Sprache!$E$149</f>
        <v xml:space="preserve"> : </v>
      </c>
      <c r="I49" s="775">
        <v>0</v>
      </c>
      <c r="J49" s="781" t="str">
        <v/>
      </c>
      <c r="K49" s="768" t="str">
        <v/>
      </c>
      <c r="L49" s="768" t="str">
        <v/>
      </c>
      <c r="M49" s="782" t="str">
        <v/>
      </c>
      <c r="O49" s="767" t="str">
        <v>F4</v>
      </c>
      <c r="P49" s="768">
        <v>0</v>
      </c>
      <c r="Q49" s="768">
        <v>0</v>
      </c>
      <c r="R49" s="797">
        <v>0</v>
      </c>
      <c r="S49" s="788" t="str">
        <f>Sprache!$E$149</f>
        <v xml:space="preserve"> : </v>
      </c>
      <c r="T49" s="801">
        <f t="shared" si="20"/>
        <v>0</v>
      </c>
      <c r="U49" s="781" t="str">
        <v/>
      </c>
      <c r="V49" s="768" t="str">
        <v/>
      </c>
      <c r="W49" s="768" t="str">
        <v/>
      </c>
      <c r="X49" s="782" t="str">
        <v/>
      </c>
      <c r="Z49" s="767" t="str">
        <v/>
      </c>
      <c r="AA49" s="768" t="str">
        <v/>
      </c>
      <c r="AB49" s="768" t="str">
        <v/>
      </c>
      <c r="AC49" s="797" t="str">
        <v/>
      </c>
      <c r="AD49" s="788" t="str">
        <f>Sprache!$E$149</f>
        <v xml:space="preserve"> : </v>
      </c>
      <c r="AE49" s="801" t="str">
        <f t="shared" si="21"/>
        <v/>
      </c>
      <c r="AF49" s="781" t="str">
        <v/>
      </c>
      <c r="AG49" s="768" t="str">
        <v/>
      </c>
      <c r="AH49" s="768" t="str">
        <v/>
      </c>
      <c r="AI49" s="782" t="str">
        <v/>
      </c>
      <c r="AK49" s="767" t="str">
        <v/>
      </c>
      <c r="AL49" s="768" t="str">
        <v/>
      </c>
      <c r="AM49" s="768" t="str">
        <v/>
      </c>
      <c r="AN49" s="797" t="str">
        <v/>
      </c>
      <c r="AO49" s="788" t="str">
        <f>Sprache!$E$149</f>
        <v xml:space="preserve"> : </v>
      </c>
      <c r="AP49" s="801" t="str">
        <f t="shared" si="22"/>
        <v/>
      </c>
      <c r="AQ49" s="781" t="str">
        <v/>
      </c>
      <c r="AR49" s="768" t="str">
        <v/>
      </c>
      <c r="AS49" s="768" t="str">
        <v/>
      </c>
      <c r="AT49" s="782" t="str">
        <v/>
      </c>
      <c r="AV49" s="793" t="str">
        <f>IF(CalcF!$P$26=$D49,CalcF!$AB$26,IF(CalcF!$Q$26=$D49,CalcF!$AC$26,IF(CalcF!$P$27=$D49,CalcF!$AB$27,IF(CalcF!$Q$27=$D49,CalcF!$AC$27,""))))</f>
        <v/>
      </c>
      <c r="AX49" s="785">
        <v>0</v>
      </c>
      <c r="AY49" s="786">
        <v>24</v>
      </c>
    </row>
    <row r="50" spans="2:51" ht="15.75" thickTop="1" x14ac:dyDescent="0.25"/>
    <row r="51" spans="2:51" x14ac:dyDescent="0.25">
      <c r="C51" s="816" t="s">
        <v>2205</v>
      </c>
      <c r="D51" s="983" t="str">
        <f>Sprache!$E$244</f>
        <v>Ein roter Punkt bedeutet, dass die Fair-Play-Wertung oder die Rangliste der European Qualifiers über die Platzierung dieser Mannschaft entscheidet.</v>
      </c>
      <c r="E51" s="983"/>
      <c r="F51" s="983"/>
      <c r="G51" s="983"/>
      <c r="H51" s="983"/>
      <c r="I51" s="983"/>
      <c r="J51" s="983"/>
      <c r="K51" s="983"/>
      <c r="L51" s="983"/>
      <c r="M51" s="983"/>
    </row>
    <row r="52" spans="2:51" x14ac:dyDescent="0.25">
      <c r="D52" s="983"/>
      <c r="E52" s="983"/>
      <c r="F52" s="983"/>
      <c r="G52" s="983"/>
      <c r="H52" s="983"/>
      <c r="I52" s="983"/>
      <c r="J52" s="983"/>
      <c r="K52" s="983"/>
      <c r="L52" s="983"/>
      <c r="M52" s="983"/>
    </row>
    <row r="53" spans="2:51" x14ac:dyDescent="0.25">
      <c r="D53" s="983"/>
      <c r="E53" s="983"/>
      <c r="F53" s="983"/>
      <c r="G53" s="983"/>
      <c r="H53" s="983"/>
      <c r="I53" s="983"/>
      <c r="J53" s="983"/>
      <c r="K53" s="983"/>
      <c r="L53" s="983"/>
      <c r="M53" s="983"/>
    </row>
  </sheetData>
  <sheetProtection sheet="1" objects="1" scenarios="1" selectLockedCells="1"/>
  <mergeCells count="25">
    <mergeCell ref="D51:M53"/>
    <mergeCell ref="G37:I37"/>
    <mergeCell ref="R37:T37"/>
    <mergeCell ref="AC37:AE37"/>
    <mergeCell ref="AN37:AP37"/>
    <mergeCell ref="G45:I45"/>
    <mergeCell ref="R45:T45"/>
    <mergeCell ref="AC45:AE45"/>
    <mergeCell ref="AN45:AP45"/>
    <mergeCell ref="G21:I21"/>
    <mergeCell ref="R21:T21"/>
    <mergeCell ref="AC21:AE21"/>
    <mergeCell ref="AN21:AP21"/>
    <mergeCell ref="G29:I29"/>
    <mergeCell ref="R29:T29"/>
    <mergeCell ref="AC29:AE29"/>
    <mergeCell ref="AN29:AP29"/>
    <mergeCell ref="G5:I5"/>
    <mergeCell ref="R5:T5"/>
    <mergeCell ref="AC5:AE5"/>
    <mergeCell ref="AN5:AP5"/>
    <mergeCell ref="G13:I13"/>
    <mergeCell ref="R13:T13"/>
    <mergeCell ref="AC13:AE13"/>
    <mergeCell ref="AN13:AP13"/>
  </mergeCells>
  <conditionalFormatting sqref="AX6:AY50">
    <cfRule type="expression" dxfId="7" priority="1">
      <formula>$B6=""</formula>
    </cfRule>
  </conditionalFormatting>
  <pageMargins left="0.7" right="0.7" top="0.78740157499999996" bottom="0.78740157499999996"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Tabelle1"/>
  <dimension ref="A1:U254"/>
  <sheetViews>
    <sheetView showGridLines="0" showRowColHeaders="0" zoomScaleNormal="100" workbookViewId="0">
      <pane ySplit="4" topLeftCell="A5" activePane="bottomLeft" state="frozen"/>
      <selection pane="bottomLeft" activeCell="N1" sqref="N1"/>
    </sheetView>
  </sheetViews>
  <sheetFormatPr baseColWidth="10" defaultColWidth="0" defaultRowHeight="15" zeroHeight="1" x14ac:dyDescent="0.25"/>
  <cols>
    <col min="1" max="1" width="8" customWidth="1"/>
    <col min="2" max="2" width="19.28515625" hidden="1" customWidth="1"/>
    <col min="3" max="3" width="9.5703125" customWidth="1"/>
    <col min="4" max="4" width="7" customWidth="1"/>
    <col min="5" max="5" width="22.7109375" hidden="1" customWidth="1"/>
    <col min="6" max="18" width="22.7109375" customWidth="1"/>
    <col min="19" max="19" width="3.85546875" customWidth="1"/>
    <col min="20" max="20" width="17.7109375" customWidth="1"/>
    <col min="21" max="21" width="9.140625" customWidth="1"/>
    <col min="22" max="16384" width="11.42578125" hidden="1"/>
  </cols>
  <sheetData>
    <row r="1" spans="2:20" ht="29.25" customHeight="1" thickBot="1" x14ac:dyDescent="0.5">
      <c r="B1" s="88"/>
      <c r="D1" s="445"/>
      <c r="F1" s="988" t="str">
        <f>Sprache!$E$89</f>
        <v>Wahl der Sprache</v>
      </c>
      <c r="G1" s="988"/>
      <c r="H1" s="988"/>
      <c r="I1" s="988"/>
      <c r="J1" s="988"/>
      <c r="K1" s="382"/>
      <c r="L1" s="468"/>
      <c r="M1" s="820" t="str">
        <f>Sprache!$E$148</f>
        <v>Hier klicken und Sprache wählen:</v>
      </c>
      <c r="N1" s="399" t="s">
        <v>90</v>
      </c>
      <c r="O1" s="821" t="str">
        <f>_xlfn.UNICHAR(8592)</f>
        <v>←</v>
      </c>
      <c r="P1" s="265"/>
      <c r="Q1" s="265"/>
      <c r="S1" s="470"/>
      <c r="T1" s="471"/>
    </row>
    <row r="2" spans="2:20" ht="15" customHeight="1" thickBot="1" x14ac:dyDescent="0.3">
      <c r="C2" s="822">
        <v>45280</v>
      </c>
      <c r="D2" s="444"/>
      <c r="F2" s="989"/>
      <c r="G2" s="989"/>
      <c r="H2" s="989"/>
      <c r="I2" s="989"/>
      <c r="J2" s="989"/>
      <c r="K2" s="383"/>
      <c r="L2" s="469"/>
      <c r="M2" s="455"/>
      <c r="N2" s="457"/>
      <c r="O2" s="502"/>
      <c r="P2" s="528"/>
      <c r="Q2" s="539"/>
      <c r="S2" s="79"/>
      <c r="T2" s="80"/>
    </row>
    <row r="3" spans="2:20" ht="15.75" thickTop="1" x14ac:dyDescent="0.25">
      <c r="B3" s="23"/>
      <c r="C3" s="990" t="s">
        <v>1122</v>
      </c>
      <c r="D3" s="990" t="s">
        <v>2311</v>
      </c>
      <c r="E3" s="992"/>
      <c r="F3" s="993" t="s">
        <v>86</v>
      </c>
      <c r="G3" s="984" t="s">
        <v>87</v>
      </c>
      <c r="H3" s="984" t="s">
        <v>88</v>
      </c>
      <c r="I3" s="984" t="s">
        <v>89</v>
      </c>
      <c r="J3" s="984" t="s">
        <v>99</v>
      </c>
      <c r="K3" s="984" t="s">
        <v>868</v>
      </c>
      <c r="L3" s="984" t="s">
        <v>1584</v>
      </c>
      <c r="M3" s="984" t="s">
        <v>1141</v>
      </c>
      <c r="N3" s="984" t="s">
        <v>1287</v>
      </c>
      <c r="O3" s="984" t="s">
        <v>1657</v>
      </c>
      <c r="P3" s="984" t="s">
        <v>1836</v>
      </c>
      <c r="Q3" s="984" t="s">
        <v>2020</v>
      </c>
      <c r="R3" s="986" t="s">
        <v>90</v>
      </c>
      <c r="S3" s="21"/>
    </row>
    <row r="4" spans="2:20" x14ac:dyDescent="0.25">
      <c r="C4" s="991"/>
      <c r="D4" s="991"/>
      <c r="E4" s="992"/>
      <c r="F4" s="994"/>
      <c r="G4" s="985"/>
      <c r="H4" s="985"/>
      <c r="I4" s="985"/>
      <c r="J4" s="985"/>
      <c r="K4" s="985"/>
      <c r="L4" s="985"/>
      <c r="M4" s="985"/>
      <c r="N4" s="985"/>
      <c r="O4" s="985"/>
      <c r="P4" s="985"/>
      <c r="Q4" s="985"/>
      <c r="R4" s="987"/>
      <c r="S4" s="40"/>
      <c r="T4" s="41"/>
    </row>
    <row r="5" spans="2:20" x14ac:dyDescent="0.25">
      <c r="B5" t="str">
        <f>IFERROR(INDEX($F5:$R5,MATCH($N$1,$F$3:$R$3,0)),$F5)</f>
        <v>A1</v>
      </c>
      <c r="C5" s="127">
        <v>1</v>
      </c>
      <c r="D5" s="127">
        <v>1</v>
      </c>
      <c r="E5" s="23" t="str">
        <f>IF($B5=0,$F5,$B5)</f>
        <v>A1</v>
      </c>
      <c r="F5" s="109" t="s">
        <v>0</v>
      </c>
      <c r="G5" s="110" t="s">
        <v>0</v>
      </c>
      <c r="H5" s="108" t="s">
        <v>85</v>
      </c>
      <c r="I5" s="111" t="s">
        <v>0</v>
      </c>
      <c r="J5" s="108" t="s">
        <v>0</v>
      </c>
      <c r="K5" s="384" t="s">
        <v>0</v>
      </c>
      <c r="L5" s="458" t="s">
        <v>0</v>
      </c>
      <c r="M5" s="111" t="s">
        <v>0</v>
      </c>
      <c r="N5" s="458" t="s">
        <v>1288</v>
      </c>
      <c r="O5" s="110" t="s">
        <v>1658</v>
      </c>
      <c r="P5" s="108" t="s">
        <v>1837</v>
      </c>
      <c r="Q5" s="543" t="s">
        <v>0</v>
      </c>
      <c r="R5" s="66" t="s">
        <v>162</v>
      </c>
    </row>
    <row r="6" spans="2:20" x14ac:dyDescent="0.25">
      <c r="B6" t="str">
        <f t="shared" ref="B6:B69" si="0">IFERROR(INDEX($F6:$R6,MATCH($N$1,$F$3:$R$3,0)),$F6)</f>
        <v>A2</v>
      </c>
      <c r="C6" s="127">
        <v>2</v>
      </c>
      <c r="D6" s="127">
        <v>2</v>
      </c>
      <c r="E6" s="23" t="str">
        <f t="shared" ref="E6:E69" si="1">IF($B6=0,$F6,$B6)</f>
        <v>A2</v>
      </c>
      <c r="F6" s="109" t="s">
        <v>42</v>
      </c>
      <c r="G6" s="110" t="s">
        <v>69</v>
      </c>
      <c r="H6" s="108" t="s">
        <v>69</v>
      </c>
      <c r="I6" s="111" t="s">
        <v>42</v>
      </c>
      <c r="J6" s="108" t="s">
        <v>92</v>
      </c>
      <c r="K6" s="384" t="s">
        <v>874</v>
      </c>
      <c r="L6" s="458" t="s">
        <v>1458</v>
      </c>
      <c r="M6" s="111" t="s">
        <v>1142</v>
      </c>
      <c r="N6" s="458" t="s">
        <v>1289</v>
      </c>
      <c r="O6" s="110" t="s">
        <v>1659</v>
      </c>
      <c r="P6" s="108" t="s">
        <v>1838</v>
      </c>
      <c r="Q6" s="543" t="s">
        <v>2021</v>
      </c>
      <c r="R6" s="66" t="s">
        <v>163</v>
      </c>
    </row>
    <row r="7" spans="2:20" x14ac:dyDescent="0.25">
      <c r="B7" t="str">
        <f t="shared" si="0"/>
        <v>A3</v>
      </c>
      <c r="C7" s="127">
        <v>3</v>
      </c>
      <c r="D7" s="127">
        <v>3</v>
      </c>
      <c r="E7" s="23" t="str">
        <f t="shared" si="1"/>
        <v>A3</v>
      </c>
      <c r="F7" s="109" t="s">
        <v>41</v>
      </c>
      <c r="G7" s="110" t="s">
        <v>67</v>
      </c>
      <c r="H7" s="108" t="s">
        <v>81</v>
      </c>
      <c r="I7" s="111" t="s">
        <v>82</v>
      </c>
      <c r="J7" s="108" t="s">
        <v>93</v>
      </c>
      <c r="K7" s="384" t="s">
        <v>872</v>
      </c>
      <c r="L7" s="458" t="s">
        <v>93</v>
      </c>
      <c r="M7" s="111" t="s">
        <v>1143</v>
      </c>
      <c r="N7" s="458" t="s">
        <v>1290</v>
      </c>
      <c r="O7" s="110" t="s">
        <v>1660</v>
      </c>
      <c r="P7" s="108" t="s">
        <v>1839</v>
      </c>
      <c r="Q7" s="543" t="s">
        <v>93</v>
      </c>
      <c r="R7" s="66" t="s">
        <v>164</v>
      </c>
    </row>
    <row r="8" spans="2:20" x14ac:dyDescent="0.25">
      <c r="B8" t="str">
        <f t="shared" si="0"/>
        <v>A4</v>
      </c>
      <c r="C8" s="127">
        <v>4</v>
      </c>
      <c r="D8" s="127">
        <v>4</v>
      </c>
      <c r="E8" s="23" t="str">
        <f t="shared" si="1"/>
        <v>A4</v>
      </c>
      <c r="F8" s="109" t="s">
        <v>40</v>
      </c>
      <c r="G8" s="110" t="s">
        <v>63</v>
      </c>
      <c r="H8" s="108" t="s">
        <v>74</v>
      </c>
      <c r="I8" s="111" t="s">
        <v>75</v>
      </c>
      <c r="J8" s="108" t="s">
        <v>97</v>
      </c>
      <c r="K8" s="384" t="s">
        <v>869</v>
      </c>
      <c r="L8" s="458" t="s">
        <v>97</v>
      </c>
      <c r="M8" s="111" t="s">
        <v>63</v>
      </c>
      <c r="N8" s="458" t="s">
        <v>1291</v>
      </c>
      <c r="O8" s="110" t="s">
        <v>1661</v>
      </c>
      <c r="P8" s="108" t="s">
        <v>1840</v>
      </c>
      <c r="Q8" s="543" t="s">
        <v>97</v>
      </c>
      <c r="R8" s="66" t="s">
        <v>165</v>
      </c>
    </row>
    <row r="9" spans="2:20" x14ac:dyDescent="0.25">
      <c r="B9" t="str">
        <f t="shared" si="0"/>
        <v>B1</v>
      </c>
      <c r="C9" s="127">
        <v>5</v>
      </c>
      <c r="D9" s="127">
        <v>5</v>
      </c>
      <c r="E9" s="23" t="str">
        <f t="shared" si="1"/>
        <v>B1</v>
      </c>
      <c r="F9" s="109" t="s">
        <v>1</v>
      </c>
      <c r="G9" s="110" t="s">
        <v>64</v>
      </c>
      <c r="H9" s="108" t="s">
        <v>76</v>
      </c>
      <c r="I9" s="111" t="s">
        <v>77</v>
      </c>
      <c r="J9" s="108" t="s">
        <v>1</v>
      </c>
      <c r="K9" s="384" t="s">
        <v>871</v>
      </c>
      <c r="L9" s="458" t="s">
        <v>1</v>
      </c>
      <c r="M9" s="111" t="s">
        <v>64</v>
      </c>
      <c r="N9" s="458" t="s">
        <v>1292</v>
      </c>
      <c r="O9" s="110" t="s">
        <v>1662</v>
      </c>
      <c r="P9" s="108" t="s">
        <v>1841</v>
      </c>
      <c r="Q9" s="543" t="s">
        <v>1</v>
      </c>
      <c r="R9" s="66" t="s">
        <v>166</v>
      </c>
    </row>
    <row r="10" spans="2:20" x14ac:dyDescent="0.25">
      <c r="B10" t="str">
        <f t="shared" si="0"/>
        <v>B2</v>
      </c>
      <c r="C10" s="127">
        <v>6</v>
      </c>
      <c r="D10" s="127">
        <v>6</v>
      </c>
      <c r="E10" s="23" t="str">
        <f t="shared" si="1"/>
        <v>B2</v>
      </c>
      <c r="F10" s="109" t="s">
        <v>357</v>
      </c>
      <c r="G10" s="110" t="s">
        <v>400</v>
      </c>
      <c r="H10" s="108" t="s">
        <v>399</v>
      </c>
      <c r="I10" s="111" t="s">
        <v>397</v>
      </c>
      <c r="J10" s="108" t="s">
        <v>398</v>
      </c>
      <c r="K10" s="384" t="s">
        <v>892</v>
      </c>
      <c r="L10" s="458" t="s">
        <v>398</v>
      </c>
      <c r="M10" s="111" t="s">
        <v>1144</v>
      </c>
      <c r="N10" s="458" t="s">
        <v>1293</v>
      </c>
      <c r="O10" s="110" t="s">
        <v>1663</v>
      </c>
      <c r="P10" s="108" t="s">
        <v>1842</v>
      </c>
      <c r="Q10" s="543" t="s">
        <v>2022</v>
      </c>
      <c r="R10" s="66" t="s">
        <v>167</v>
      </c>
    </row>
    <row r="11" spans="2:20" x14ac:dyDescent="0.25">
      <c r="B11" t="str">
        <f t="shared" si="0"/>
        <v>B3</v>
      </c>
      <c r="C11" s="127">
        <v>7</v>
      </c>
      <c r="D11" s="127">
        <v>7</v>
      </c>
      <c r="E11" s="23" t="str">
        <f t="shared" si="1"/>
        <v>B3</v>
      </c>
      <c r="F11" s="109" t="s">
        <v>1073</v>
      </c>
      <c r="G11" s="110" t="s">
        <v>405</v>
      </c>
      <c r="H11" s="108" t="s">
        <v>404</v>
      </c>
      <c r="I11" s="111" t="s">
        <v>403</v>
      </c>
      <c r="J11" s="108" t="s">
        <v>406</v>
      </c>
      <c r="K11" s="384" t="s">
        <v>878</v>
      </c>
      <c r="L11" s="458" t="s">
        <v>1459</v>
      </c>
      <c r="M11" s="111" t="s">
        <v>1145</v>
      </c>
      <c r="N11" s="458" t="s">
        <v>1294</v>
      </c>
      <c r="O11" s="110" t="s">
        <v>1073</v>
      </c>
      <c r="P11" s="108" t="s">
        <v>1843</v>
      </c>
      <c r="Q11" s="543" t="s">
        <v>2023</v>
      </c>
      <c r="R11" s="66" t="s">
        <v>168</v>
      </c>
    </row>
    <row r="12" spans="2:20" x14ac:dyDescent="0.25">
      <c r="B12" t="str">
        <f t="shared" si="0"/>
        <v>B4</v>
      </c>
      <c r="C12" s="127">
        <v>8</v>
      </c>
      <c r="D12" s="127">
        <v>8</v>
      </c>
      <c r="E12" s="23" t="str">
        <f t="shared" si="1"/>
        <v>B4</v>
      </c>
      <c r="F12" s="109" t="s">
        <v>361</v>
      </c>
      <c r="G12" s="110" t="s">
        <v>414</v>
      </c>
      <c r="H12" s="108" t="s">
        <v>361</v>
      </c>
      <c r="I12" s="111" t="s">
        <v>413</v>
      </c>
      <c r="J12" s="108" t="s">
        <v>415</v>
      </c>
      <c r="K12" s="384" t="s">
        <v>894</v>
      </c>
      <c r="L12" s="458" t="s">
        <v>1460</v>
      </c>
      <c r="M12" s="111" t="s">
        <v>1146</v>
      </c>
      <c r="N12" s="458" t="s">
        <v>1295</v>
      </c>
      <c r="O12" s="110" t="s">
        <v>1664</v>
      </c>
      <c r="P12" s="108" t="s">
        <v>1844</v>
      </c>
      <c r="Q12" s="543" t="s">
        <v>415</v>
      </c>
      <c r="R12" s="66" t="s">
        <v>169</v>
      </c>
    </row>
    <row r="13" spans="2:20" x14ac:dyDescent="0.25">
      <c r="B13" t="str">
        <f t="shared" si="0"/>
        <v>C1</v>
      </c>
      <c r="C13" s="127">
        <v>9</v>
      </c>
      <c r="D13" s="127">
        <v>9</v>
      </c>
      <c r="E13" s="23" t="str">
        <f t="shared" si="1"/>
        <v>C1</v>
      </c>
      <c r="F13" s="109" t="s">
        <v>45</v>
      </c>
      <c r="G13" s="110" t="s">
        <v>62</v>
      </c>
      <c r="H13" s="108" t="s">
        <v>72</v>
      </c>
      <c r="I13" s="111" t="s">
        <v>73</v>
      </c>
      <c r="J13" s="108" t="s">
        <v>96</v>
      </c>
      <c r="K13" s="384" t="s">
        <v>879</v>
      </c>
      <c r="L13" s="458" t="s">
        <v>1461</v>
      </c>
      <c r="M13" s="111" t="s">
        <v>62</v>
      </c>
      <c r="N13" s="458" t="s">
        <v>1296</v>
      </c>
      <c r="O13" s="110" t="s">
        <v>1665</v>
      </c>
      <c r="P13" s="108" t="s">
        <v>1845</v>
      </c>
      <c r="Q13" s="543" t="s">
        <v>1461</v>
      </c>
      <c r="R13" s="66" t="s">
        <v>170</v>
      </c>
    </row>
    <row r="14" spans="2:20" x14ac:dyDescent="0.25">
      <c r="B14" t="str">
        <f t="shared" si="0"/>
        <v>C2</v>
      </c>
      <c r="C14" s="127">
        <v>10</v>
      </c>
      <c r="D14" s="127">
        <v>10</v>
      </c>
      <c r="E14" s="23" t="str">
        <f t="shared" si="1"/>
        <v>C2</v>
      </c>
      <c r="F14" s="109" t="s">
        <v>368</v>
      </c>
      <c r="G14" s="110" t="s">
        <v>368</v>
      </c>
      <c r="H14" s="108" t="s">
        <v>368</v>
      </c>
      <c r="I14" s="111" t="s">
        <v>435</v>
      </c>
      <c r="J14" s="108" t="s">
        <v>436</v>
      </c>
      <c r="K14" s="384" t="s">
        <v>896</v>
      </c>
      <c r="L14" s="458" t="s">
        <v>436</v>
      </c>
      <c r="M14" s="111" t="s">
        <v>1147</v>
      </c>
      <c r="N14" s="458" t="s">
        <v>1297</v>
      </c>
      <c r="O14" s="110" t="s">
        <v>1666</v>
      </c>
      <c r="P14" s="108" t="s">
        <v>1846</v>
      </c>
      <c r="Q14" s="543" t="s">
        <v>436</v>
      </c>
      <c r="R14" s="66" t="s">
        <v>171</v>
      </c>
    </row>
    <row r="15" spans="2:20" x14ac:dyDescent="0.25">
      <c r="B15" t="str">
        <f t="shared" si="0"/>
        <v>C3</v>
      </c>
      <c r="C15" s="127">
        <v>11</v>
      </c>
      <c r="D15" s="127">
        <v>11</v>
      </c>
      <c r="E15" s="23" t="str">
        <f t="shared" si="1"/>
        <v>C3</v>
      </c>
      <c r="F15" s="109" t="s">
        <v>358</v>
      </c>
      <c r="G15" s="110" t="s">
        <v>358</v>
      </c>
      <c r="H15" s="108" t="s">
        <v>358</v>
      </c>
      <c r="I15" s="111" t="s">
        <v>401</v>
      </c>
      <c r="J15" s="108" t="s">
        <v>402</v>
      </c>
      <c r="K15" s="384" t="s">
        <v>880</v>
      </c>
      <c r="L15" s="458" t="s">
        <v>1462</v>
      </c>
      <c r="M15" s="111" t="s">
        <v>1148</v>
      </c>
      <c r="N15" s="458" t="s">
        <v>1298</v>
      </c>
      <c r="O15" s="110" t="s">
        <v>1667</v>
      </c>
      <c r="P15" s="108" t="s">
        <v>1847</v>
      </c>
      <c r="Q15" s="543" t="s">
        <v>2024</v>
      </c>
      <c r="R15" s="66" t="s">
        <v>172</v>
      </c>
    </row>
    <row r="16" spans="2:20" x14ac:dyDescent="0.25">
      <c r="B16" t="str">
        <f t="shared" si="0"/>
        <v>C4</v>
      </c>
      <c r="C16" s="127">
        <v>12</v>
      </c>
      <c r="D16" s="127">
        <v>12</v>
      </c>
      <c r="E16" s="23" t="str">
        <f t="shared" si="1"/>
        <v>C4</v>
      </c>
      <c r="F16" s="109" t="s">
        <v>352</v>
      </c>
      <c r="G16" s="110" t="s">
        <v>379</v>
      </c>
      <c r="H16" s="108" t="s">
        <v>380</v>
      </c>
      <c r="I16" s="111" t="s">
        <v>381</v>
      </c>
      <c r="J16" s="108" t="s">
        <v>382</v>
      </c>
      <c r="K16" s="384" t="s">
        <v>877</v>
      </c>
      <c r="L16" s="458" t="s">
        <v>1463</v>
      </c>
      <c r="M16" s="111" t="s">
        <v>1149</v>
      </c>
      <c r="N16" s="458" t="s">
        <v>1299</v>
      </c>
      <c r="O16" s="110" t="s">
        <v>1668</v>
      </c>
      <c r="P16" s="108" t="s">
        <v>1848</v>
      </c>
      <c r="Q16" s="543" t="s">
        <v>2025</v>
      </c>
      <c r="R16" s="66" t="s">
        <v>173</v>
      </c>
    </row>
    <row r="17" spans="2:18" x14ac:dyDescent="0.25">
      <c r="B17" t="str">
        <f t="shared" si="0"/>
        <v>D1</v>
      </c>
      <c r="C17" s="127">
        <v>13</v>
      </c>
      <c r="D17" s="127">
        <v>13</v>
      </c>
      <c r="E17" s="23" t="str">
        <f t="shared" si="1"/>
        <v>D1</v>
      </c>
      <c r="F17" s="109" t="s">
        <v>363</v>
      </c>
      <c r="G17" s="110" t="s">
        <v>423</v>
      </c>
      <c r="H17" s="108" t="s">
        <v>422</v>
      </c>
      <c r="I17" s="111" t="s">
        <v>420</v>
      </c>
      <c r="J17" s="108" t="s">
        <v>421</v>
      </c>
      <c r="K17" s="384" t="s">
        <v>890</v>
      </c>
      <c r="L17" s="458" t="s">
        <v>1464</v>
      </c>
      <c r="M17" s="111" t="s">
        <v>1150</v>
      </c>
      <c r="N17" s="458" t="s">
        <v>1300</v>
      </c>
      <c r="O17" s="110" t="s">
        <v>1669</v>
      </c>
      <c r="P17" s="108" t="s">
        <v>1849</v>
      </c>
      <c r="Q17" s="543" t="s">
        <v>2026</v>
      </c>
      <c r="R17" s="66" t="s">
        <v>174</v>
      </c>
    </row>
    <row r="18" spans="2:18" x14ac:dyDescent="0.25">
      <c r="B18" t="str">
        <f t="shared" si="0"/>
        <v>D2</v>
      </c>
      <c r="C18" s="127">
        <v>14</v>
      </c>
      <c r="D18" s="127">
        <v>14</v>
      </c>
      <c r="E18" s="23" t="str">
        <f t="shared" si="1"/>
        <v>D2</v>
      </c>
      <c r="F18" s="109" t="s">
        <v>44</v>
      </c>
      <c r="G18" s="110" t="s">
        <v>65</v>
      </c>
      <c r="H18" s="108" t="s">
        <v>78</v>
      </c>
      <c r="I18" s="111" t="s">
        <v>79</v>
      </c>
      <c r="J18" s="108" t="s">
        <v>98</v>
      </c>
      <c r="K18" s="384" t="s">
        <v>876</v>
      </c>
      <c r="L18" s="458" t="s">
        <v>98</v>
      </c>
      <c r="M18" s="111" t="s">
        <v>1151</v>
      </c>
      <c r="N18" s="458" t="s">
        <v>1301</v>
      </c>
      <c r="O18" s="110" t="s">
        <v>1670</v>
      </c>
      <c r="P18" s="108" t="s">
        <v>1850</v>
      </c>
      <c r="Q18" s="543" t="s">
        <v>98</v>
      </c>
      <c r="R18" s="66" t="s">
        <v>175</v>
      </c>
    </row>
    <row r="19" spans="2:18" x14ac:dyDescent="0.25">
      <c r="B19" t="str">
        <f t="shared" si="0"/>
        <v>D3</v>
      </c>
      <c r="C19" s="127">
        <v>15</v>
      </c>
      <c r="D19" s="127">
        <v>15</v>
      </c>
      <c r="E19" s="23" t="str">
        <f t="shared" si="1"/>
        <v>D3</v>
      </c>
      <c r="F19" s="109" t="s">
        <v>366</v>
      </c>
      <c r="G19" s="110" t="s">
        <v>428</v>
      </c>
      <c r="H19" s="108" t="s">
        <v>366</v>
      </c>
      <c r="I19" s="111" t="s">
        <v>429</v>
      </c>
      <c r="J19" s="108" t="s">
        <v>430</v>
      </c>
      <c r="K19" s="384" t="s">
        <v>893</v>
      </c>
      <c r="L19" s="458" t="s">
        <v>1465</v>
      </c>
      <c r="M19" s="111" t="s">
        <v>1152</v>
      </c>
      <c r="N19" s="458" t="s">
        <v>1302</v>
      </c>
      <c r="O19" s="110" t="s">
        <v>1671</v>
      </c>
      <c r="P19" s="108" t="s">
        <v>1851</v>
      </c>
      <c r="Q19" s="543" t="s">
        <v>1465</v>
      </c>
      <c r="R19" s="66" t="s">
        <v>176</v>
      </c>
    </row>
    <row r="20" spans="2:18" x14ac:dyDescent="0.25">
      <c r="B20" t="str">
        <f t="shared" si="0"/>
        <v>D4</v>
      </c>
      <c r="C20" s="127">
        <v>16</v>
      </c>
      <c r="D20" s="127">
        <v>16</v>
      </c>
      <c r="E20" s="23" t="str">
        <f t="shared" si="1"/>
        <v>D4</v>
      </c>
      <c r="F20" s="109" t="s">
        <v>362</v>
      </c>
      <c r="G20" s="110" t="s">
        <v>416</v>
      </c>
      <c r="H20" s="108" t="s">
        <v>417</v>
      </c>
      <c r="I20" s="111" t="s">
        <v>418</v>
      </c>
      <c r="J20" s="108" t="s">
        <v>419</v>
      </c>
      <c r="K20" s="384" t="s">
        <v>884</v>
      </c>
      <c r="L20" s="458" t="s">
        <v>1466</v>
      </c>
      <c r="M20" s="111" t="s">
        <v>1153</v>
      </c>
      <c r="N20" s="458" t="s">
        <v>1303</v>
      </c>
      <c r="O20" s="110" t="s">
        <v>1672</v>
      </c>
      <c r="P20" s="108" t="s">
        <v>1852</v>
      </c>
      <c r="Q20" s="543" t="s">
        <v>2027</v>
      </c>
      <c r="R20" s="66" t="s">
        <v>177</v>
      </c>
    </row>
    <row r="21" spans="2:18" x14ac:dyDescent="0.25">
      <c r="B21" t="str">
        <f t="shared" si="0"/>
        <v>E1</v>
      </c>
      <c r="C21" s="127">
        <v>17</v>
      </c>
      <c r="D21" s="127">
        <v>17</v>
      </c>
      <c r="E21" s="23" t="str">
        <f t="shared" si="1"/>
        <v>E1</v>
      </c>
      <c r="F21" s="109" t="s">
        <v>353</v>
      </c>
      <c r="G21" s="110" t="s">
        <v>386</v>
      </c>
      <c r="H21" s="108" t="s">
        <v>385</v>
      </c>
      <c r="I21" s="111" t="s">
        <v>384</v>
      </c>
      <c r="J21" s="108" t="s">
        <v>390</v>
      </c>
      <c r="K21" s="384" t="s">
        <v>882</v>
      </c>
      <c r="L21" s="458" t="s">
        <v>1467</v>
      </c>
      <c r="M21" s="111" t="s">
        <v>1154</v>
      </c>
      <c r="N21" s="458" t="s">
        <v>1304</v>
      </c>
      <c r="O21" s="110" t="s">
        <v>1673</v>
      </c>
      <c r="P21" s="108" t="s">
        <v>1853</v>
      </c>
      <c r="Q21" s="543" t="s">
        <v>2028</v>
      </c>
      <c r="R21" s="66" t="s">
        <v>178</v>
      </c>
    </row>
    <row r="22" spans="2:18" x14ac:dyDescent="0.25">
      <c r="B22" t="str">
        <f t="shared" si="0"/>
        <v>E2</v>
      </c>
      <c r="C22" s="127">
        <v>18</v>
      </c>
      <c r="D22" s="127">
        <v>18</v>
      </c>
      <c r="E22" s="23" t="str">
        <f t="shared" si="1"/>
        <v>E2</v>
      </c>
      <c r="F22" s="109" t="s">
        <v>351</v>
      </c>
      <c r="G22" s="110" t="s">
        <v>376</v>
      </c>
      <c r="H22" s="108" t="s">
        <v>376</v>
      </c>
      <c r="I22" s="111" t="s">
        <v>377</v>
      </c>
      <c r="J22" s="108" t="s">
        <v>378</v>
      </c>
      <c r="K22" s="384" t="s">
        <v>870</v>
      </c>
      <c r="L22" s="458" t="s">
        <v>378</v>
      </c>
      <c r="M22" s="111" t="s">
        <v>1155</v>
      </c>
      <c r="N22" s="458" t="s">
        <v>1305</v>
      </c>
      <c r="O22" s="110" t="s">
        <v>1674</v>
      </c>
      <c r="P22" s="108" t="s">
        <v>1854</v>
      </c>
      <c r="Q22" s="543" t="s">
        <v>378</v>
      </c>
      <c r="R22" s="66" t="s">
        <v>179</v>
      </c>
    </row>
    <row r="23" spans="2:18" x14ac:dyDescent="0.25">
      <c r="B23" t="str">
        <f t="shared" si="0"/>
        <v>E3</v>
      </c>
      <c r="C23" s="127">
        <v>19</v>
      </c>
      <c r="D23" s="127">
        <v>19</v>
      </c>
      <c r="E23" s="23" t="str">
        <f t="shared" si="1"/>
        <v>E3</v>
      </c>
      <c r="F23" s="109" t="s">
        <v>306</v>
      </c>
      <c r="G23" s="110" t="s">
        <v>306</v>
      </c>
      <c r="H23" s="108" t="s">
        <v>306</v>
      </c>
      <c r="I23" s="111" t="s">
        <v>307</v>
      </c>
      <c r="J23" s="108" t="s">
        <v>244</v>
      </c>
      <c r="K23" s="384" t="s">
        <v>883</v>
      </c>
      <c r="L23" s="458" t="s">
        <v>244</v>
      </c>
      <c r="M23" s="111" t="s">
        <v>1156</v>
      </c>
      <c r="N23" s="458" t="s">
        <v>1306</v>
      </c>
      <c r="O23" s="110" t="s">
        <v>1675</v>
      </c>
      <c r="P23" s="108" t="s">
        <v>1855</v>
      </c>
      <c r="Q23" s="543" t="s">
        <v>244</v>
      </c>
      <c r="R23" s="66" t="s">
        <v>180</v>
      </c>
    </row>
    <row r="24" spans="2:18" x14ac:dyDescent="0.25">
      <c r="B24" t="str">
        <f t="shared" si="0"/>
        <v>E4</v>
      </c>
      <c r="C24" s="127">
        <v>20</v>
      </c>
      <c r="D24" s="127">
        <v>20</v>
      </c>
      <c r="E24" s="23" t="str">
        <f t="shared" si="1"/>
        <v>E4</v>
      </c>
      <c r="F24" s="109" t="s">
        <v>60</v>
      </c>
      <c r="G24" s="110" t="s">
        <v>61</v>
      </c>
      <c r="H24" s="108" t="s">
        <v>70</v>
      </c>
      <c r="I24" s="111" t="s">
        <v>71</v>
      </c>
      <c r="J24" s="108" t="s">
        <v>95</v>
      </c>
      <c r="K24" s="384" t="s">
        <v>875</v>
      </c>
      <c r="L24" s="458" t="s">
        <v>95</v>
      </c>
      <c r="M24" s="111" t="s">
        <v>1157</v>
      </c>
      <c r="N24" s="458" t="s">
        <v>1307</v>
      </c>
      <c r="O24" s="110" t="s">
        <v>1676</v>
      </c>
      <c r="P24" s="108" t="s">
        <v>1856</v>
      </c>
      <c r="Q24" s="543" t="s">
        <v>95</v>
      </c>
      <c r="R24" s="66" t="s">
        <v>181</v>
      </c>
    </row>
    <row r="25" spans="2:18" x14ac:dyDescent="0.25">
      <c r="B25" t="str">
        <f t="shared" si="0"/>
        <v>F1</v>
      </c>
      <c r="C25" s="127">
        <v>21</v>
      </c>
      <c r="D25" s="127">
        <v>21</v>
      </c>
      <c r="E25" s="23" t="str">
        <f t="shared" si="1"/>
        <v>F1</v>
      </c>
      <c r="F25" s="109" t="s">
        <v>355</v>
      </c>
      <c r="G25" s="110" t="s">
        <v>392</v>
      </c>
      <c r="H25" s="108" t="s">
        <v>391</v>
      </c>
      <c r="I25" s="111" t="s">
        <v>355</v>
      </c>
      <c r="J25" s="108" t="s">
        <v>355</v>
      </c>
      <c r="K25" s="384" t="s">
        <v>873</v>
      </c>
      <c r="L25" s="458" t="s">
        <v>355</v>
      </c>
      <c r="M25" s="111" t="s">
        <v>1158</v>
      </c>
      <c r="N25" s="458" t="s">
        <v>1308</v>
      </c>
      <c r="O25" s="110" t="s">
        <v>1677</v>
      </c>
      <c r="P25" s="108" t="s">
        <v>1857</v>
      </c>
      <c r="Q25" s="543" t="s">
        <v>2029</v>
      </c>
      <c r="R25" s="66" t="s">
        <v>245</v>
      </c>
    </row>
    <row r="26" spans="2:18" x14ac:dyDescent="0.25">
      <c r="B26" t="str">
        <f t="shared" si="0"/>
        <v>F2</v>
      </c>
      <c r="C26" s="127">
        <v>22</v>
      </c>
      <c r="D26" s="127">
        <v>22</v>
      </c>
      <c r="E26" s="23" t="str">
        <f t="shared" si="1"/>
        <v>F2</v>
      </c>
      <c r="F26" s="109" t="s">
        <v>360</v>
      </c>
      <c r="G26" s="110" t="s">
        <v>412</v>
      </c>
      <c r="H26" s="108" t="s">
        <v>412</v>
      </c>
      <c r="I26" s="111" t="s">
        <v>410</v>
      </c>
      <c r="J26" s="108" t="s">
        <v>411</v>
      </c>
      <c r="K26" s="384" t="s">
        <v>889</v>
      </c>
      <c r="L26" s="458" t="s">
        <v>1468</v>
      </c>
      <c r="M26" s="111" t="s">
        <v>1159</v>
      </c>
      <c r="N26" s="458" t="s">
        <v>1309</v>
      </c>
      <c r="O26" s="110" t="s">
        <v>1678</v>
      </c>
      <c r="P26" s="108" t="s">
        <v>1858</v>
      </c>
      <c r="Q26" s="543" t="s">
        <v>2030</v>
      </c>
      <c r="R26" s="66" t="s">
        <v>246</v>
      </c>
    </row>
    <row r="27" spans="2:18" x14ac:dyDescent="0.25">
      <c r="B27" t="str">
        <f t="shared" si="0"/>
        <v>F3</v>
      </c>
      <c r="C27" s="127">
        <v>23</v>
      </c>
      <c r="D27" s="127">
        <v>23</v>
      </c>
      <c r="E27" s="23" t="str">
        <f t="shared" si="1"/>
        <v>F3</v>
      </c>
      <c r="F27" s="109" t="s">
        <v>359</v>
      </c>
      <c r="G27" s="110" t="s">
        <v>409</v>
      </c>
      <c r="H27" s="108" t="s">
        <v>409</v>
      </c>
      <c r="I27" s="111" t="s">
        <v>407</v>
      </c>
      <c r="J27" s="108" t="s">
        <v>459</v>
      </c>
      <c r="K27" s="384" t="s">
        <v>359</v>
      </c>
      <c r="L27" s="458" t="s">
        <v>359</v>
      </c>
      <c r="M27" s="111" t="s">
        <v>1160</v>
      </c>
      <c r="N27" s="458" t="s">
        <v>1310</v>
      </c>
      <c r="O27" s="110" t="s">
        <v>1679</v>
      </c>
      <c r="P27" s="108" t="s">
        <v>1859</v>
      </c>
      <c r="Q27" s="543" t="s">
        <v>359</v>
      </c>
      <c r="R27" s="66" t="s">
        <v>247</v>
      </c>
    </row>
    <row r="28" spans="2:18" x14ac:dyDescent="0.25">
      <c r="B28" t="str">
        <f t="shared" si="0"/>
        <v>F4</v>
      </c>
      <c r="C28" s="127">
        <v>24</v>
      </c>
      <c r="D28" s="127">
        <v>24</v>
      </c>
      <c r="E28" s="23" t="str">
        <f t="shared" si="1"/>
        <v>F4</v>
      </c>
      <c r="F28" s="109" t="s">
        <v>354</v>
      </c>
      <c r="G28" s="110" t="s">
        <v>389</v>
      </c>
      <c r="H28" s="108" t="s">
        <v>388</v>
      </c>
      <c r="I28" s="111" t="s">
        <v>387</v>
      </c>
      <c r="J28" s="108" t="s">
        <v>354</v>
      </c>
      <c r="K28" s="384" t="s">
        <v>354</v>
      </c>
      <c r="L28" s="458" t="s">
        <v>354</v>
      </c>
      <c r="M28" s="111" t="s">
        <v>1161</v>
      </c>
      <c r="N28" s="458" t="s">
        <v>1311</v>
      </c>
      <c r="O28" s="110" t="s">
        <v>1680</v>
      </c>
      <c r="P28" s="108" t="s">
        <v>1860</v>
      </c>
      <c r="Q28" s="543" t="s">
        <v>354</v>
      </c>
      <c r="R28" s="66" t="s">
        <v>248</v>
      </c>
    </row>
    <row r="29" spans="2:18" x14ac:dyDescent="0.25">
      <c r="B29">
        <f t="shared" si="0"/>
        <v>0</v>
      </c>
      <c r="C29" s="127">
        <v>25</v>
      </c>
      <c r="D29" s="127">
        <v>25</v>
      </c>
      <c r="E29" s="23" t="str">
        <f t="shared" si="1"/>
        <v>Norway</v>
      </c>
      <c r="F29" s="109" t="s">
        <v>356</v>
      </c>
      <c r="G29" s="110" t="s">
        <v>393</v>
      </c>
      <c r="H29" s="108" t="s">
        <v>394</v>
      </c>
      <c r="I29" s="111" t="s">
        <v>395</v>
      </c>
      <c r="J29" s="108" t="s">
        <v>396</v>
      </c>
      <c r="K29" s="384" t="s">
        <v>888</v>
      </c>
      <c r="L29" s="458" t="s">
        <v>1469</v>
      </c>
      <c r="M29" s="111" t="s">
        <v>393</v>
      </c>
      <c r="N29" s="458" t="s">
        <v>1312</v>
      </c>
      <c r="O29" s="110" t="s">
        <v>1681</v>
      </c>
      <c r="P29" s="108" t="s">
        <v>1861</v>
      </c>
      <c r="Q29" s="543" t="s">
        <v>1469</v>
      </c>
      <c r="R29" s="66"/>
    </row>
    <row r="30" spans="2:18" x14ac:dyDescent="0.25">
      <c r="B30">
        <f t="shared" si="0"/>
        <v>0</v>
      </c>
      <c r="C30" s="127">
        <v>26</v>
      </c>
      <c r="D30" s="127">
        <v>26</v>
      </c>
      <c r="E30" s="23" t="str">
        <f t="shared" si="1"/>
        <v>Poland</v>
      </c>
      <c r="F30" s="109" t="s">
        <v>43</v>
      </c>
      <c r="G30" s="110" t="s">
        <v>66</v>
      </c>
      <c r="H30" s="108" t="s">
        <v>66</v>
      </c>
      <c r="I30" s="111" t="s">
        <v>80</v>
      </c>
      <c r="J30" s="108" t="s">
        <v>91</v>
      </c>
      <c r="K30" s="384" t="s">
        <v>91</v>
      </c>
      <c r="L30" s="458" t="s">
        <v>91</v>
      </c>
      <c r="M30" s="111" t="s">
        <v>1162</v>
      </c>
      <c r="N30" s="458" t="s">
        <v>1313</v>
      </c>
      <c r="O30" s="110" t="s">
        <v>1682</v>
      </c>
      <c r="P30" s="108" t="s">
        <v>1862</v>
      </c>
      <c r="Q30" s="543" t="s">
        <v>2031</v>
      </c>
      <c r="R30" s="66"/>
    </row>
    <row r="31" spans="2:18" x14ac:dyDescent="0.25">
      <c r="B31">
        <f t="shared" si="0"/>
        <v>0</v>
      </c>
      <c r="C31" s="127">
        <v>27</v>
      </c>
      <c r="D31" s="127">
        <v>27</v>
      </c>
      <c r="E31" s="23" t="str">
        <f t="shared" si="1"/>
        <v>Montenegro</v>
      </c>
      <c r="F31" s="109" t="s">
        <v>372</v>
      </c>
      <c r="G31" s="110" t="s">
        <v>372</v>
      </c>
      <c r="H31" s="108" t="s">
        <v>372</v>
      </c>
      <c r="I31" s="111" t="s">
        <v>445</v>
      </c>
      <c r="J31" s="108" t="s">
        <v>372</v>
      </c>
      <c r="K31" s="384" t="s">
        <v>372</v>
      </c>
      <c r="L31" s="458" t="s">
        <v>372</v>
      </c>
      <c r="M31" s="111" t="s">
        <v>372</v>
      </c>
      <c r="N31" s="458" t="s">
        <v>1314</v>
      </c>
      <c r="O31" s="110" t="s">
        <v>1683</v>
      </c>
      <c r="P31" s="108" t="s">
        <v>1863</v>
      </c>
      <c r="Q31" s="543" t="s">
        <v>372</v>
      </c>
      <c r="R31" s="66"/>
    </row>
    <row r="32" spans="2:18" x14ac:dyDescent="0.25">
      <c r="B32">
        <f t="shared" si="0"/>
        <v>0</v>
      </c>
      <c r="C32" s="127">
        <v>28</v>
      </c>
      <c r="D32" s="127">
        <v>28</v>
      </c>
      <c r="E32" s="23" t="str">
        <f t="shared" si="1"/>
        <v>Luxembourg</v>
      </c>
      <c r="F32" s="109" t="s">
        <v>460</v>
      </c>
      <c r="G32" s="110" t="s">
        <v>472</v>
      </c>
      <c r="H32" s="108" t="s">
        <v>473</v>
      </c>
      <c r="I32" s="111" t="s">
        <v>460</v>
      </c>
      <c r="J32" s="108" t="s">
        <v>470</v>
      </c>
      <c r="K32" s="384" t="s">
        <v>470</v>
      </c>
      <c r="L32" s="458" t="s">
        <v>460</v>
      </c>
      <c r="M32" s="111" t="s">
        <v>472</v>
      </c>
      <c r="N32" s="458" t="s">
        <v>1315</v>
      </c>
      <c r="O32" s="110" t="s">
        <v>1684</v>
      </c>
      <c r="P32" s="108" t="s">
        <v>1864</v>
      </c>
      <c r="Q32" s="543" t="s">
        <v>470</v>
      </c>
      <c r="R32" s="66"/>
    </row>
    <row r="33" spans="2:18" x14ac:dyDescent="0.25">
      <c r="B33">
        <f t="shared" si="0"/>
        <v>0</v>
      </c>
      <c r="C33" s="127">
        <v>29</v>
      </c>
      <c r="D33" s="127">
        <v>29</v>
      </c>
      <c r="E33" s="23" t="str">
        <f t="shared" si="1"/>
        <v>Sweden</v>
      </c>
      <c r="F33" s="109" t="s">
        <v>46</v>
      </c>
      <c r="G33" s="110" t="s">
        <v>68</v>
      </c>
      <c r="H33" s="108" t="s">
        <v>83</v>
      </c>
      <c r="I33" s="111" t="s">
        <v>84</v>
      </c>
      <c r="J33" s="108" t="s">
        <v>94</v>
      </c>
      <c r="K33" s="384" t="s">
        <v>881</v>
      </c>
      <c r="L33" s="458" t="s">
        <v>1470</v>
      </c>
      <c r="M33" s="111" t="s">
        <v>1163</v>
      </c>
      <c r="N33" s="458" t="s">
        <v>1316</v>
      </c>
      <c r="O33" s="110" t="s">
        <v>1685</v>
      </c>
      <c r="P33" s="108" t="s">
        <v>1865</v>
      </c>
      <c r="Q33" s="543" t="s">
        <v>1470</v>
      </c>
      <c r="R33" s="66"/>
    </row>
    <row r="34" spans="2:18" x14ac:dyDescent="0.25">
      <c r="B34">
        <f t="shared" si="0"/>
        <v>0</v>
      </c>
      <c r="C34" s="127">
        <v>30</v>
      </c>
      <c r="D34" s="127">
        <v>30</v>
      </c>
      <c r="E34" s="23" t="str">
        <f t="shared" si="1"/>
        <v>Israel</v>
      </c>
      <c r="F34" s="109" t="s">
        <v>364</v>
      </c>
      <c r="G34" s="110" t="s">
        <v>364</v>
      </c>
      <c r="H34" s="108" t="s">
        <v>408</v>
      </c>
      <c r="I34" s="111" t="s">
        <v>424</v>
      </c>
      <c r="J34" s="108" t="s">
        <v>364</v>
      </c>
      <c r="K34" s="384" t="s">
        <v>424</v>
      </c>
      <c r="L34" s="458" t="s">
        <v>364</v>
      </c>
      <c r="M34" s="111" t="s">
        <v>364</v>
      </c>
      <c r="N34" s="458" t="s">
        <v>1317</v>
      </c>
      <c r="O34" s="110" t="s">
        <v>1686</v>
      </c>
      <c r="P34" s="108" t="s">
        <v>1866</v>
      </c>
      <c r="Q34" s="543" t="s">
        <v>364</v>
      </c>
      <c r="R34" s="66"/>
    </row>
    <row r="35" spans="2:18" x14ac:dyDescent="0.25">
      <c r="B35">
        <f t="shared" si="0"/>
        <v>0</v>
      </c>
      <c r="C35" s="127">
        <v>31</v>
      </c>
      <c r="D35" s="127">
        <v>31</v>
      </c>
      <c r="E35" s="23" t="str">
        <f t="shared" si="1"/>
        <v>Kazakhstan</v>
      </c>
      <c r="F35" s="109" t="s">
        <v>462</v>
      </c>
      <c r="G35" s="110" t="s">
        <v>480</v>
      </c>
      <c r="H35" s="108" t="s">
        <v>479</v>
      </c>
      <c r="I35" s="111" t="s">
        <v>462</v>
      </c>
      <c r="J35" s="108" t="s">
        <v>478</v>
      </c>
      <c r="K35" s="384" t="s">
        <v>899</v>
      </c>
      <c r="L35" s="458" t="s">
        <v>1471</v>
      </c>
      <c r="M35" s="111" t="s">
        <v>1164</v>
      </c>
      <c r="N35" s="458" t="s">
        <v>1318</v>
      </c>
      <c r="O35" s="110" t="s">
        <v>479</v>
      </c>
      <c r="P35" s="108" t="s">
        <v>1867</v>
      </c>
      <c r="Q35" s="543" t="s">
        <v>2032</v>
      </c>
      <c r="R35" s="66"/>
    </row>
    <row r="36" spans="2:18" x14ac:dyDescent="0.25">
      <c r="B36">
        <f t="shared" si="0"/>
        <v>0</v>
      </c>
      <c r="C36" s="127">
        <v>32</v>
      </c>
      <c r="D36" s="127">
        <v>32</v>
      </c>
      <c r="E36" s="23" t="str">
        <f t="shared" si="1"/>
        <v>Moldava</v>
      </c>
      <c r="F36" s="109" t="s">
        <v>468</v>
      </c>
      <c r="G36" s="110" t="s">
        <v>468</v>
      </c>
      <c r="H36" s="108" t="s">
        <v>468</v>
      </c>
      <c r="I36" s="111" t="s">
        <v>492</v>
      </c>
      <c r="J36" s="108" t="s">
        <v>493</v>
      </c>
      <c r="K36" s="384" t="s">
        <v>902</v>
      </c>
      <c r="L36" s="458" t="s">
        <v>468</v>
      </c>
      <c r="M36" s="111" t="s">
        <v>1165</v>
      </c>
      <c r="N36" s="458" t="s">
        <v>1319</v>
      </c>
      <c r="O36" s="110" t="s">
        <v>1687</v>
      </c>
      <c r="P36" s="108" t="s">
        <v>1868</v>
      </c>
      <c r="Q36" s="543" t="s">
        <v>493</v>
      </c>
      <c r="R36" s="66"/>
    </row>
    <row r="37" spans="2:18" x14ac:dyDescent="0.25">
      <c r="B37">
        <f t="shared" si="0"/>
        <v>0</v>
      </c>
      <c r="C37" s="127">
        <v>33</v>
      </c>
      <c r="D37" s="127">
        <v>33</v>
      </c>
      <c r="E37" s="23" t="str">
        <f t="shared" si="1"/>
        <v>Armenia</v>
      </c>
      <c r="F37" s="109" t="s">
        <v>370</v>
      </c>
      <c r="G37" s="110" t="s">
        <v>370</v>
      </c>
      <c r="H37" s="108" t="s">
        <v>370</v>
      </c>
      <c r="I37" s="111" t="s">
        <v>441</v>
      </c>
      <c r="J37" s="108" t="s">
        <v>442</v>
      </c>
      <c r="K37" s="384" t="s">
        <v>898</v>
      </c>
      <c r="L37" s="458" t="s">
        <v>442</v>
      </c>
      <c r="M37" s="111" t="s">
        <v>1166</v>
      </c>
      <c r="N37" s="458" t="s">
        <v>1320</v>
      </c>
      <c r="O37" s="110" t="s">
        <v>1688</v>
      </c>
      <c r="P37" s="108" t="s">
        <v>1869</v>
      </c>
      <c r="Q37" s="543" t="s">
        <v>442</v>
      </c>
      <c r="R37" s="66"/>
    </row>
    <row r="38" spans="2:18" x14ac:dyDescent="0.25">
      <c r="B38">
        <f t="shared" si="0"/>
        <v>0</v>
      </c>
      <c r="C38" s="127">
        <v>34</v>
      </c>
      <c r="D38" s="127">
        <v>34</v>
      </c>
      <c r="E38" s="23" t="str">
        <f t="shared" si="1"/>
        <v>Georgia</v>
      </c>
      <c r="F38" s="109" t="s">
        <v>374</v>
      </c>
      <c r="G38" s="110" t="s">
        <v>374</v>
      </c>
      <c r="H38" s="108" t="s">
        <v>374</v>
      </c>
      <c r="I38" s="111" t="s">
        <v>446</v>
      </c>
      <c r="J38" s="108" t="s">
        <v>447</v>
      </c>
      <c r="K38" s="384" t="s">
        <v>895</v>
      </c>
      <c r="L38" s="458" t="s">
        <v>447</v>
      </c>
      <c r="M38" s="111" t="s">
        <v>1167</v>
      </c>
      <c r="N38" s="458" t="s">
        <v>1321</v>
      </c>
      <c r="O38" s="110" t="s">
        <v>1689</v>
      </c>
      <c r="P38" s="108" t="s">
        <v>1870</v>
      </c>
      <c r="Q38" s="543" t="s">
        <v>447</v>
      </c>
      <c r="R38" s="66"/>
    </row>
    <row r="39" spans="2:18" x14ac:dyDescent="0.25">
      <c r="B39">
        <f t="shared" si="0"/>
        <v>0</v>
      </c>
      <c r="C39" s="127">
        <v>35</v>
      </c>
      <c r="D39" s="127">
        <v>35</v>
      </c>
      <c r="E39" s="23" t="str">
        <f t="shared" si="1"/>
        <v>Belarus</v>
      </c>
      <c r="F39" s="109" t="s">
        <v>375</v>
      </c>
      <c r="G39" s="110" t="s">
        <v>1082</v>
      </c>
      <c r="H39" s="108" t="s">
        <v>1083</v>
      </c>
      <c r="I39" s="111" t="s">
        <v>1084</v>
      </c>
      <c r="J39" s="108" t="s">
        <v>375</v>
      </c>
      <c r="K39" s="384" t="s">
        <v>1085</v>
      </c>
      <c r="L39" s="458" t="s">
        <v>375</v>
      </c>
      <c r="M39" s="111" t="s">
        <v>1168</v>
      </c>
      <c r="N39" s="458" t="s">
        <v>1322</v>
      </c>
      <c r="O39" s="110" t="s">
        <v>375</v>
      </c>
      <c r="P39" s="108" t="s">
        <v>1871</v>
      </c>
      <c r="Q39" s="543" t="s">
        <v>2033</v>
      </c>
      <c r="R39" s="66"/>
    </row>
    <row r="40" spans="2:18" x14ac:dyDescent="0.25">
      <c r="B40">
        <f t="shared" si="0"/>
        <v>0</v>
      </c>
      <c r="C40" s="127">
        <v>36</v>
      </c>
      <c r="D40" s="127">
        <v>36</v>
      </c>
      <c r="E40" s="23" t="str">
        <f t="shared" si="1"/>
        <v>North Macedonia</v>
      </c>
      <c r="F40" s="109" t="s">
        <v>369</v>
      </c>
      <c r="G40" s="110" t="s">
        <v>440</v>
      </c>
      <c r="H40" s="108" t="s">
        <v>439</v>
      </c>
      <c r="I40" s="111" t="s">
        <v>438</v>
      </c>
      <c r="J40" s="108" t="s">
        <v>437</v>
      </c>
      <c r="K40" s="384" t="s">
        <v>891</v>
      </c>
      <c r="L40" s="458" t="s">
        <v>1472</v>
      </c>
      <c r="M40" s="111" t="s">
        <v>1169</v>
      </c>
      <c r="N40" s="458" t="s">
        <v>1323</v>
      </c>
      <c r="O40" s="110" t="s">
        <v>1690</v>
      </c>
      <c r="P40" s="108" t="s">
        <v>1872</v>
      </c>
      <c r="Q40" s="543" t="s">
        <v>1472</v>
      </c>
      <c r="R40" s="66"/>
    </row>
    <row r="41" spans="2:18" x14ac:dyDescent="0.25">
      <c r="B41">
        <f t="shared" si="0"/>
        <v>0</v>
      </c>
      <c r="C41" s="127">
        <v>37</v>
      </c>
      <c r="D41" s="127">
        <v>37</v>
      </c>
      <c r="E41" s="23" t="str">
        <f t="shared" si="1"/>
        <v>Azerbaijan</v>
      </c>
      <c r="F41" s="109" t="s">
        <v>463</v>
      </c>
      <c r="G41" s="110" t="s">
        <v>481</v>
      </c>
      <c r="H41" s="108" t="s">
        <v>463</v>
      </c>
      <c r="I41" s="111" t="s">
        <v>482</v>
      </c>
      <c r="J41" s="108" t="s">
        <v>483</v>
      </c>
      <c r="K41" s="384" t="s">
        <v>900</v>
      </c>
      <c r="L41" s="458" t="s">
        <v>1473</v>
      </c>
      <c r="M41" s="111" t="s">
        <v>1170</v>
      </c>
      <c r="N41" s="458" t="s">
        <v>1324</v>
      </c>
      <c r="O41" s="110" t="s">
        <v>1691</v>
      </c>
      <c r="P41" s="108" t="s">
        <v>1873</v>
      </c>
      <c r="Q41" s="543" t="s">
        <v>2034</v>
      </c>
      <c r="R41" s="66"/>
    </row>
    <row r="42" spans="2:18" x14ac:dyDescent="0.25">
      <c r="B42">
        <f t="shared" si="0"/>
        <v>0</v>
      </c>
      <c r="C42" s="127">
        <v>38</v>
      </c>
      <c r="D42" s="127">
        <v>38</v>
      </c>
      <c r="E42" s="23" t="str">
        <f t="shared" si="1"/>
        <v>Ireland</v>
      </c>
      <c r="F42" s="109" t="s">
        <v>365</v>
      </c>
      <c r="G42" s="110" t="s">
        <v>427</v>
      </c>
      <c r="H42" s="108" t="s">
        <v>427</v>
      </c>
      <c r="I42" s="111" t="s">
        <v>425</v>
      </c>
      <c r="J42" s="108" t="s">
        <v>426</v>
      </c>
      <c r="K42" s="384" t="s">
        <v>885</v>
      </c>
      <c r="L42" s="458" t="s">
        <v>426</v>
      </c>
      <c r="M42" s="111" t="s">
        <v>427</v>
      </c>
      <c r="N42" s="458" t="s">
        <v>1325</v>
      </c>
      <c r="O42" s="110" t="s">
        <v>1692</v>
      </c>
      <c r="P42" s="108" t="s">
        <v>1874</v>
      </c>
      <c r="Q42" s="543" t="s">
        <v>426</v>
      </c>
      <c r="R42" s="66"/>
    </row>
    <row r="43" spans="2:18" x14ac:dyDescent="0.25">
      <c r="B43">
        <f t="shared" si="0"/>
        <v>0</v>
      </c>
      <c r="C43" s="127">
        <v>39</v>
      </c>
      <c r="D43" s="127">
        <v>39</v>
      </c>
      <c r="E43" s="23" t="str">
        <f t="shared" si="1"/>
        <v>Lithuania</v>
      </c>
      <c r="F43" s="109" t="s">
        <v>465</v>
      </c>
      <c r="G43" s="110" t="s">
        <v>487</v>
      </c>
      <c r="H43" s="108" t="s">
        <v>487</v>
      </c>
      <c r="I43" s="111" t="s">
        <v>488</v>
      </c>
      <c r="J43" s="108" t="s">
        <v>489</v>
      </c>
      <c r="K43" s="384" t="s">
        <v>901</v>
      </c>
      <c r="L43" s="458" t="s">
        <v>489</v>
      </c>
      <c r="M43" s="111" t="s">
        <v>1171</v>
      </c>
      <c r="N43" s="458" t="s">
        <v>1326</v>
      </c>
      <c r="O43" s="110" t="s">
        <v>1693</v>
      </c>
      <c r="P43" s="108" t="s">
        <v>1875</v>
      </c>
      <c r="Q43" s="543" t="s">
        <v>489</v>
      </c>
      <c r="R43" s="66"/>
    </row>
    <row r="44" spans="2:18" x14ac:dyDescent="0.25">
      <c r="B44">
        <f t="shared" si="0"/>
        <v>0</v>
      </c>
      <c r="C44" s="127">
        <v>40</v>
      </c>
      <c r="D44" s="127">
        <v>40</v>
      </c>
      <c r="E44" s="23" t="str">
        <f t="shared" si="1"/>
        <v>Iceland</v>
      </c>
      <c r="F44" s="109" t="s">
        <v>302</v>
      </c>
      <c r="G44" s="110" t="s">
        <v>303</v>
      </c>
      <c r="H44" s="108" t="s">
        <v>304</v>
      </c>
      <c r="I44" s="111" t="s">
        <v>305</v>
      </c>
      <c r="J44" s="108" t="s">
        <v>243</v>
      </c>
      <c r="K44" s="384" t="s">
        <v>886</v>
      </c>
      <c r="L44" s="458" t="s">
        <v>243</v>
      </c>
      <c r="M44" s="111" t="s">
        <v>1172</v>
      </c>
      <c r="N44" s="458" t="s">
        <v>1327</v>
      </c>
      <c r="O44" s="110" t="s">
        <v>1694</v>
      </c>
      <c r="P44" s="108" t="s">
        <v>1876</v>
      </c>
      <c r="Q44" s="543" t="s">
        <v>243</v>
      </c>
      <c r="R44" s="66"/>
    </row>
    <row r="45" spans="2:18" x14ac:dyDescent="0.25">
      <c r="B45">
        <f t="shared" si="0"/>
        <v>0</v>
      </c>
      <c r="C45" s="127">
        <v>41</v>
      </c>
      <c r="D45" s="127">
        <v>41</v>
      </c>
      <c r="E45" s="23" t="str">
        <f t="shared" si="1"/>
        <v>Kosovo</v>
      </c>
      <c r="F45" s="109" t="s">
        <v>373</v>
      </c>
      <c r="G45" s="110" t="s">
        <v>373</v>
      </c>
      <c r="H45" s="108" t="s">
        <v>373</v>
      </c>
      <c r="I45" s="111" t="s">
        <v>373</v>
      </c>
      <c r="J45" s="108" t="s">
        <v>373</v>
      </c>
      <c r="K45" s="384" t="s">
        <v>373</v>
      </c>
      <c r="L45" s="458" t="s">
        <v>1474</v>
      </c>
      <c r="M45" s="111" t="s">
        <v>373</v>
      </c>
      <c r="N45" s="458" t="s">
        <v>1328</v>
      </c>
      <c r="O45" s="110" t="s">
        <v>1474</v>
      </c>
      <c r="P45" s="108" t="s">
        <v>1877</v>
      </c>
      <c r="Q45" s="543" t="s">
        <v>373</v>
      </c>
      <c r="R45" s="66"/>
    </row>
    <row r="46" spans="2:18" x14ac:dyDescent="0.25">
      <c r="B46">
        <f t="shared" si="0"/>
        <v>0</v>
      </c>
      <c r="C46" s="127">
        <v>42</v>
      </c>
      <c r="D46" s="127">
        <v>42</v>
      </c>
      <c r="E46" s="23" t="str">
        <f t="shared" si="1"/>
        <v>Bulgaria</v>
      </c>
      <c r="F46" s="109" t="s">
        <v>371</v>
      </c>
      <c r="G46" s="110" t="s">
        <v>371</v>
      </c>
      <c r="H46" s="108" t="s">
        <v>371</v>
      </c>
      <c r="I46" s="111" t="s">
        <v>443</v>
      </c>
      <c r="J46" s="108" t="s">
        <v>444</v>
      </c>
      <c r="K46" s="384" t="s">
        <v>897</v>
      </c>
      <c r="L46" s="458" t="s">
        <v>444</v>
      </c>
      <c r="M46" s="111" t="s">
        <v>1173</v>
      </c>
      <c r="N46" s="458" t="s">
        <v>1329</v>
      </c>
      <c r="O46" s="110" t="s">
        <v>1695</v>
      </c>
      <c r="P46" s="108" t="s">
        <v>1878</v>
      </c>
      <c r="Q46" s="543" t="s">
        <v>444</v>
      </c>
      <c r="R46" s="66"/>
    </row>
    <row r="47" spans="2:18" x14ac:dyDescent="0.25">
      <c r="B47">
        <f t="shared" si="0"/>
        <v>0</v>
      </c>
      <c r="C47" s="127">
        <v>43</v>
      </c>
      <c r="D47" s="127">
        <v>43</v>
      </c>
      <c r="E47" s="23" t="str">
        <f t="shared" si="1"/>
        <v>Northern Ireland</v>
      </c>
      <c r="F47" s="109" t="s">
        <v>367</v>
      </c>
      <c r="G47" s="110" t="s">
        <v>434</v>
      </c>
      <c r="H47" s="108" t="s">
        <v>433</v>
      </c>
      <c r="I47" s="111" t="s">
        <v>432</v>
      </c>
      <c r="J47" s="108" t="s">
        <v>431</v>
      </c>
      <c r="K47" s="384" t="s">
        <v>887</v>
      </c>
      <c r="L47" s="458" t="s">
        <v>431</v>
      </c>
      <c r="M47" s="111" t="s">
        <v>1174</v>
      </c>
      <c r="N47" s="458" t="s">
        <v>1330</v>
      </c>
      <c r="O47" s="110" t="s">
        <v>1696</v>
      </c>
      <c r="P47" s="108" t="s">
        <v>1879</v>
      </c>
      <c r="Q47" s="543" t="s">
        <v>431</v>
      </c>
      <c r="R47" s="66"/>
    </row>
    <row r="48" spans="2:18" x14ac:dyDescent="0.25">
      <c r="B48">
        <f t="shared" si="0"/>
        <v>0</v>
      </c>
      <c r="C48" s="127">
        <v>44</v>
      </c>
      <c r="D48" s="127">
        <v>44</v>
      </c>
      <c r="E48" s="23" t="str">
        <f t="shared" si="1"/>
        <v>Bosnia a. Herzeg.</v>
      </c>
      <c r="F48" s="109" t="s">
        <v>1076</v>
      </c>
      <c r="G48" s="110" t="s">
        <v>1077</v>
      </c>
      <c r="H48" s="108" t="s">
        <v>1078</v>
      </c>
      <c r="I48" s="111" t="s">
        <v>1079</v>
      </c>
      <c r="J48" s="108" t="s">
        <v>1080</v>
      </c>
      <c r="K48" s="384" t="s">
        <v>1081</v>
      </c>
      <c r="L48" s="458" t="s">
        <v>1475</v>
      </c>
      <c r="M48" s="111" t="s">
        <v>1175</v>
      </c>
      <c r="N48" s="458" t="s">
        <v>1331</v>
      </c>
      <c r="O48" s="110" t="s">
        <v>1697</v>
      </c>
      <c r="P48" s="108" t="s">
        <v>1880</v>
      </c>
      <c r="Q48" s="543" t="s">
        <v>2035</v>
      </c>
      <c r="R48" s="66"/>
    </row>
    <row r="49" spans="2:18" x14ac:dyDescent="0.25">
      <c r="B49">
        <f t="shared" si="0"/>
        <v>0</v>
      </c>
      <c r="C49" s="127">
        <v>45</v>
      </c>
      <c r="D49" s="127">
        <v>45</v>
      </c>
      <c r="E49" s="23" t="str">
        <f t="shared" si="1"/>
        <v>Latvia</v>
      </c>
      <c r="F49" s="109" t="s">
        <v>1093</v>
      </c>
      <c r="G49" s="110" t="s">
        <v>1094</v>
      </c>
      <c r="H49" s="108" t="s">
        <v>1095</v>
      </c>
      <c r="I49" s="111" t="s">
        <v>1096</v>
      </c>
      <c r="J49" s="108" t="s">
        <v>1097</v>
      </c>
      <c r="K49" s="384" t="s">
        <v>1098</v>
      </c>
      <c r="L49" s="458" t="s">
        <v>1098</v>
      </c>
      <c r="M49" s="111" t="s">
        <v>1176</v>
      </c>
      <c r="N49" s="458" t="s">
        <v>1332</v>
      </c>
      <c r="O49" s="110" t="s">
        <v>1698</v>
      </c>
      <c r="P49" s="108" t="s">
        <v>1881</v>
      </c>
      <c r="Q49" s="543" t="s">
        <v>1097</v>
      </c>
      <c r="R49" s="66"/>
    </row>
    <row r="50" spans="2:18" x14ac:dyDescent="0.25">
      <c r="B50">
        <f t="shared" si="0"/>
        <v>0</v>
      </c>
      <c r="C50" s="127">
        <v>46</v>
      </c>
      <c r="D50" s="127">
        <v>46</v>
      </c>
      <c r="E50" s="23" t="str">
        <f t="shared" si="1"/>
        <v>Faroe Islands</v>
      </c>
      <c r="F50" s="109" t="s">
        <v>1086</v>
      </c>
      <c r="G50" s="110" t="s">
        <v>1087</v>
      </c>
      <c r="H50" s="108" t="s">
        <v>1088</v>
      </c>
      <c r="I50" s="111" t="s">
        <v>1089</v>
      </c>
      <c r="J50" s="108" t="s">
        <v>1090</v>
      </c>
      <c r="K50" s="384" t="s">
        <v>1091</v>
      </c>
      <c r="L50" s="458" t="s">
        <v>1476</v>
      </c>
      <c r="M50" s="111" t="s">
        <v>1177</v>
      </c>
      <c r="N50" s="458" t="s">
        <v>1333</v>
      </c>
      <c r="O50" s="110" t="s">
        <v>1699</v>
      </c>
      <c r="P50" s="108" t="s">
        <v>1882</v>
      </c>
      <c r="Q50" s="543" t="s">
        <v>2036</v>
      </c>
      <c r="R50" s="66"/>
    </row>
    <row r="51" spans="2:18" x14ac:dyDescent="0.25">
      <c r="B51">
        <f t="shared" si="0"/>
        <v>0</v>
      </c>
      <c r="C51" s="127">
        <v>47</v>
      </c>
      <c r="D51" s="127">
        <v>47</v>
      </c>
      <c r="E51" s="23" t="str">
        <f t="shared" si="1"/>
        <v>Estonia</v>
      </c>
      <c r="F51" s="109" t="s">
        <v>466</v>
      </c>
      <c r="G51" s="110" t="s">
        <v>466</v>
      </c>
      <c r="H51" s="108" t="s">
        <v>466</v>
      </c>
      <c r="I51" s="111" t="s">
        <v>485</v>
      </c>
      <c r="J51" s="108" t="s">
        <v>490</v>
      </c>
      <c r="K51" s="384" t="s">
        <v>490</v>
      </c>
      <c r="L51" s="458" t="s">
        <v>490</v>
      </c>
      <c r="M51" s="111" t="s">
        <v>1178</v>
      </c>
      <c r="N51" s="458" t="s">
        <v>1334</v>
      </c>
      <c r="O51" s="110" t="s">
        <v>1700</v>
      </c>
      <c r="P51" s="108" t="s">
        <v>1883</v>
      </c>
      <c r="Q51" s="543" t="s">
        <v>490</v>
      </c>
      <c r="R51" s="66"/>
    </row>
    <row r="52" spans="2:18" x14ac:dyDescent="0.25">
      <c r="B52">
        <f t="shared" si="0"/>
        <v>0</v>
      </c>
      <c r="C52" s="127">
        <v>48</v>
      </c>
      <c r="D52" s="127">
        <v>48</v>
      </c>
      <c r="E52" s="23" t="str">
        <f t="shared" si="1"/>
        <v>Malta</v>
      </c>
      <c r="F52" s="109" t="s">
        <v>469</v>
      </c>
      <c r="G52" s="110" t="s">
        <v>469</v>
      </c>
      <c r="H52" s="108" t="s">
        <v>469</v>
      </c>
      <c r="I52" s="111" t="s">
        <v>486</v>
      </c>
      <c r="J52" s="108" t="s">
        <v>469</v>
      </c>
      <c r="K52" s="384" t="s">
        <v>469</v>
      </c>
      <c r="L52" s="458" t="s">
        <v>469</v>
      </c>
      <c r="M52" s="111" t="s">
        <v>469</v>
      </c>
      <c r="N52" s="458" t="s">
        <v>1335</v>
      </c>
      <c r="O52" s="110" t="s">
        <v>469</v>
      </c>
      <c r="P52" s="108" t="s">
        <v>1884</v>
      </c>
      <c r="Q52" s="543" t="s">
        <v>469</v>
      </c>
      <c r="R52" s="66"/>
    </row>
    <row r="53" spans="2:18" x14ac:dyDescent="0.25">
      <c r="B53">
        <f t="shared" si="0"/>
        <v>0</v>
      </c>
      <c r="C53" s="127">
        <v>49</v>
      </c>
      <c r="D53" s="127">
        <v>49</v>
      </c>
      <c r="E53" s="23" t="str">
        <f t="shared" si="1"/>
        <v>Cyprus</v>
      </c>
      <c r="F53" s="109" t="s">
        <v>461</v>
      </c>
      <c r="G53" s="110" t="s">
        <v>477</v>
      </c>
      <c r="H53" s="108" t="s">
        <v>476</v>
      </c>
      <c r="I53" s="111" t="s">
        <v>474</v>
      </c>
      <c r="J53" s="108" t="s">
        <v>475</v>
      </c>
      <c r="K53" s="384" t="s">
        <v>461</v>
      </c>
      <c r="L53" s="458" t="s">
        <v>1477</v>
      </c>
      <c r="M53" s="111" t="s">
        <v>477</v>
      </c>
      <c r="N53" s="458" t="s">
        <v>1336</v>
      </c>
      <c r="O53" s="110" t="s">
        <v>1701</v>
      </c>
      <c r="P53" s="108" t="s">
        <v>1885</v>
      </c>
      <c r="Q53" s="543" t="s">
        <v>1477</v>
      </c>
      <c r="R53" s="66"/>
    </row>
    <row r="54" spans="2:18" x14ac:dyDescent="0.25">
      <c r="B54">
        <f t="shared" si="0"/>
        <v>0</v>
      </c>
      <c r="C54" s="127">
        <v>50</v>
      </c>
      <c r="D54" s="127">
        <v>50</v>
      </c>
      <c r="E54" s="23" t="str">
        <f t="shared" si="1"/>
        <v>Gibraltar</v>
      </c>
      <c r="F54" s="109" t="s">
        <v>467</v>
      </c>
      <c r="G54" s="110" t="s">
        <v>467</v>
      </c>
      <c r="H54" s="108" t="s">
        <v>491</v>
      </c>
      <c r="I54" s="111" t="s">
        <v>467</v>
      </c>
      <c r="J54" s="108" t="s">
        <v>467</v>
      </c>
      <c r="K54" s="384" t="s">
        <v>467</v>
      </c>
      <c r="L54" s="458" t="s">
        <v>467</v>
      </c>
      <c r="M54" s="111" t="s">
        <v>467</v>
      </c>
      <c r="N54" s="458" t="s">
        <v>1337</v>
      </c>
      <c r="O54" s="110" t="s">
        <v>1702</v>
      </c>
      <c r="P54" s="108" t="s">
        <v>1886</v>
      </c>
      <c r="Q54" s="543" t="s">
        <v>467</v>
      </c>
      <c r="R54" s="66"/>
    </row>
    <row r="55" spans="2:18" x14ac:dyDescent="0.25">
      <c r="B55">
        <f t="shared" si="0"/>
        <v>0</v>
      </c>
      <c r="C55" s="127">
        <v>51</v>
      </c>
      <c r="D55" s="127">
        <v>51</v>
      </c>
      <c r="E55" s="23" t="str">
        <f t="shared" si="1"/>
        <v>Andorra</v>
      </c>
      <c r="F55" s="109" t="s">
        <v>464</v>
      </c>
      <c r="G55" s="110" t="s">
        <v>464</v>
      </c>
      <c r="H55" s="108" t="s">
        <v>464</v>
      </c>
      <c r="I55" s="111" t="s">
        <v>484</v>
      </c>
      <c r="J55" s="108" t="s">
        <v>464</v>
      </c>
      <c r="K55" s="384" t="s">
        <v>464</v>
      </c>
      <c r="L55" s="458" t="s">
        <v>464</v>
      </c>
      <c r="M55" s="111" t="s">
        <v>464</v>
      </c>
      <c r="N55" s="458" t="s">
        <v>1338</v>
      </c>
      <c r="O55" s="110" t="s">
        <v>464</v>
      </c>
      <c r="P55" s="108" t="s">
        <v>1887</v>
      </c>
      <c r="Q55" s="543" t="s">
        <v>464</v>
      </c>
      <c r="R55" s="66"/>
    </row>
    <row r="56" spans="2:18" x14ac:dyDescent="0.25">
      <c r="B56">
        <f t="shared" si="0"/>
        <v>0</v>
      </c>
      <c r="C56" s="127">
        <v>52</v>
      </c>
      <c r="D56" s="127">
        <v>52</v>
      </c>
      <c r="E56" s="23" t="str">
        <f t="shared" si="1"/>
        <v>Liechtenstein</v>
      </c>
      <c r="F56" s="109" t="s">
        <v>1075</v>
      </c>
      <c r="G56" s="110" t="s">
        <v>1075</v>
      </c>
      <c r="H56" s="108" t="s">
        <v>1075</v>
      </c>
      <c r="I56" s="111" t="s">
        <v>1075</v>
      </c>
      <c r="J56" s="108" t="s">
        <v>1075</v>
      </c>
      <c r="K56" s="384" t="s">
        <v>1075</v>
      </c>
      <c r="L56" s="458" t="s">
        <v>1075</v>
      </c>
      <c r="M56" s="111" t="s">
        <v>1075</v>
      </c>
      <c r="N56" s="458" t="s">
        <v>1339</v>
      </c>
      <c r="O56" s="110" t="s">
        <v>1703</v>
      </c>
      <c r="P56" s="108" t="s">
        <v>1888</v>
      </c>
      <c r="Q56" s="543" t="s">
        <v>1075</v>
      </c>
      <c r="R56" s="66"/>
    </row>
    <row r="57" spans="2:18" x14ac:dyDescent="0.25">
      <c r="B57">
        <f t="shared" si="0"/>
        <v>0</v>
      </c>
      <c r="C57" s="127">
        <v>53</v>
      </c>
      <c r="D57" s="127">
        <v>53</v>
      </c>
      <c r="E57" s="23" t="str">
        <f t="shared" si="1"/>
        <v>San Marino</v>
      </c>
      <c r="F57" s="109" t="s">
        <v>1074</v>
      </c>
      <c r="G57" s="110" t="s">
        <v>1074</v>
      </c>
      <c r="H57" s="108" t="s">
        <v>1074</v>
      </c>
      <c r="I57" s="111" t="s">
        <v>1092</v>
      </c>
      <c r="J57" s="108" t="s">
        <v>1074</v>
      </c>
      <c r="K57" s="384" t="s">
        <v>1074</v>
      </c>
      <c r="L57" s="458" t="s">
        <v>1074</v>
      </c>
      <c r="M57" s="111" t="s">
        <v>1179</v>
      </c>
      <c r="N57" s="458" t="s">
        <v>1340</v>
      </c>
      <c r="O57" s="110" t="s">
        <v>1074</v>
      </c>
      <c r="P57" s="108" t="s">
        <v>1889</v>
      </c>
      <c r="Q57" s="543" t="s">
        <v>1074</v>
      </c>
      <c r="R57" s="66"/>
    </row>
    <row r="58" spans="2:18" x14ac:dyDescent="0.25">
      <c r="B58">
        <f t="shared" si="0"/>
        <v>0</v>
      </c>
      <c r="C58" s="127">
        <v>54</v>
      </c>
      <c r="D58" s="127">
        <v>54</v>
      </c>
      <c r="E58" s="23" t="str">
        <f t="shared" si="1"/>
        <v>Germany</v>
      </c>
      <c r="F58" s="109" t="s">
        <v>1099</v>
      </c>
      <c r="G58" s="110" t="s">
        <v>1100</v>
      </c>
      <c r="H58" s="108" t="s">
        <v>1101</v>
      </c>
      <c r="I58" s="111" t="s">
        <v>1102</v>
      </c>
      <c r="J58" s="108" t="s">
        <v>1103</v>
      </c>
      <c r="K58" s="384" t="s">
        <v>1104</v>
      </c>
      <c r="L58" s="458" t="s">
        <v>1478</v>
      </c>
      <c r="M58" s="111" t="s">
        <v>1180</v>
      </c>
      <c r="N58" s="458" t="s">
        <v>1341</v>
      </c>
      <c r="O58" s="110" t="s">
        <v>1704</v>
      </c>
      <c r="P58" s="108" t="s">
        <v>1890</v>
      </c>
      <c r="Q58" s="543" t="s">
        <v>1478</v>
      </c>
      <c r="R58" s="66"/>
    </row>
    <row r="59" spans="2:18" x14ac:dyDescent="0.25">
      <c r="B59">
        <f t="shared" si="0"/>
        <v>0</v>
      </c>
      <c r="C59" s="127">
        <v>55</v>
      </c>
      <c r="D59" s="127">
        <v>55</v>
      </c>
      <c r="E59" s="23" t="str">
        <f t="shared" si="1"/>
        <v>Russia</v>
      </c>
      <c r="F59" s="109" t="s">
        <v>1105</v>
      </c>
      <c r="G59" s="110" t="s">
        <v>1106</v>
      </c>
      <c r="H59" s="108" t="s">
        <v>1105</v>
      </c>
      <c r="I59" s="111" t="s">
        <v>1107</v>
      </c>
      <c r="J59" s="108" t="s">
        <v>1108</v>
      </c>
      <c r="K59" s="384" t="s">
        <v>1109</v>
      </c>
      <c r="L59" s="458" t="s">
        <v>1109</v>
      </c>
      <c r="M59" s="111" t="s">
        <v>1181</v>
      </c>
      <c r="N59" s="458" t="s">
        <v>1342</v>
      </c>
      <c r="O59" s="110" t="s">
        <v>1705</v>
      </c>
      <c r="P59" s="108" t="s">
        <v>1891</v>
      </c>
      <c r="Q59" s="543" t="s">
        <v>2037</v>
      </c>
      <c r="R59" s="66"/>
    </row>
    <row r="60" spans="2:18" x14ac:dyDescent="0.25">
      <c r="B60">
        <f t="shared" si="0"/>
        <v>0</v>
      </c>
      <c r="C60" s="127">
        <v>71</v>
      </c>
      <c r="D60" s="127">
        <v>71</v>
      </c>
      <c r="E60" s="23" t="str">
        <f t="shared" si="1"/>
        <v>Play-off A</v>
      </c>
      <c r="F60" s="109" t="s">
        <v>1182</v>
      </c>
      <c r="G60" s="110" t="s">
        <v>1182</v>
      </c>
      <c r="H60" s="108" t="s">
        <v>1182</v>
      </c>
      <c r="I60" s="111" t="s">
        <v>1182</v>
      </c>
      <c r="J60" s="108" t="s">
        <v>1182</v>
      </c>
      <c r="K60" s="384" t="s">
        <v>1182</v>
      </c>
      <c r="L60" s="458" t="s">
        <v>1182</v>
      </c>
      <c r="M60" s="111" t="s">
        <v>1182</v>
      </c>
      <c r="N60" s="458" t="s">
        <v>1182</v>
      </c>
      <c r="O60" s="110" t="s">
        <v>1182</v>
      </c>
      <c r="P60" s="108" t="s">
        <v>1892</v>
      </c>
      <c r="Q60" s="543" t="s">
        <v>1182</v>
      </c>
      <c r="R60" s="66"/>
    </row>
    <row r="61" spans="2:18" x14ac:dyDescent="0.25">
      <c r="B61">
        <f t="shared" si="0"/>
        <v>0</v>
      </c>
      <c r="C61" s="127">
        <v>72</v>
      </c>
      <c r="D61" s="127">
        <v>72</v>
      </c>
      <c r="E61" s="23" t="str">
        <f t="shared" si="1"/>
        <v>Play-off B</v>
      </c>
      <c r="F61" s="109" t="s">
        <v>1183</v>
      </c>
      <c r="G61" s="110" t="s">
        <v>1183</v>
      </c>
      <c r="H61" s="108" t="s">
        <v>1183</v>
      </c>
      <c r="I61" s="111" t="s">
        <v>1183</v>
      </c>
      <c r="J61" s="108" t="s">
        <v>1183</v>
      </c>
      <c r="K61" s="384" t="s">
        <v>1183</v>
      </c>
      <c r="L61" s="458" t="s">
        <v>1183</v>
      </c>
      <c r="M61" s="111" t="s">
        <v>1183</v>
      </c>
      <c r="N61" s="458" t="s">
        <v>1183</v>
      </c>
      <c r="O61" s="110" t="s">
        <v>1183</v>
      </c>
      <c r="P61" s="108" t="s">
        <v>1893</v>
      </c>
      <c r="Q61" s="543" t="s">
        <v>1183</v>
      </c>
      <c r="R61" s="66"/>
    </row>
    <row r="62" spans="2:18" x14ac:dyDescent="0.25">
      <c r="B62">
        <f t="shared" si="0"/>
        <v>0</v>
      </c>
      <c r="C62" s="127">
        <v>73</v>
      </c>
      <c r="D62" s="127">
        <v>73</v>
      </c>
      <c r="E62" s="23" t="str">
        <f t="shared" si="1"/>
        <v>Play-off C</v>
      </c>
      <c r="F62" s="109" t="s">
        <v>1184</v>
      </c>
      <c r="G62" s="110" t="s">
        <v>1184</v>
      </c>
      <c r="H62" s="108" t="s">
        <v>1184</v>
      </c>
      <c r="I62" s="111" t="s">
        <v>1184</v>
      </c>
      <c r="J62" s="108" t="s">
        <v>1184</v>
      </c>
      <c r="K62" s="384" t="s">
        <v>1184</v>
      </c>
      <c r="L62" s="458" t="s">
        <v>1184</v>
      </c>
      <c r="M62" s="111" t="s">
        <v>1184</v>
      </c>
      <c r="N62" s="458" t="s">
        <v>1184</v>
      </c>
      <c r="O62" s="110" t="s">
        <v>1184</v>
      </c>
      <c r="P62" s="108" t="s">
        <v>1894</v>
      </c>
      <c r="Q62" s="543" t="s">
        <v>1184</v>
      </c>
      <c r="R62" s="66"/>
    </row>
    <row r="63" spans="2:18" ht="15.75" thickBot="1" x14ac:dyDescent="0.3">
      <c r="B63">
        <f t="shared" si="0"/>
        <v>0</v>
      </c>
      <c r="C63" s="152"/>
      <c r="D63" s="152"/>
      <c r="E63" s="23">
        <f t="shared" si="1"/>
        <v>0</v>
      </c>
      <c r="F63" s="112"/>
      <c r="G63" s="113"/>
      <c r="H63" s="114"/>
      <c r="I63" s="115"/>
      <c r="J63" s="114"/>
      <c r="K63" s="472"/>
      <c r="L63" s="459"/>
      <c r="M63" s="115"/>
      <c r="N63" s="459"/>
      <c r="O63" s="113"/>
      <c r="P63" s="114"/>
      <c r="Q63" s="544"/>
      <c r="R63" s="67"/>
    </row>
    <row r="64" spans="2:18" ht="16.5" thickTop="1" thickBot="1" x14ac:dyDescent="0.3">
      <c r="E64" s="23"/>
      <c r="F64" s="44"/>
      <c r="G64" s="44"/>
      <c r="H64" s="44"/>
      <c r="I64" s="44"/>
      <c r="J64" s="44"/>
      <c r="K64" s="44"/>
      <c r="L64" s="44"/>
      <c r="M64" s="44"/>
      <c r="N64" s="44"/>
      <c r="O64" s="44"/>
      <c r="P64" s="44"/>
      <c r="Q64" s="44"/>
      <c r="R64" s="44"/>
    </row>
    <row r="65" spans="2:18" ht="30.75" thickTop="1" x14ac:dyDescent="0.45">
      <c r="D65" s="126" t="s">
        <v>335</v>
      </c>
      <c r="E65" s="23"/>
      <c r="F65" s="130" t="s">
        <v>100</v>
      </c>
      <c r="G65" s="131"/>
      <c r="H65" s="131"/>
      <c r="I65" s="131"/>
      <c r="J65" s="131"/>
      <c r="K65" s="131"/>
      <c r="L65" s="131"/>
      <c r="M65" s="131"/>
      <c r="N65" s="131"/>
      <c r="O65" s="131"/>
      <c r="P65" s="131"/>
      <c r="Q65" s="131"/>
      <c r="R65" s="132"/>
    </row>
    <row r="66" spans="2:18" x14ac:dyDescent="0.25">
      <c r="B66" t="str">
        <f t="shared" si="0"/>
        <v>Cardiff</v>
      </c>
      <c r="D66" s="127">
        <v>1</v>
      </c>
      <c r="E66" s="23" t="str">
        <f t="shared" si="1"/>
        <v>Cardiff</v>
      </c>
      <c r="F66" s="109" t="s">
        <v>2278</v>
      </c>
      <c r="G66" s="110" t="s">
        <v>2278</v>
      </c>
      <c r="H66" s="108" t="s">
        <v>2278</v>
      </c>
      <c r="I66" s="111" t="s">
        <v>2278</v>
      </c>
      <c r="J66" s="108" t="s">
        <v>2278</v>
      </c>
      <c r="K66" s="384" t="s">
        <v>2278</v>
      </c>
      <c r="L66" s="458" t="s">
        <v>2278</v>
      </c>
      <c r="M66" s="111" t="s">
        <v>2278</v>
      </c>
      <c r="N66" s="458" t="s">
        <v>2278</v>
      </c>
      <c r="O66" s="110" t="s">
        <v>2278</v>
      </c>
      <c r="P66" s="108" t="s">
        <v>2278</v>
      </c>
      <c r="Q66" s="543" t="s">
        <v>2278</v>
      </c>
      <c r="R66" s="66" t="s">
        <v>2278</v>
      </c>
    </row>
    <row r="67" spans="2:18" x14ac:dyDescent="0.25">
      <c r="B67" t="str">
        <f t="shared" si="0"/>
        <v>Dublin</v>
      </c>
      <c r="D67" s="104">
        <v>2</v>
      </c>
      <c r="E67" s="23" t="str">
        <f t="shared" si="1"/>
        <v>Dublin</v>
      </c>
      <c r="F67" s="109" t="s">
        <v>2279</v>
      </c>
      <c r="G67" s="110" t="s">
        <v>2279</v>
      </c>
      <c r="H67" s="108" t="s">
        <v>2279</v>
      </c>
      <c r="I67" s="111" t="s">
        <v>2279</v>
      </c>
      <c r="J67" s="108" t="s">
        <v>2279</v>
      </c>
      <c r="K67" s="384" t="s">
        <v>2279</v>
      </c>
      <c r="L67" s="458" t="s">
        <v>2279</v>
      </c>
      <c r="M67" s="111" t="s">
        <v>2279</v>
      </c>
      <c r="N67" s="458" t="s">
        <v>2279</v>
      </c>
      <c r="O67" s="110" t="s">
        <v>2279</v>
      </c>
      <c r="P67" s="108" t="s">
        <v>2279</v>
      </c>
      <c r="Q67" s="543" t="s">
        <v>2279</v>
      </c>
      <c r="R67" s="66" t="s">
        <v>2279</v>
      </c>
    </row>
    <row r="68" spans="2:18" x14ac:dyDescent="0.25">
      <c r="B68" t="str">
        <f t="shared" si="0"/>
        <v>Glasgow</v>
      </c>
      <c r="D68" s="104">
        <v>3</v>
      </c>
      <c r="E68" s="23" t="str">
        <f t="shared" si="1"/>
        <v>Glasgow</v>
      </c>
      <c r="F68" s="109" t="s">
        <v>2280</v>
      </c>
      <c r="G68" s="110" t="s">
        <v>2280</v>
      </c>
      <c r="H68" s="108" t="s">
        <v>2280</v>
      </c>
      <c r="I68" s="111" t="s">
        <v>2280</v>
      </c>
      <c r="J68" s="108" t="s">
        <v>2280</v>
      </c>
      <c r="K68" s="384" t="s">
        <v>2280</v>
      </c>
      <c r="L68" s="458" t="s">
        <v>2280</v>
      </c>
      <c r="M68" s="111" t="s">
        <v>2280</v>
      </c>
      <c r="N68" s="458" t="s">
        <v>2280</v>
      </c>
      <c r="O68" s="110" t="s">
        <v>2280</v>
      </c>
      <c r="P68" s="108" t="s">
        <v>2280</v>
      </c>
      <c r="Q68" s="543" t="s">
        <v>2280</v>
      </c>
      <c r="R68" s="66" t="s">
        <v>2280</v>
      </c>
    </row>
    <row r="69" spans="2:18" x14ac:dyDescent="0.25">
      <c r="B69" t="str">
        <f t="shared" si="0"/>
        <v>Newcastle</v>
      </c>
      <c r="D69" s="104">
        <v>4</v>
      </c>
      <c r="E69" s="23" t="str">
        <f t="shared" si="1"/>
        <v>Newcastle</v>
      </c>
      <c r="F69" s="109" t="s">
        <v>2281</v>
      </c>
      <c r="G69" s="110" t="s">
        <v>2281</v>
      </c>
      <c r="H69" s="108" t="s">
        <v>2281</v>
      </c>
      <c r="I69" s="111" t="s">
        <v>2281</v>
      </c>
      <c r="J69" s="108" t="s">
        <v>2281</v>
      </c>
      <c r="K69" s="384" t="s">
        <v>2281</v>
      </c>
      <c r="L69" s="458" t="s">
        <v>2281</v>
      </c>
      <c r="M69" s="111" t="s">
        <v>2281</v>
      </c>
      <c r="N69" s="458" t="s">
        <v>2281</v>
      </c>
      <c r="O69" s="110" t="s">
        <v>2281</v>
      </c>
      <c r="P69" s="108" t="s">
        <v>2281</v>
      </c>
      <c r="Q69" s="543" t="s">
        <v>2281</v>
      </c>
      <c r="R69" s="66" t="s">
        <v>2281</v>
      </c>
    </row>
    <row r="70" spans="2:18" x14ac:dyDescent="0.25">
      <c r="B70" t="str">
        <f t="shared" ref="B70:B133" si="2">IFERROR(INDEX($F70:$R70,MATCH($N$1,$F$3:$R$3,0)),$F70)</f>
        <v>Manchester</v>
      </c>
      <c r="D70" s="104">
        <v>5</v>
      </c>
      <c r="E70" s="23" t="str">
        <f t="shared" ref="E70:E133" si="3">IF($B70=0,$F70,$B70)</f>
        <v>Manchester</v>
      </c>
      <c r="F70" s="109" t="s">
        <v>2282</v>
      </c>
      <c r="G70" s="110" t="s">
        <v>2282</v>
      </c>
      <c r="H70" s="108" t="s">
        <v>2282</v>
      </c>
      <c r="I70" s="111" t="s">
        <v>2282</v>
      </c>
      <c r="J70" s="108" t="s">
        <v>2282</v>
      </c>
      <c r="K70" s="384" t="s">
        <v>2282</v>
      </c>
      <c r="L70" s="458" t="s">
        <v>2282</v>
      </c>
      <c r="M70" s="111" t="s">
        <v>2282</v>
      </c>
      <c r="N70" s="458" t="s">
        <v>2282</v>
      </c>
      <c r="O70" s="110" t="s">
        <v>2282</v>
      </c>
      <c r="P70" s="108" t="s">
        <v>2282</v>
      </c>
      <c r="Q70" s="543" t="s">
        <v>2282</v>
      </c>
      <c r="R70" s="66" t="s">
        <v>2282</v>
      </c>
    </row>
    <row r="71" spans="2:18" x14ac:dyDescent="0.25">
      <c r="B71" t="str">
        <f t="shared" si="2"/>
        <v>Liverpool</v>
      </c>
      <c r="D71" s="104">
        <v>6</v>
      </c>
      <c r="E71" s="23" t="str">
        <f t="shared" si="3"/>
        <v>Liverpool</v>
      </c>
      <c r="F71" s="109" t="s">
        <v>2283</v>
      </c>
      <c r="G71" s="110" t="s">
        <v>2283</v>
      </c>
      <c r="H71" s="108" t="s">
        <v>2283</v>
      </c>
      <c r="I71" s="111" t="s">
        <v>2283</v>
      </c>
      <c r="J71" s="108" t="s">
        <v>2283</v>
      </c>
      <c r="K71" s="384" t="s">
        <v>2283</v>
      </c>
      <c r="L71" s="458" t="s">
        <v>2283</v>
      </c>
      <c r="M71" s="111" t="s">
        <v>2283</v>
      </c>
      <c r="N71" s="458" t="s">
        <v>2283</v>
      </c>
      <c r="O71" s="110" t="s">
        <v>2283</v>
      </c>
      <c r="P71" s="108" t="s">
        <v>2283</v>
      </c>
      <c r="Q71" s="543" t="s">
        <v>2283</v>
      </c>
      <c r="R71" s="66" t="s">
        <v>2283</v>
      </c>
    </row>
    <row r="72" spans="2:18" x14ac:dyDescent="0.25">
      <c r="B72" t="str">
        <f t="shared" si="2"/>
        <v>Birmingham</v>
      </c>
      <c r="D72" s="104">
        <v>7</v>
      </c>
      <c r="E72" s="23" t="str">
        <f t="shared" si="3"/>
        <v>Birmingham</v>
      </c>
      <c r="F72" s="109" t="s">
        <v>2284</v>
      </c>
      <c r="G72" s="110" t="s">
        <v>2284</v>
      </c>
      <c r="H72" s="108" t="s">
        <v>2284</v>
      </c>
      <c r="I72" s="111" t="s">
        <v>2284</v>
      </c>
      <c r="J72" s="108" t="s">
        <v>2284</v>
      </c>
      <c r="K72" s="384" t="s">
        <v>2284</v>
      </c>
      <c r="L72" s="458" t="s">
        <v>2284</v>
      </c>
      <c r="M72" s="111" t="s">
        <v>2284</v>
      </c>
      <c r="N72" s="458" t="s">
        <v>2284</v>
      </c>
      <c r="O72" s="110" t="s">
        <v>2284</v>
      </c>
      <c r="P72" s="108" t="s">
        <v>2284</v>
      </c>
      <c r="Q72" s="543" t="s">
        <v>2284</v>
      </c>
      <c r="R72" s="66" t="s">
        <v>2284</v>
      </c>
    </row>
    <row r="73" spans="2:18" x14ac:dyDescent="0.25">
      <c r="B73" t="str">
        <f t="shared" si="2"/>
        <v>London Tottenham</v>
      </c>
      <c r="D73" s="104">
        <v>8</v>
      </c>
      <c r="E73" s="23" t="str">
        <f t="shared" si="3"/>
        <v>London Tottenham</v>
      </c>
      <c r="F73" s="109" t="s">
        <v>2286</v>
      </c>
      <c r="G73" s="110" t="s">
        <v>2286</v>
      </c>
      <c r="H73" s="108" t="s">
        <v>2286</v>
      </c>
      <c r="I73" s="111" t="s">
        <v>2286</v>
      </c>
      <c r="J73" s="108" t="s">
        <v>2286</v>
      </c>
      <c r="K73" s="384" t="s">
        <v>2286</v>
      </c>
      <c r="L73" s="458" t="s">
        <v>2286</v>
      </c>
      <c r="M73" s="111" t="s">
        <v>2286</v>
      </c>
      <c r="N73" s="458" t="s">
        <v>2286</v>
      </c>
      <c r="O73" s="110" t="s">
        <v>2286</v>
      </c>
      <c r="P73" s="108" t="s">
        <v>2286</v>
      </c>
      <c r="Q73" s="543" t="s">
        <v>2286</v>
      </c>
      <c r="R73" s="66" t="s">
        <v>2286</v>
      </c>
    </row>
    <row r="74" spans="2:18" x14ac:dyDescent="0.25">
      <c r="B74" t="str">
        <f t="shared" si="2"/>
        <v>London Wembley</v>
      </c>
      <c r="D74" s="104">
        <v>9</v>
      </c>
      <c r="E74" s="23" t="str">
        <f t="shared" si="3"/>
        <v>London Wembley</v>
      </c>
      <c r="F74" s="109" t="s">
        <v>2285</v>
      </c>
      <c r="G74" s="110" t="s">
        <v>2285</v>
      </c>
      <c r="H74" s="108" t="s">
        <v>2285</v>
      </c>
      <c r="I74" s="111" t="s">
        <v>2285</v>
      </c>
      <c r="J74" s="108" t="s">
        <v>2285</v>
      </c>
      <c r="K74" s="384" t="s">
        <v>2285</v>
      </c>
      <c r="L74" s="458" t="s">
        <v>2285</v>
      </c>
      <c r="M74" s="111" t="s">
        <v>2285</v>
      </c>
      <c r="N74" s="458" t="s">
        <v>2285</v>
      </c>
      <c r="O74" s="110" t="s">
        <v>2285</v>
      </c>
      <c r="P74" s="108" t="s">
        <v>2285</v>
      </c>
      <c r="Q74" s="543" t="s">
        <v>2285</v>
      </c>
      <c r="R74" s="66" t="s">
        <v>2285</v>
      </c>
    </row>
    <row r="75" spans="2:18" x14ac:dyDescent="0.25">
      <c r="B75">
        <f t="shared" si="2"/>
        <v>0</v>
      </c>
      <c r="D75" s="104">
        <v>10</v>
      </c>
      <c r="E75" s="23">
        <f t="shared" si="3"/>
        <v>0</v>
      </c>
      <c r="F75" s="109"/>
      <c r="G75" s="110"/>
      <c r="H75" s="108"/>
      <c r="I75" s="111"/>
      <c r="J75" s="108"/>
      <c r="K75" s="384"/>
      <c r="L75" s="458"/>
      <c r="M75" s="111"/>
      <c r="N75" s="458"/>
      <c r="O75" s="110"/>
      <c r="P75" s="108"/>
      <c r="Q75" s="543"/>
      <c r="R75" s="66"/>
    </row>
    <row r="76" spans="2:18" x14ac:dyDescent="0.25">
      <c r="B76">
        <f t="shared" si="2"/>
        <v>0</v>
      </c>
      <c r="D76" s="104">
        <v>11</v>
      </c>
      <c r="E76" s="23">
        <f t="shared" si="3"/>
        <v>0</v>
      </c>
      <c r="F76" s="109"/>
      <c r="G76" s="110"/>
      <c r="H76" s="108"/>
      <c r="I76" s="111"/>
      <c r="J76" s="108"/>
      <c r="K76" s="384"/>
      <c r="L76" s="458"/>
      <c r="M76" s="111"/>
      <c r="N76" s="458"/>
      <c r="O76" s="110"/>
      <c r="P76" s="108"/>
      <c r="Q76" s="543"/>
      <c r="R76" s="66"/>
    </row>
    <row r="77" spans="2:18" x14ac:dyDescent="0.25">
      <c r="B77">
        <f t="shared" si="2"/>
        <v>0</v>
      </c>
      <c r="D77" s="104">
        <v>12</v>
      </c>
      <c r="E77" s="23">
        <f t="shared" si="3"/>
        <v>0</v>
      </c>
      <c r="F77" s="109"/>
      <c r="G77" s="110"/>
      <c r="H77" s="108"/>
      <c r="I77" s="111"/>
      <c r="J77" s="108"/>
      <c r="K77" s="384"/>
      <c r="L77" s="458"/>
      <c r="M77" s="111"/>
      <c r="N77" s="458"/>
      <c r="O77" s="110"/>
      <c r="P77" s="108"/>
      <c r="Q77" s="543"/>
      <c r="R77" s="66"/>
    </row>
    <row r="78" spans="2:18" x14ac:dyDescent="0.25">
      <c r="B78">
        <f t="shared" si="2"/>
        <v>0</v>
      </c>
      <c r="D78" s="104">
        <v>13</v>
      </c>
      <c r="E78" s="23">
        <f t="shared" si="3"/>
        <v>0</v>
      </c>
      <c r="F78" s="109"/>
      <c r="G78" s="110"/>
      <c r="H78" s="108"/>
      <c r="I78" s="111"/>
      <c r="J78" s="108"/>
      <c r="K78" s="384"/>
      <c r="L78" s="458"/>
      <c r="M78" s="111"/>
      <c r="N78" s="458"/>
      <c r="O78" s="110"/>
      <c r="P78" s="108"/>
      <c r="Q78" s="543"/>
      <c r="R78" s="66"/>
    </row>
    <row r="79" spans="2:18" x14ac:dyDescent="0.25">
      <c r="B79">
        <f t="shared" si="2"/>
        <v>0</v>
      </c>
      <c r="D79" s="104">
        <v>14</v>
      </c>
      <c r="E79" s="23">
        <f t="shared" si="3"/>
        <v>0</v>
      </c>
      <c r="F79" s="109"/>
      <c r="G79" s="110"/>
      <c r="H79" s="108"/>
      <c r="I79" s="111"/>
      <c r="J79" s="108"/>
      <c r="K79" s="384"/>
      <c r="L79" s="458"/>
      <c r="M79" s="111"/>
      <c r="N79" s="458"/>
      <c r="O79" s="110"/>
      <c r="P79" s="108"/>
      <c r="Q79" s="543"/>
      <c r="R79" s="66"/>
    </row>
    <row r="80" spans="2:18" x14ac:dyDescent="0.25">
      <c r="B80">
        <f t="shared" si="2"/>
        <v>0</v>
      </c>
      <c r="D80" s="104">
        <v>15</v>
      </c>
      <c r="E80" s="23">
        <f t="shared" si="3"/>
        <v>0</v>
      </c>
      <c r="F80" s="109"/>
      <c r="G80" s="110"/>
      <c r="H80" s="108"/>
      <c r="I80" s="111"/>
      <c r="J80" s="108"/>
      <c r="K80" s="384"/>
      <c r="L80" s="458"/>
      <c r="M80" s="111"/>
      <c r="N80" s="458"/>
      <c r="O80" s="110"/>
      <c r="P80" s="108"/>
      <c r="Q80" s="543"/>
      <c r="R80" s="66"/>
    </row>
    <row r="81" spans="2:19" ht="15.75" thickBot="1" x14ac:dyDescent="0.3">
      <c r="B81">
        <f t="shared" si="2"/>
        <v>0</v>
      </c>
      <c r="D81" s="107">
        <v>16</v>
      </c>
      <c r="E81" s="23">
        <f t="shared" si="3"/>
        <v>0</v>
      </c>
      <c r="F81" s="112"/>
      <c r="G81" s="113"/>
      <c r="H81" s="114"/>
      <c r="I81" s="115"/>
      <c r="J81" s="114"/>
      <c r="K81" s="472"/>
      <c r="L81" s="459"/>
      <c r="M81" s="115"/>
      <c r="N81" s="459"/>
      <c r="O81" s="113"/>
      <c r="P81" s="114"/>
      <c r="Q81" s="544"/>
      <c r="R81" s="67"/>
    </row>
    <row r="82" spans="2:19" ht="16.5" thickTop="1" thickBot="1" x14ac:dyDescent="0.3">
      <c r="D82" s="24"/>
      <c r="E82" s="23"/>
      <c r="F82" s="133"/>
      <c r="G82" s="133"/>
      <c r="H82" s="133"/>
      <c r="I82" s="133"/>
      <c r="J82" s="133"/>
      <c r="K82" s="133"/>
      <c r="L82" s="133"/>
      <c r="M82" s="133"/>
      <c r="N82" s="133"/>
      <c r="O82" s="133"/>
      <c r="P82" s="133"/>
      <c r="Q82" s="133"/>
      <c r="R82" s="133"/>
    </row>
    <row r="83" spans="2:19" ht="29.25" thickTop="1" x14ac:dyDescent="0.45">
      <c r="E83" s="23"/>
      <c r="F83" s="68" t="s">
        <v>254</v>
      </c>
      <c r="G83" s="69"/>
      <c r="H83" s="69"/>
      <c r="I83" s="69"/>
      <c r="J83" s="69"/>
      <c r="K83" s="69"/>
      <c r="L83" s="69"/>
      <c r="M83" s="69"/>
      <c r="N83" s="69"/>
      <c r="O83" s="69"/>
      <c r="P83" s="69"/>
      <c r="Q83" s="69"/>
      <c r="R83" s="70"/>
    </row>
    <row r="84" spans="2:19" ht="30" x14ac:dyDescent="0.25">
      <c r="B84" t="str">
        <f t="shared" si="2"/>
        <v>EURO 2028</v>
      </c>
      <c r="E84" s="23" t="str">
        <f t="shared" si="3"/>
        <v>EURO 2028</v>
      </c>
      <c r="F84" s="344" t="s">
        <v>2159</v>
      </c>
      <c r="G84" s="345" t="s">
        <v>2160</v>
      </c>
      <c r="H84" s="346" t="s">
        <v>2161</v>
      </c>
      <c r="I84" s="347" t="s">
        <v>2162</v>
      </c>
      <c r="J84" s="346" t="s">
        <v>2163</v>
      </c>
      <c r="K84" s="384" t="s">
        <v>2163</v>
      </c>
      <c r="L84" s="458" t="s">
        <v>2164</v>
      </c>
      <c r="M84" s="347" t="s">
        <v>2165</v>
      </c>
      <c r="N84" s="460" t="s">
        <v>2166</v>
      </c>
      <c r="O84" s="345" t="s">
        <v>2167</v>
      </c>
      <c r="P84" s="346" t="s">
        <v>2168</v>
      </c>
      <c r="Q84" s="545" t="s">
        <v>2163</v>
      </c>
      <c r="R84" s="348" t="s">
        <v>2163</v>
      </c>
    </row>
    <row r="85" spans="2:19" ht="45" x14ac:dyDescent="0.25">
      <c r="B85" t="str">
        <f t="shared" si="2"/>
        <v>Direkte Vergleiche</v>
      </c>
      <c r="E85" s="23" t="str">
        <f t="shared" si="3"/>
        <v>Direkte Vergleiche</v>
      </c>
      <c r="F85" s="344" t="s">
        <v>2207</v>
      </c>
      <c r="G85" s="345" t="s">
        <v>2208</v>
      </c>
      <c r="H85" s="346" t="s">
        <v>2209</v>
      </c>
      <c r="I85" s="347" t="s">
        <v>2210</v>
      </c>
      <c r="J85" s="346" t="s">
        <v>271</v>
      </c>
      <c r="K85" s="473" t="s">
        <v>2211</v>
      </c>
      <c r="L85" s="458" t="s">
        <v>2212</v>
      </c>
      <c r="M85" s="347" t="s">
        <v>2213</v>
      </c>
      <c r="N85" s="460" t="s">
        <v>2214</v>
      </c>
      <c r="O85" s="345" t="s">
        <v>2215</v>
      </c>
      <c r="P85" s="346" t="s">
        <v>2216</v>
      </c>
      <c r="Q85" s="545" t="s">
        <v>2217</v>
      </c>
      <c r="R85" s="348" t="s">
        <v>271</v>
      </c>
    </row>
    <row r="86" spans="2:19" ht="30" x14ac:dyDescent="0.25">
      <c r="B86" t="str">
        <f t="shared" si="2"/>
        <v>Fair-Play oder Los</v>
      </c>
      <c r="E86" s="23" t="str">
        <f t="shared" si="3"/>
        <v>Fair-Play oder Los</v>
      </c>
      <c r="F86" s="344" t="s">
        <v>1111</v>
      </c>
      <c r="G86" s="345" t="s">
        <v>1113</v>
      </c>
      <c r="H86" s="346" t="s">
        <v>1114</v>
      </c>
      <c r="I86" s="347" t="s">
        <v>1112</v>
      </c>
      <c r="J86" s="346" t="s">
        <v>1110</v>
      </c>
      <c r="K86" s="384" t="s">
        <v>1115</v>
      </c>
      <c r="L86" s="458" t="s">
        <v>1479</v>
      </c>
      <c r="M86" s="347" t="s">
        <v>1185</v>
      </c>
      <c r="N86" s="460" t="s">
        <v>1343</v>
      </c>
      <c r="O86" s="345" t="s">
        <v>1706</v>
      </c>
      <c r="P86" s="346" t="s">
        <v>1895</v>
      </c>
      <c r="Q86" s="545" t="s">
        <v>2038</v>
      </c>
      <c r="R86" s="348" t="s">
        <v>1110</v>
      </c>
    </row>
    <row r="87" spans="2:19" ht="30" x14ac:dyDescent="0.25">
      <c r="B87" t="str">
        <f t="shared" si="2"/>
        <v>Wahl der Zeitzone</v>
      </c>
      <c r="E87" s="23" t="str">
        <f t="shared" si="3"/>
        <v>Wahl der Zeitzone</v>
      </c>
      <c r="F87" s="344" t="s">
        <v>314</v>
      </c>
      <c r="G87" s="345" t="s">
        <v>322</v>
      </c>
      <c r="H87" s="346" t="s">
        <v>321</v>
      </c>
      <c r="I87" s="347" t="s">
        <v>320</v>
      </c>
      <c r="J87" s="346" t="s">
        <v>315</v>
      </c>
      <c r="K87" s="384" t="s">
        <v>903</v>
      </c>
      <c r="L87" s="458" t="s">
        <v>1480</v>
      </c>
      <c r="M87" s="347" t="s">
        <v>1186</v>
      </c>
      <c r="N87" s="460" t="s">
        <v>1344</v>
      </c>
      <c r="O87" s="345" t="s">
        <v>1707</v>
      </c>
      <c r="P87" s="346" t="s">
        <v>1896</v>
      </c>
      <c r="Q87" s="545" t="s">
        <v>2039</v>
      </c>
      <c r="R87" s="348" t="s">
        <v>315</v>
      </c>
    </row>
    <row r="88" spans="2:19" x14ac:dyDescent="0.25">
      <c r="B88" t="str">
        <f t="shared" si="2"/>
        <v>Spiele</v>
      </c>
      <c r="E88" s="23" t="str">
        <f t="shared" si="3"/>
        <v>Spiele</v>
      </c>
      <c r="F88" s="344" t="s">
        <v>242</v>
      </c>
      <c r="G88" s="345" t="s">
        <v>323</v>
      </c>
      <c r="H88" s="346" t="s">
        <v>324</v>
      </c>
      <c r="I88" s="347" t="s">
        <v>319</v>
      </c>
      <c r="J88" s="346" t="s">
        <v>316</v>
      </c>
      <c r="K88" s="384" t="s">
        <v>904</v>
      </c>
      <c r="L88" s="458" t="s">
        <v>1481</v>
      </c>
      <c r="M88" s="347" t="s">
        <v>1187</v>
      </c>
      <c r="N88" s="460" t="s">
        <v>1345</v>
      </c>
      <c r="O88" s="345" t="s">
        <v>1708</v>
      </c>
      <c r="P88" s="346" t="s">
        <v>1897</v>
      </c>
      <c r="Q88" s="545" t="s">
        <v>2040</v>
      </c>
      <c r="R88" s="348" t="s">
        <v>316</v>
      </c>
    </row>
    <row r="89" spans="2:19" x14ac:dyDescent="0.25">
      <c r="B89" t="str">
        <f t="shared" si="2"/>
        <v>Wahl der Sprache</v>
      </c>
      <c r="E89" s="23" t="str">
        <f t="shared" si="3"/>
        <v>Wahl der Sprache</v>
      </c>
      <c r="F89" s="344" t="s">
        <v>101</v>
      </c>
      <c r="G89" s="345" t="s">
        <v>326</v>
      </c>
      <c r="H89" s="346" t="s">
        <v>325</v>
      </c>
      <c r="I89" s="347" t="s">
        <v>317</v>
      </c>
      <c r="J89" s="346" t="s">
        <v>318</v>
      </c>
      <c r="K89" s="384" t="s">
        <v>905</v>
      </c>
      <c r="L89" s="458" t="s">
        <v>1482</v>
      </c>
      <c r="M89" s="347" t="s">
        <v>1188</v>
      </c>
      <c r="N89" s="460" t="s">
        <v>1346</v>
      </c>
      <c r="O89" s="345" t="s">
        <v>1709</v>
      </c>
      <c r="P89" s="346" t="s">
        <v>1898</v>
      </c>
      <c r="Q89" s="545" t="s">
        <v>2041</v>
      </c>
      <c r="R89" s="348" t="s">
        <v>318</v>
      </c>
    </row>
    <row r="90" spans="2:19" ht="63" customHeight="1" x14ac:dyDescent="0.25">
      <c r="B90" t="str">
        <f t="shared" si="2"/>
        <v>Zuordnung der Gruppendritten im Achtelfinale</v>
      </c>
      <c r="E90" s="23" t="str">
        <f t="shared" si="3"/>
        <v>Zuordnung der Gruppendritten im Achtelfinale</v>
      </c>
      <c r="F90" s="344" t="s">
        <v>550</v>
      </c>
      <c r="G90" s="345" t="s">
        <v>548</v>
      </c>
      <c r="H90" s="346" t="s">
        <v>549</v>
      </c>
      <c r="I90" s="347" t="s">
        <v>547</v>
      </c>
      <c r="J90" s="346" t="s">
        <v>551</v>
      </c>
      <c r="K90" s="474" t="s">
        <v>987</v>
      </c>
      <c r="L90" s="485" t="s">
        <v>1483</v>
      </c>
      <c r="M90" s="347" t="s">
        <v>1189</v>
      </c>
      <c r="N90" s="460" t="s">
        <v>1347</v>
      </c>
      <c r="O90" s="345" t="s">
        <v>1710</v>
      </c>
      <c r="P90" s="346" t="s">
        <v>1899</v>
      </c>
      <c r="Q90" s="545" t="s">
        <v>2042</v>
      </c>
      <c r="R90" s="348" t="s">
        <v>551</v>
      </c>
    </row>
    <row r="91" spans="2:19" x14ac:dyDescent="0.25">
      <c r="B91" t="str">
        <f t="shared" si="2"/>
        <v>Gruppen</v>
      </c>
      <c r="E91" s="23" t="str">
        <f t="shared" si="3"/>
        <v>Gruppen</v>
      </c>
      <c r="F91" s="344" t="s">
        <v>383</v>
      </c>
      <c r="G91" s="345" t="s">
        <v>683</v>
      </c>
      <c r="H91" s="346" t="s">
        <v>684</v>
      </c>
      <c r="I91" s="347" t="s">
        <v>685</v>
      </c>
      <c r="J91" s="346" t="s">
        <v>686</v>
      </c>
      <c r="K91" s="384" t="s">
        <v>906</v>
      </c>
      <c r="L91" s="458" t="s">
        <v>1484</v>
      </c>
      <c r="M91" s="347" t="s">
        <v>683</v>
      </c>
      <c r="N91" s="460" t="s">
        <v>1348</v>
      </c>
      <c r="O91" s="345" t="s">
        <v>1711</v>
      </c>
      <c r="P91" s="346" t="s">
        <v>1900</v>
      </c>
      <c r="Q91" s="545" t="s">
        <v>1484</v>
      </c>
      <c r="R91" s="348" t="s">
        <v>686</v>
      </c>
    </row>
    <row r="92" spans="2:19" ht="30" x14ac:dyDescent="0.25">
      <c r="B92" t="str">
        <f t="shared" si="2"/>
        <v>Vorhersagen-Ranking</v>
      </c>
      <c r="E92" s="23" t="str">
        <f t="shared" si="3"/>
        <v>Vorhersagen-Ranking</v>
      </c>
      <c r="F92" s="344" t="s">
        <v>849</v>
      </c>
      <c r="G92" s="345" t="s">
        <v>850</v>
      </c>
      <c r="H92" s="346" t="s">
        <v>851</v>
      </c>
      <c r="I92" s="347" t="s">
        <v>852</v>
      </c>
      <c r="J92" s="346" t="s">
        <v>853</v>
      </c>
      <c r="K92" s="473" t="s">
        <v>938</v>
      </c>
      <c r="L92" s="460" t="s">
        <v>1485</v>
      </c>
      <c r="M92" s="347" t="s">
        <v>1190</v>
      </c>
      <c r="N92" s="460" t="s">
        <v>1349</v>
      </c>
      <c r="O92" s="345" t="s">
        <v>1712</v>
      </c>
      <c r="P92" s="346" t="s">
        <v>1901</v>
      </c>
      <c r="Q92" s="545" t="s">
        <v>2043</v>
      </c>
      <c r="R92" s="348" t="s">
        <v>853</v>
      </c>
    </row>
    <row r="93" spans="2:19" x14ac:dyDescent="0.25">
      <c r="B93">
        <f t="shared" si="2"/>
        <v>0</v>
      </c>
      <c r="E93" s="23">
        <f t="shared" si="3"/>
        <v>0</v>
      </c>
      <c r="F93" s="344"/>
      <c r="G93" s="345"/>
      <c r="H93" s="346"/>
      <c r="I93" s="347"/>
      <c r="J93" s="346"/>
      <c r="K93" s="384"/>
      <c r="L93" s="458"/>
      <c r="M93" s="347"/>
      <c r="N93" s="460"/>
      <c r="O93" s="345"/>
      <c r="P93" s="346"/>
      <c r="Q93" s="545"/>
      <c r="R93" s="348"/>
    </row>
    <row r="94" spans="2:19" ht="28.5" x14ac:dyDescent="0.45">
      <c r="E94" s="23"/>
      <c r="F94" s="386" t="s">
        <v>142</v>
      </c>
      <c r="G94" s="385"/>
      <c r="H94" s="385"/>
      <c r="I94" s="385"/>
      <c r="J94" s="385"/>
      <c r="K94" s="385"/>
      <c r="L94" s="467"/>
      <c r="M94" s="454"/>
      <c r="N94" s="456"/>
      <c r="O94" s="501"/>
      <c r="P94" s="527"/>
      <c r="Q94" s="538"/>
      <c r="R94" s="387"/>
      <c r="S94" s="42"/>
    </row>
    <row r="95" spans="2:19" ht="15" customHeight="1" x14ac:dyDescent="0.45">
      <c r="B95" t="str">
        <f t="shared" si="2"/>
        <v>Gruppe</v>
      </c>
      <c r="E95" s="23" t="str">
        <f t="shared" si="3"/>
        <v>Gruppe</v>
      </c>
      <c r="F95" s="344" t="s">
        <v>194</v>
      </c>
      <c r="G95" s="345" t="s">
        <v>347</v>
      </c>
      <c r="H95" s="346" t="s">
        <v>348</v>
      </c>
      <c r="I95" s="347" t="s">
        <v>349</v>
      </c>
      <c r="J95" s="346" t="s">
        <v>350</v>
      </c>
      <c r="K95" s="475" t="s">
        <v>907</v>
      </c>
      <c r="L95" s="476" t="s">
        <v>350</v>
      </c>
      <c r="M95" s="347" t="s">
        <v>683</v>
      </c>
      <c r="N95" s="460" t="s">
        <v>1350</v>
      </c>
      <c r="O95" s="345" t="s">
        <v>1713</v>
      </c>
      <c r="P95" s="346" t="s">
        <v>1902</v>
      </c>
      <c r="Q95" s="545" t="s">
        <v>2044</v>
      </c>
      <c r="R95" s="348" t="s">
        <v>350</v>
      </c>
      <c r="S95" s="42"/>
    </row>
    <row r="96" spans="2:19" ht="15" customHeight="1" x14ac:dyDescent="0.45">
      <c r="B96" t="str">
        <f t="shared" si="2"/>
        <v>Grp</v>
      </c>
      <c r="E96" s="23" t="str">
        <f t="shared" si="3"/>
        <v>Grp</v>
      </c>
      <c r="F96" s="344" t="s">
        <v>501</v>
      </c>
      <c r="G96" s="345" t="s">
        <v>501</v>
      </c>
      <c r="H96" s="346" t="s">
        <v>501</v>
      </c>
      <c r="I96" s="347" t="s">
        <v>501</v>
      </c>
      <c r="J96" s="346" t="s">
        <v>501</v>
      </c>
      <c r="K96" s="475" t="s">
        <v>501</v>
      </c>
      <c r="L96" s="476" t="s">
        <v>501</v>
      </c>
      <c r="M96" s="347" t="s">
        <v>501</v>
      </c>
      <c r="N96" s="460" t="s">
        <v>1351</v>
      </c>
      <c r="O96" s="345" t="s">
        <v>501</v>
      </c>
      <c r="P96" s="346" t="s">
        <v>1903</v>
      </c>
      <c r="Q96" s="545" t="s">
        <v>501</v>
      </c>
      <c r="R96" s="348" t="s">
        <v>501</v>
      </c>
      <c r="S96" s="42"/>
    </row>
    <row r="97" spans="2:21" ht="15" customHeight="1" x14ac:dyDescent="0.45">
      <c r="B97" t="str">
        <f t="shared" si="2"/>
        <v>Pkt</v>
      </c>
      <c r="E97" s="23" t="str">
        <f t="shared" si="3"/>
        <v>Pkt</v>
      </c>
      <c r="F97" s="344" t="s">
        <v>563</v>
      </c>
      <c r="G97" s="345" t="s">
        <v>566</v>
      </c>
      <c r="H97" s="346" t="s">
        <v>566</v>
      </c>
      <c r="I97" s="347" t="s">
        <v>566</v>
      </c>
      <c r="J97" s="346" t="s">
        <v>567</v>
      </c>
      <c r="K97" s="475" t="s">
        <v>566</v>
      </c>
      <c r="L97" s="476" t="s">
        <v>563</v>
      </c>
      <c r="M97" s="347" t="s">
        <v>1191</v>
      </c>
      <c r="N97" s="460" t="s">
        <v>1352</v>
      </c>
      <c r="O97" s="345" t="s">
        <v>1714</v>
      </c>
      <c r="P97" s="346" t="s">
        <v>1904</v>
      </c>
      <c r="Q97" s="545" t="s">
        <v>2045</v>
      </c>
      <c r="R97" s="348" t="s">
        <v>567</v>
      </c>
      <c r="S97" s="42"/>
    </row>
    <row r="98" spans="2:21" ht="15" customHeight="1" x14ac:dyDescent="0.45">
      <c r="B98" t="str">
        <f t="shared" si="2"/>
        <v>TD</v>
      </c>
      <c r="E98" s="23" t="str">
        <f t="shared" si="3"/>
        <v>TD</v>
      </c>
      <c r="F98" s="344" t="s">
        <v>183</v>
      </c>
      <c r="G98" s="345" t="s">
        <v>569</v>
      </c>
      <c r="H98" s="346" t="s">
        <v>568</v>
      </c>
      <c r="I98" s="347" t="s">
        <v>568</v>
      </c>
      <c r="J98" s="346" t="s">
        <v>454</v>
      </c>
      <c r="K98" s="475" t="s">
        <v>908</v>
      </c>
      <c r="L98" s="476" t="s">
        <v>183</v>
      </c>
      <c r="M98" s="347" t="s">
        <v>1192</v>
      </c>
      <c r="N98" s="460" t="s">
        <v>1353</v>
      </c>
      <c r="O98" s="345" t="s">
        <v>1715</v>
      </c>
      <c r="P98" s="346" t="s">
        <v>183</v>
      </c>
      <c r="Q98" s="545" t="s">
        <v>2046</v>
      </c>
      <c r="R98" s="348" t="s">
        <v>454</v>
      </c>
      <c r="S98" s="42"/>
    </row>
    <row r="99" spans="2:21" ht="15" customHeight="1" x14ac:dyDescent="0.45">
      <c r="B99" t="str">
        <f t="shared" si="2"/>
        <v>Tore</v>
      </c>
      <c r="E99" s="23" t="str">
        <f t="shared" si="3"/>
        <v>Tore</v>
      </c>
      <c r="F99" s="344" t="s">
        <v>267</v>
      </c>
      <c r="G99" s="345" t="s">
        <v>269</v>
      </c>
      <c r="H99" s="346" t="s">
        <v>268</v>
      </c>
      <c r="I99" s="347" t="s">
        <v>266</v>
      </c>
      <c r="J99" s="346" t="s">
        <v>265</v>
      </c>
      <c r="K99" s="475" t="s">
        <v>909</v>
      </c>
      <c r="L99" s="476" t="s">
        <v>1486</v>
      </c>
      <c r="M99" s="347" t="s">
        <v>1193</v>
      </c>
      <c r="N99" s="460" t="s">
        <v>1354</v>
      </c>
      <c r="O99" s="345" t="s">
        <v>1716</v>
      </c>
      <c r="P99" s="346" t="s">
        <v>1905</v>
      </c>
      <c r="Q99" s="545" t="s">
        <v>1486</v>
      </c>
      <c r="R99" s="348" t="s">
        <v>265</v>
      </c>
      <c r="S99" s="42"/>
    </row>
    <row r="100" spans="2:21" ht="15" customHeight="1" x14ac:dyDescent="0.45">
      <c r="B100" t="str">
        <f t="shared" si="2"/>
        <v>Siege</v>
      </c>
      <c r="E100" s="23" t="str">
        <f t="shared" si="3"/>
        <v>Siege</v>
      </c>
      <c r="F100" s="344" t="s">
        <v>637</v>
      </c>
      <c r="G100" s="345" t="s">
        <v>641</v>
      </c>
      <c r="H100" s="346" t="s">
        <v>640</v>
      </c>
      <c r="I100" s="347" t="s">
        <v>639</v>
      </c>
      <c r="J100" s="346" t="s">
        <v>638</v>
      </c>
      <c r="K100" s="475" t="s">
        <v>988</v>
      </c>
      <c r="L100" s="476" t="s">
        <v>1487</v>
      </c>
      <c r="M100" s="347" t="s">
        <v>1194</v>
      </c>
      <c r="N100" s="460" t="s">
        <v>1355</v>
      </c>
      <c r="O100" s="345" t="s">
        <v>1717</v>
      </c>
      <c r="P100" s="346" t="s">
        <v>1906</v>
      </c>
      <c r="Q100" s="545" t="s">
        <v>2047</v>
      </c>
      <c r="R100" s="348" t="s">
        <v>638</v>
      </c>
      <c r="S100" s="42"/>
    </row>
    <row r="101" spans="2:21" ht="15" customHeight="1" x14ac:dyDescent="0.45">
      <c r="B101" t="str">
        <f t="shared" si="2"/>
        <v>Elfm</v>
      </c>
      <c r="E101" s="23" t="str">
        <f t="shared" si="3"/>
        <v>Elfm</v>
      </c>
      <c r="F101" s="344" t="s">
        <v>667</v>
      </c>
      <c r="G101" s="345" t="s">
        <v>667</v>
      </c>
      <c r="H101" s="346" t="s">
        <v>669</v>
      </c>
      <c r="I101" s="347" t="s">
        <v>670</v>
      </c>
      <c r="J101" s="346" t="s">
        <v>668</v>
      </c>
      <c r="K101" s="475" t="s">
        <v>986</v>
      </c>
      <c r="L101" s="476" t="s">
        <v>667</v>
      </c>
      <c r="M101" s="347" t="s">
        <v>667</v>
      </c>
      <c r="N101" s="460" t="s">
        <v>1356</v>
      </c>
      <c r="O101" s="345" t="s">
        <v>667</v>
      </c>
      <c r="P101" s="346" t="s">
        <v>1907</v>
      </c>
      <c r="Q101" s="545" t="s">
        <v>2048</v>
      </c>
      <c r="R101" s="348" t="s">
        <v>668</v>
      </c>
      <c r="S101" s="42"/>
    </row>
    <row r="102" spans="2:21" ht="15" customHeight="1" x14ac:dyDescent="0.45">
      <c r="B102" t="str">
        <f t="shared" si="2"/>
        <v xml:space="preserve">  Pkt      Tore</v>
      </c>
      <c r="E102" s="23" t="str">
        <f t="shared" si="3"/>
        <v xml:space="preserve">  Pkt      Tore</v>
      </c>
      <c r="F102" s="344" t="s">
        <v>570</v>
      </c>
      <c r="G102" s="345" t="s">
        <v>571</v>
      </c>
      <c r="H102" s="346" t="s">
        <v>572</v>
      </c>
      <c r="I102" s="347" t="s">
        <v>573</v>
      </c>
      <c r="J102" s="346" t="s">
        <v>574</v>
      </c>
      <c r="K102" s="475" t="s">
        <v>992</v>
      </c>
      <c r="L102" s="476" t="s">
        <v>1488</v>
      </c>
      <c r="M102" s="347" t="s">
        <v>1195</v>
      </c>
      <c r="N102" s="460" t="s">
        <v>1357</v>
      </c>
      <c r="O102" s="345" t="s">
        <v>1718</v>
      </c>
      <c r="P102" s="346" t="s">
        <v>1908</v>
      </c>
      <c r="Q102" s="545" t="s">
        <v>2049</v>
      </c>
      <c r="R102" s="348" t="s">
        <v>2287</v>
      </c>
      <c r="S102" s="42"/>
    </row>
    <row r="103" spans="2:21" ht="15" customHeight="1" x14ac:dyDescent="0.45">
      <c r="B103" t="str">
        <f t="shared" si="2"/>
        <v>Total</v>
      </c>
      <c r="E103" s="23" t="str">
        <f t="shared" si="3"/>
        <v>Total</v>
      </c>
      <c r="F103" s="344" t="s">
        <v>270</v>
      </c>
      <c r="G103" s="345" t="s">
        <v>270</v>
      </c>
      <c r="H103" s="346" t="s">
        <v>275</v>
      </c>
      <c r="I103" s="347" t="s">
        <v>270</v>
      </c>
      <c r="J103" s="346" t="s">
        <v>270</v>
      </c>
      <c r="K103" s="475" t="s">
        <v>939</v>
      </c>
      <c r="L103" s="476" t="s">
        <v>270</v>
      </c>
      <c r="M103" s="347" t="s">
        <v>270</v>
      </c>
      <c r="N103" s="460" t="s">
        <v>1358</v>
      </c>
      <c r="O103" s="345" t="s">
        <v>1719</v>
      </c>
      <c r="P103" s="346" t="s">
        <v>1909</v>
      </c>
      <c r="Q103" s="545" t="s">
        <v>270</v>
      </c>
      <c r="R103" s="348" t="s">
        <v>270</v>
      </c>
      <c r="S103" s="42"/>
    </row>
    <row r="104" spans="2:21" ht="15" customHeight="1" x14ac:dyDescent="0.45">
      <c r="B104" t="str">
        <f t="shared" si="2"/>
        <v>Fair-Play</v>
      </c>
      <c r="E104" s="23" t="str">
        <f t="shared" si="3"/>
        <v>Fair-Play</v>
      </c>
      <c r="F104" s="344" t="s">
        <v>692</v>
      </c>
      <c r="G104" s="345" t="s">
        <v>692</v>
      </c>
      <c r="H104" s="346" t="s">
        <v>692</v>
      </c>
      <c r="I104" s="347" t="s">
        <v>500</v>
      </c>
      <c r="J104" s="346" t="s">
        <v>500</v>
      </c>
      <c r="K104" s="475" t="s">
        <v>500</v>
      </c>
      <c r="L104" s="476" t="s">
        <v>692</v>
      </c>
      <c r="M104" s="347" t="s">
        <v>1196</v>
      </c>
      <c r="N104" s="460" t="s">
        <v>1359</v>
      </c>
      <c r="O104" s="345" t="s">
        <v>692</v>
      </c>
      <c r="P104" s="346" t="s">
        <v>2277</v>
      </c>
      <c r="Q104" s="545" t="s">
        <v>500</v>
      </c>
      <c r="R104" s="348" t="s">
        <v>500</v>
      </c>
      <c r="S104" s="42"/>
    </row>
    <row r="105" spans="2:21" ht="15" customHeight="1" x14ac:dyDescent="0.45">
      <c r="B105" t="str">
        <f t="shared" si="2"/>
        <v>Nicht klar</v>
      </c>
      <c r="E105" s="23" t="str">
        <f t="shared" si="3"/>
        <v>Nicht klar</v>
      </c>
      <c r="F105" s="344" t="s">
        <v>195</v>
      </c>
      <c r="G105" s="345" t="s">
        <v>280</v>
      </c>
      <c r="H105" s="346" t="s">
        <v>281</v>
      </c>
      <c r="I105" s="347" t="s">
        <v>282</v>
      </c>
      <c r="J105" s="346" t="s">
        <v>283</v>
      </c>
      <c r="K105" s="475" t="s">
        <v>989</v>
      </c>
      <c r="L105" s="476" t="s">
        <v>1489</v>
      </c>
      <c r="M105" s="347" t="s">
        <v>1197</v>
      </c>
      <c r="N105" s="460"/>
      <c r="O105" s="345" t="s">
        <v>1720</v>
      </c>
      <c r="P105" s="346" t="s">
        <v>1910</v>
      </c>
      <c r="Q105" s="545" t="s">
        <v>2050</v>
      </c>
      <c r="R105" s="348" t="s">
        <v>283</v>
      </c>
      <c r="S105" s="42"/>
    </row>
    <row r="106" spans="2:21" ht="15" customHeight="1" x14ac:dyDescent="0.45">
      <c r="B106" t="str">
        <f t="shared" si="2"/>
        <v>Dir. Vergl.(2)</v>
      </c>
      <c r="E106" s="23" t="str">
        <f t="shared" si="3"/>
        <v>Dir. Vergl.(2)</v>
      </c>
      <c r="F106" s="344" t="s">
        <v>1026</v>
      </c>
      <c r="G106" s="345" t="s">
        <v>278</v>
      </c>
      <c r="H106" s="346" t="s">
        <v>277</v>
      </c>
      <c r="I106" s="347" t="s">
        <v>278</v>
      </c>
      <c r="J106" s="346" t="s">
        <v>272</v>
      </c>
      <c r="K106" s="475" t="s">
        <v>272</v>
      </c>
      <c r="L106" s="476" t="s">
        <v>1490</v>
      </c>
      <c r="M106" s="347" t="s">
        <v>1198</v>
      </c>
      <c r="N106" s="460" t="s">
        <v>1360</v>
      </c>
      <c r="O106" s="345" t="s">
        <v>1721</v>
      </c>
      <c r="P106" s="346" t="s">
        <v>1911</v>
      </c>
      <c r="Q106" s="545" t="s">
        <v>2051</v>
      </c>
      <c r="R106" s="348" t="s">
        <v>272</v>
      </c>
      <c r="S106" s="42"/>
    </row>
    <row r="107" spans="2:21" ht="15" customHeight="1" x14ac:dyDescent="0.45">
      <c r="B107" t="str">
        <f t="shared" si="2"/>
        <v>Dir. Vergl.(3)</v>
      </c>
      <c r="E107" s="23" t="str">
        <f t="shared" si="3"/>
        <v>Dir. Vergl.(3)</v>
      </c>
      <c r="F107" s="344" t="s">
        <v>274</v>
      </c>
      <c r="G107" s="345" t="s">
        <v>279</v>
      </c>
      <c r="H107" s="346" t="s">
        <v>276</v>
      </c>
      <c r="I107" s="347" t="s">
        <v>279</v>
      </c>
      <c r="J107" s="346" t="s">
        <v>273</v>
      </c>
      <c r="K107" s="475" t="s">
        <v>273</v>
      </c>
      <c r="L107" s="476" t="s">
        <v>1491</v>
      </c>
      <c r="M107" s="347" t="s">
        <v>1199</v>
      </c>
      <c r="N107" s="460" t="s">
        <v>1361</v>
      </c>
      <c r="O107" s="345" t="s">
        <v>1722</v>
      </c>
      <c r="P107" s="346" t="s">
        <v>1912</v>
      </c>
      <c r="Q107" s="545" t="s">
        <v>2052</v>
      </c>
      <c r="R107" s="348" t="s">
        <v>273</v>
      </c>
      <c r="S107" s="42"/>
    </row>
    <row r="108" spans="2:21" x14ac:dyDescent="0.25">
      <c r="B108" t="str">
        <f t="shared" si="2"/>
        <v>Schlusstabelle</v>
      </c>
      <c r="E108" s="23" t="str">
        <f t="shared" si="3"/>
        <v>Schlusstabelle</v>
      </c>
      <c r="F108" s="344" t="s">
        <v>47</v>
      </c>
      <c r="G108" s="345" t="s">
        <v>198</v>
      </c>
      <c r="H108" s="346" t="s">
        <v>197</v>
      </c>
      <c r="I108" s="347" t="s">
        <v>196</v>
      </c>
      <c r="J108" s="346" t="s">
        <v>144</v>
      </c>
      <c r="K108" s="475" t="s">
        <v>910</v>
      </c>
      <c r="L108" s="476" t="s">
        <v>1492</v>
      </c>
      <c r="M108" s="347" t="s">
        <v>1200</v>
      </c>
      <c r="N108" s="460" t="s">
        <v>1362</v>
      </c>
      <c r="O108" s="345" t="s">
        <v>1723</v>
      </c>
      <c r="P108" s="346" t="s">
        <v>1913</v>
      </c>
      <c r="Q108" s="545" t="s">
        <v>2053</v>
      </c>
      <c r="R108" s="348" t="s">
        <v>144</v>
      </c>
      <c r="S108" s="65"/>
      <c r="T108" s="65"/>
      <c r="U108" s="65"/>
    </row>
    <row r="109" spans="2:21" ht="30.75" thickBot="1" x14ac:dyDescent="0.3">
      <c r="B109" t="str">
        <f t="shared" si="2"/>
        <v>Europameister 2028:</v>
      </c>
      <c r="E109" s="23" t="str">
        <f t="shared" si="3"/>
        <v>Europameister 2028:</v>
      </c>
      <c r="F109" s="344" t="s">
        <v>2313</v>
      </c>
      <c r="G109" s="345" t="s">
        <v>2314</v>
      </c>
      <c r="H109" s="346" t="s">
        <v>2315</v>
      </c>
      <c r="I109" s="347" t="s">
        <v>2316</v>
      </c>
      <c r="J109" s="346" t="s">
        <v>2317</v>
      </c>
      <c r="K109" s="475" t="s">
        <v>2318</v>
      </c>
      <c r="L109" s="476" t="s">
        <v>2319</v>
      </c>
      <c r="M109" s="347" t="s">
        <v>2320</v>
      </c>
      <c r="N109" s="460" t="s">
        <v>2321</v>
      </c>
      <c r="O109" s="345" t="s">
        <v>2322</v>
      </c>
      <c r="P109" s="346" t="s">
        <v>2323</v>
      </c>
      <c r="Q109" s="545" t="s">
        <v>2324</v>
      </c>
      <c r="R109" s="348" t="s">
        <v>2317</v>
      </c>
      <c r="S109" s="65"/>
      <c r="T109" s="65"/>
      <c r="U109" s="65"/>
    </row>
    <row r="110" spans="2:21" ht="15.75" thickTop="1" x14ac:dyDescent="0.25">
      <c r="B110" t="str">
        <f t="shared" si="2"/>
        <v>Achtelfinale 1</v>
      </c>
      <c r="D110" s="149">
        <v>1</v>
      </c>
      <c r="E110" s="23" t="str">
        <f t="shared" si="3"/>
        <v>Achtelfinale 1</v>
      </c>
      <c r="F110" s="344" t="s">
        <v>52</v>
      </c>
      <c r="G110" s="345" t="s">
        <v>199</v>
      </c>
      <c r="H110" s="346" t="s">
        <v>207</v>
      </c>
      <c r="I110" s="347" t="s">
        <v>215</v>
      </c>
      <c r="J110" s="346" t="s">
        <v>145</v>
      </c>
      <c r="K110" s="475" t="s">
        <v>911</v>
      </c>
      <c r="L110" s="476" t="s">
        <v>1493</v>
      </c>
      <c r="M110" s="347" t="s">
        <v>1201</v>
      </c>
      <c r="N110" s="460" t="s">
        <v>1363</v>
      </c>
      <c r="O110" s="345" t="s">
        <v>1724</v>
      </c>
      <c r="P110" s="346" t="s">
        <v>1914</v>
      </c>
      <c r="Q110" s="545" t="s">
        <v>2054</v>
      </c>
      <c r="R110" s="348" t="s">
        <v>145</v>
      </c>
      <c r="S110" s="65"/>
      <c r="T110" s="65"/>
      <c r="U110" s="65"/>
    </row>
    <row r="111" spans="2:21" x14ac:dyDescent="0.25">
      <c r="B111" t="str">
        <f t="shared" si="2"/>
        <v>Achtelfinale 2</v>
      </c>
      <c r="D111" s="104">
        <v>2</v>
      </c>
      <c r="E111" s="23" t="str">
        <f t="shared" si="3"/>
        <v>Achtelfinale 2</v>
      </c>
      <c r="F111" s="344" t="s">
        <v>50</v>
      </c>
      <c r="G111" s="345" t="s">
        <v>200</v>
      </c>
      <c r="H111" s="346" t="s">
        <v>208</v>
      </c>
      <c r="I111" s="347" t="s">
        <v>216</v>
      </c>
      <c r="J111" s="346" t="s">
        <v>146</v>
      </c>
      <c r="K111" s="475" t="s">
        <v>912</v>
      </c>
      <c r="L111" s="476" t="s">
        <v>1494</v>
      </c>
      <c r="M111" s="347" t="s">
        <v>1202</v>
      </c>
      <c r="N111" s="460" t="s">
        <v>1364</v>
      </c>
      <c r="O111" s="345" t="s">
        <v>1725</v>
      </c>
      <c r="P111" s="346" t="s">
        <v>1915</v>
      </c>
      <c r="Q111" s="545" t="s">
        <v>2055</v>
      </c>
      <c r="R111" s="348" t="s">
        <v>146</v>
      </c>
      <c r="S111" s="65"/>
      <c r="T111" s="65"/>
      <c r="U111" s="65"/>
    </row>
    <row r="112" spans="2:21" x14ac:dyDescent="0.25">
      <c r="B112" t="str">
        <f t="shared" si="2"/>
        <v>Achtelfinale 3</v>
      </c>
      <c r="D112" s="104">
        <v>3</v>
      </c>
      <c r="E112" s="23" t="str">
        <f t="shared" si="3"/>
        <v>Achtelfinale 3</v>
      </c>
      <c r="F112" s="344" t="s">
        <v>53</v>
      </c>
      <c r="G112" s="345" t="s">
        <v>201</v>
      </c>
      <c r="H112" s="346" t="s">
        <v>209</v>
      </c>
      <c r="I112" s="347" t="s">
        <v>217</v>
      </c>
      <c r="J112" s="346" t="s">
        <v>147</v>
      </c>
      <c r="K112" s="475" t="s">
        <v>913</v>
      </c>
      <c r="L112" s="476" t="s">
        <v>1495</v>
      </c>
      <c r="M112" s="347" t="s">
        <v>1203</v>
      </c>
      <c r="N112" s="460" t="s">
        <v>1365</v>
      </c>
      <c r="O112" s="345" t="s">
        <v>1726</v>
      </c>
      <c r="P112" s="346" t="s">
        <v>1916</v>
      </c>
      <c r="Q112" s="545" t="s">
        <v>2056</v>
      </c>
      <c r="R112" s="348" t="s">
        <v>147</v>
      </c>
      <c r="S112" s="65"/>
      <c r="T112" s="65"/>
      <c r="U112" s="65"/>
    </row>
    <row r="113" spans="2:21" x14ac:dyDescent="0.25">
      <c r="B113" t="str">
        <f t="shared" si="2"/>
        <v>Achtelfinale 4</v>
      </c>
      <c r="D113" s="104">
        <v>4</v>
      </c>
      <c r="E113" s="23" t="str">
        <f t="shared" si="3"/>
        <v>Achtelfinale 4</v>
      </c>
      <c r="F113" s="344" t="s">
        <v>51</v>
      </c>
      <c r="G113" s="345" t="s">
        <v>202</v>
      </c>
      <c r="H113" s="346" t="s">
        <v>210</v>
      </c>
      <c r="I113" s="347" t="s">
        <v>218</v>
      </c>
      <c r="J113" s="346" t="s">
        <v>148</v>
      </c>
      <c r="K113" s="475" t="s">
        <v>914</v>
      </c>
      <c r="L113" s="476" t="s">
        <v>1496</v>
      </c>
      <c r="M113" s="347" t="s">
        <v>1204</v>
      </c>
      <c r="N113" s="460" t="s">
        <v>1366</v>
      </c>
      <c r="O113" s="345" t="s">
        <v>1727</v>
      </c>
      <c r="P113" s="346" t="s">
        <v>1917</v>
      </c>
      <c r="Q113" s="545" t="s">
        <v>2057</v>
      </c>
      <c r="R113" s="348" t="s">
        <v>148</v>
      </c>
      <c r="S113" s="65"/>
      <c r="T113" s="65"/>
      <c r="U113" s="65"/>
    </row>
    <row r="114" spans="2:21" x14ac:dyDescent="0.25">
      <c r="B114" t="str">
        <f t="shared" si="2"/>
        <v>Achtelfinale 5</v>
      </c>
      <c r="D114" s="104">
        <v>5</v>
      </c>
      <c r="E114" s="23" t="str">
        <f t="shared" si="3"/>
        <v>Achtelfinale 5</v>
      </c>
      <c r="F114" s="344" t="s">
        <v>48</v>
      </c>
      <c r="G114" s="345" t="s">
        <v>203</v>
      </c>
      <c r="H114" s="346" t="s">
        <v>211</v>
      </c>
      <c r="I114" s="347" t="s">
        <v>219</v>
      </c>
      <c r="J114" s="346" t="s">
        <v>149</v>
      </c>
      <c r="K114" s="475" t="s">
        <v>915</v>
      </c>
      <c r="L114" s="476" t="s">
        <v>1497</v>
      </c>
      <c r="M114" s="347" t="s">
        <v>1205</v>
      </c>
      <c r="N114" s="460" t="s">
        <v>1367</v>
      </c>
      <c r="O114" s="345" t="s">
        <v>1728</v>
      </c>
      <c r="P114" s="346" t="s">
        <v>1918</v>
      </c>
      <c r="Q114" s="545" t="s">
        <v>2058</v>
      </c>
      <c r="R114" s="348" t="s">
        <v>149</v>
      </c>
      <c r="S114" s="65"/>
      <c r="T114" s="65"/>
      <c r="U114" s="65"/>
    </row>
    <row r="115" spans="2:21" x14ac:dyDescent="0.25">
      <c r="B115" t="str">
        <f t="shared" si="2"/>
        <v>Achtelfinale 6</v>
      </c>
      <c r="D115" s="104">
        <v>6</v>
      </c>
      <c r="E115" s="23" t="str">
        <f t="shared" si="3"/>
        <v>Achtelfinale 6</v>
      </c>
      <c r="F115" s="344" t="s">
        <v>49</v>
      </c>
      <c r="G115" s="345" t="s">
        <v>204</v>
      </c>
      <c r="H115" s="346" t="s">
        <v>212</v>
      </c>
      <c r="I115" s="347" t="s">
        <v>220</v>
      </c>
      <c r="J115" s="346" t="s">
        <v>150</v>
      </c>
      <c r="K115" s="475" t="s">
        <v>916</v>
      </c>
      <c r="L115" s="476" t="s">
        <v>1498</v>
      </c>
      <c r="M115" s="347" t="s">
        <v>1206</v>
      </c>
      <c r="N115" s="460" t="s">
        <v>1368</v>
      </c>
      <c r="O115" s="345" t="s">
        <v>1729</v>
      </c>
      <c r="P115" s="346" t="s">
        <v>1919</v>
      </c>
      <c r="Q115" s="545" t="s">
        <v>2059</v>
      </c>
      <c r="R115" s="348" t="s">
        <v>150</v>
      </c>
      <c r="S115" s="65"/>
      <c r="T115" s="65"/>
      <c r="U115" s="65"/>
    </row>
    <row r="116" spans="2:21" x14ac:dyDescent="0.25">
      <c r="B116" t="str">
        <f t="shared" si="2"/>
        <v>Achtelfinale 7</v>
      </c>
      <c r="D116" s="104">
        <v>7</v>
      </c>
      <c r="E116" s="23" t="str">
        <f t="shared" si="3"/>
        <v>Achtelfinale 7</v>
      </c>
      <c r="F116" s="344" t="s">
        <v>54</v>
      </c>
      <c r="G116" s="345" t="s">
        <v>205</v>
      </c>
      <c r="H116" s="346" t="s">
        <v>213</v>
      </c>
      <c r="I116" s="347" t="s">
        <v>221</v>
      </c>
      <c r="J116" s="346" t="s">
        <v>151</v>
      </c>
      <c r="K116" s="475" t="s">
        <v>917</v>
      </c>
      <c r="L116" s="476" t="s">
        <v>1499</v>
      </c>
      <c r="M116" s="347" t="s">
        <v>1207</v>
      </c>
      <c r="N116" s="460" t="s">
        <v>1369</v>
      </c>
      <c r="O116" s="345" t="s">
        <v>1730</v>
      </c>
      <c r="P116" s="346" t="s">
        <v>1920</v>
      </c>
      <c r="Q116" s="545" t="s">
        <v>2060</v>
      </c>
      <c r="R116" s="348" t="s">
        <v>151</v>
      </c>
    </row>
    <row r="117" spans="2:21" ht="15.75" thickBot="1" x14ac:dyDescent="0.3">
      <c r="B117" t="str">
        <f t="shared" si="2"/>
        <v>Achtelfinale 8</v>
      </c>
      <c r="D117" s="107">
        <v>8</v>
      </c>
      <c r="E117" s="23" t="str">
        <f t="shared" si="3"/>
        <v>Achtelfinale 8</v>
      </c>
      <c r="F117" s="344" t="s">
        <v>55</v>
      </c>
      <c r="G117" s="345" t="s">
        <v>206</v>
      </c>
      <c r="H117" s="346" t="s">
        <v>214</v>
      </c>
      <c r="I117" s="347" t="s">
        <v>222</v>
      </c>
      <c r="J117" s="346" t="s">
        <v>152</v>
      </c>
      <c r="K117" s="475" t="s">
        <v>918</v>
      </c>
      <c r="L117" s="476" t="s">
        <v>1500</v>
      </c>
      <c r="M117" s="347" t="s">
        <v>1208</v>
      </c>
      <c r="N117" s="460" t="s">
        <v>1370</v>
      </c>
      <c r="O117" s="345" t="s">
        <v>1731</v>
      </c>
      <c r="P117" s="346" t="s">
        <v>1921</v>
      </c>
      <c r="Q117" s="545" t="s">
        <v>2061</v>
      </c>
      <c r="R117" s="348" t="s">
        <v>152</v>
      </c>
    </row>
    <row r="118" spans="2:21" ht="15.75" thickTop="1" x14ac:dyDescent="0.25">
      <c r="B118" t="str">
        <f t="shared" si="2"/>
        <v>Viertelfinale 1</v>
      </c>
      <c r="D118" s="149">
        <v>1</v>
      </c>
      <c r="E118" s="23" t="str">
        <f t="shared" si="3"/>
        <v>Viertelfinale 1</v>
      </c>
      <c r="F118" s="388" t="s">
        <v>310</v>
      </c>
      <c r="G118" s="345" t="s">
        <v>231</v>
      </c>
      <c r="H118" s="346" t="s">
        <v>227</v>
      </c>
      <c r="I118" s="347" t="s">
        <v>223</v>
      </c>
      <c r="J118" s="346" t="s">
        <v>153</v>
      </c>
      <c r="K118" s="475" t="s">
        <v>919</v>
      </c>
      <c r="L118" s="476" t="s">
        <v>1501</v>
      </c>
      <c r="M118" s="347" t="s">
        <v>1209</v>
      </c>
      <c r="N118" s="460" t="s">
        <v>1371</v>
      </c>
      <c r="O118" s="345" t="s">
        <v>1732</v>
      </c>
      <c r="P118" s="346" t="s">
        <v>1922</v>
      </c>
      <c r="Q118" s="545" t="s">
        <v>2062</v>
      </c>
      <c r="R118" s="348" t="s">
        <v>153</v>
      </c>
    </row>
    <row r="119" spans="2:21" x14ac:dyDescent="0.25">
      <c r="B119" t="str">
        <f t="shared" si="2"/>
        <v>Viertelfinale 2</v>
      </c>
      <c r="D119" s="104">
        <v>2</v>
      </c>
      <c r="E119" s="23" t="str">
        <f t="shared" si="3"/>
        <v>Viertelfinale 2</v>
      </c>
      <c r="F119" s="388" t="s">
        <v>311</v>
      </c>
      <c r="G119" s="345" t="s">
        <v>232</v>
      </c>
      <c r="H119" s="346" t="s">
        <v>228</v>
      </c>
      <c r="I119" s="347" t="s">
        <v>224</v>
      </c>
      <c r="J119" s="346" t="s">
        <v>154</v>
      </c>
      <c r="K119" s="475" t="s">
        <v>920</v>
      </c>
      <c r="L119" s="476" t="s">
        <v>1502</v>
      </c>
      <c r="M119" s="347" t="s">
        <v>1210</v>
      </c>
      <c r="N119" s="460" t="s">
        <v>1372</v>
      </c>
      <c r="O119" s="345" t="s">
        <v>1733</v>
      </c>
      <c r="P119" s="346" t="s">
        <v>1923</v>
      </c>
      <c r="Q119" s="545" t="s">
        <v>2063</v>
      </c>
      <c r="R119" s="348" t="s">
        <v>154</v>
      </c>
    </row>
    <row r="120" spans="2:21" x14ac:dyDescent="0.25">
      <c r="B120" t="str">
        <f t="shared" si="2"/>
        <v>Viertelfinale 3</v>
      </c>
      <c r="D120" s="104">
        <v>3</v>
      </c>
      <c r="E120" s="23" t="str">
        <f t="shared" si="3"/>
        <v>Viertelfinale 3</v>
      </c>
      <c r="F120" s="388" t="s">
        <v>312</v>
      </c>
      <c r="G120" s="345" t="s">
        <v>233</v>
      </c>
      <c r="H120" s="346" t="s">
        <v>229</v>
      </c>
      <c r="I120" s="347" t="s">
        <v>225</v>
      </c>
      <c r="J120" s="346" t="s">
        <v>155</v>
      </c>
      <c r="K120" s="475" t="s">
        <v>921</v>
      </c>
      <c r="L120" s="476" t="s">
        <v>1503</v>
      </c>
      <c r="M120" s="347" t="s">
        <v>1211</v>
      </c>
      <c r="N120" s="460" t="s">
        <v>1373</v>
      </c>
      <c r="O120" s="345" t="s">
        <v>1734</v>
      </c>
      <c r="P120" s="346" t="s">
        <v>1924</v>
      </c>
      <c r="Q120" s="545" t="s">
        <v>2064</v>
      </c>
      <c r="R120" s="348" t="s">
        <v>155</v>
      </c>
    </row>
    <row r="121" spans="2:21" ht="15.75" thickBot="1" x14ac:dyDescent="0.3">
      <c r="B121" t="str">
        <f t="shared" si="2"/>
        <v>Viertelfinale 4</v>
      </c>
      <c r="D121" s="107">
        <v>4</v>
      </c>
      <c r="E121" s="23" t="str">
        <f t="shared" si="3"/>
        <v>Viertelfinale 4</v>
      </c>
      <c r="F121" s="388" t="s">
        <v>313</v>
      </c>
      <c r="G121" s="345" t="s">
        <v>234</v>
      </c>
      <c r="H121" s="346" t="s">
        <v>230</v>
      </c>
      <c r="I121" s="347" t="s">
        <v>226</v>
      </c>
      <c r="J121" s="346" t="s">
        <v>156</v>
      </c>
      <c r="K121" s="475" t="s">
        <v>922</v>
      </c>
      <c r="L121" s="476" t="s">
        <v>1504</v>
      </c>
      <c r="M121" s="347" t="s">
        <v>1212</v>
      </c>
      <c r="N121" s="460" t="s">
        <v>1374</v>
      </c>
      <c r="O121" s="345" t="s">
        <v>1735</v>
      </c>
      <c r="P121" s="346" t="s">
        <v>1925</v>
      </c>
      <c r="Q121" s="545" t="s">
        <v>2065</v>
      </c>
      <c r="R121" s="348" t="s">
        <v>156</v>
      </c>
    </row>
    <row r="122" spans="2:21" ht="15.75" thickTop="1" x14ac:dyDescent="0.25">
      <c r="B122" t="str">
        <f t="shared" si="2"/>
        <v>Halbfinale 1</v>
      </c>
      <c r="E122" s="23" t="str">
        <f t="shared" si="3"/>
        <v>Halbfinale 1</v>
      </c>
      <c r="F122" s="344" t="s">
        <v>56</v>
      </c>
      <c r="G122" s="345" t="s">
        <v>235</v>
      </c>
      <c r="H122" s="346" t="s">
        <v>237</v>
      </c>
      <c r="I122" s="347" t="s">
        <v>239</v>
      </c>
      <c r="J122" s="346" t="s">
        <v>157</v>
      </c>
      <c r="K122" s="475" t="s">
        <v>923</v>
      </c>
      <c r="L122" s="476" t="s">
        <v>1505</v>
      </c>
      <c r="M122" s="347" t="s">
        <v>1213</v>
      </c>
      <c r="N122" s="460" t="s">
        <v>1375</v>
      </c>
      <c r="O122" s="345" t="s">
        <v>1736</v>
      </c>
      <c r="P122" s="346" t="s">
        <v>1926</v>
      </c>
      <c r="Q122" s="545" t="s">
        <v>2066</v>
      </c>
      <c r="R122" s="348" t="s">
        <v>157</v>
      </c>
    </row>
    <row r="123" spans="2:21" x14ac:dyDescent="0.25">
      <c r="B123" t="str">
        <f t="shared" si="2"/>
        <v>Halbfinale 2</v>
      </c>
      <c r="E123" s="23" t="str">
        <f t="shared" si="3"/>
        <v>Halbfinale 2</v>
      </c>
      <c r="F123" s="344" t="s">
        <v>57</v>
      </c>
      <c r="G123" s="345" t="s">
        <v>236</v>
      </c>
      <c r="H123" s="346" t="s">
        <v>238</v>
      </c>
      <c r="I123" s="347" t="s">
        <v>240</v>
      </c>
      <c r="J123" s="346" t="s">
        <v>158</v>
      </c>
      <c r="K123" s="475" t="s">
        <v>924</v>
      </c>
      <c r="L123" s="476" t="s">
        <v>1506</v>
      </c>
      <c r="M123" s="347" t="s">
        <v>1214</v>
      </c>
      <c r="N123" s="460" t="s">
        <v>1376</v>
      </c>
      <c r="O123" s="345" t="s">
        <v>1737</v>
      </c>
      <c r="P123" s="346" t="s">
        <v>1927</v>
      </c>
      <c r="Q123" s="545" t="s">
        <v>2067</v>
      </c>
      <c r="R123" s="348" t="s">
        <v>158</v>
      </c>
    </row>
    <row r="124" spans="2:21" x14ac:dyDescent="0.25">
      <c r="B124" t="str">
        <f t="shared" si="2"/>
        <v>Dritter Platz</v>
      </c>
      <c r="E124" s="23" t="str">
        <f t="shared" si="3"/>
        <v>Dritter Platz</v>
      </c>
      <c r="F124" s="344" t="s">
        <v>143</v>
      </c>
      <c r="G124" s="345" t="s">
        <v>340</v>
      </c>
      <c r="H124" s="346" t="s">
        <v>341</v>
      </c>
      <c r="I124" s="347" t="s">
        <v>241</v>
      </c>
      <c r="J124" s="346" t="s">
        <v>159</v>
      </c>
      <c r="K124" s="475" t="s">
        <v>925</v>
      </c>
      <c r="L124" s="476" t="s">
        <v>1507</v>
      </c>
      <c r="M124" s="347" t="s">
        <v>1215</v>
      </c>
      <c r="N124" s="460" t="s">
        <v>1377</v>
      </c>
      <c r="O124" s="345" t="s">
        <v>1738</v>
      </c>
      <c r="P124" s="346" t="s">
        <v>1928</v>
      </c>
      <c r="Q124" s="545" t="s">
        <v>2068</v>
      </c>
      <c r="R124" s="348" t="s">
        <v>159</v>
      </c>
    </row>
    <row r="125" spans="2:21" x14ac:dyDescent="0.25">
      <c r="B125" t="str">
        <f t="shared" si="2"/>
        <v>Finale</v>
      </c>
      <c r="E125" s="23" t="str">
        <f t="shared" si="3"/>
        <v>Finale</v>
      </c>
      <c r="F125" s="344" t="s">
        <v>58</v>
      </c>
      <c r="G125" s="345" t="s">
        <v>58</v>
      </c>
      <c r="H125" s="346" t="s">
        <v>160</v>
      </c>
      <c r="I125" s="347" t="s">
        <v>58</v>
      </c>
      <c r="J125" s="346" t="s">
        <v>160</v>
      </c>
      <c r="K125" s="475" t="s">
        <v>160</v>
      </c>
      <c r="L125" s="476" t="s">
        <v>160</v>
      </c>
      <c r="M125" s="347" t="s">
        <v>58</v>
      </c>
      <c r="N125" s="460" t="s">
        <v>1378</v>
      </c>
      <c r="O125" s="345" t="s">
        <v>58</v>
      </c>
      <c r="P125" s="346" t="s">
        <v>1929</v>
      </c>
      <c r="Q125" s="545" t="s">
        <v>58</v>
      </c>
      <c r="R125" s="348" t="s">
        <v>160</v>
      </c>
    </row>
    <row r="126" spans="2:21" x14ac:dyDescent="0.25">
      <c r="B126" t="str">
        <f t="shared" si="2"/>
        <v>Bonus</v>
      </c>
      <c r="E126" s="23" t="str">
        <f t="shared" si="3"/>
        <v>Bonus</v>
      </c>
      <c r="F126" s="344" t="s">
        <v>255</v>
      </c>
      <c r="G126" s="345" t="s">
        <v>339</v>
      </c>
      <c r="H126" s="346" t="s">
        <v>255</v>
      </c>
      <c r="I126" s="347" t="s">
        <v>338</v>
      </c>
      <c r="J126" s="346" t="s">
        <v>255</v>
      </c>
      <c r="K126" s="475" t="s">
        <v>255</v>
      </c>
      <c r="L126" s="476" t="s">
        <v>255</v>
      </c>
      <c r="M126" s="347" t="s">
        <v>1216</v>
      </c>
      <c r="N126" s="460" t="s">
        <v>1379</v>
      </c>
      <c r="O126" s="345" t="s">
        <v>255</v>
      </c>
      <c r="P126" s="346" t="s">
        <v>1930</v>
      </c>
      <c r="Q126" s="545" t="s">
        <v>255</v>
      </c>
      <c r="R126" s="348" t="s">
        <v>255</v>
      </c>
    </row>
    <row r="127" spans="2:21" ht="30" x14ac:dyDescent="0.25">
      <c r="B127" t="str">
        <f t="shared" si="2"/>
        <v>Elfmeterschießen:</v>
      </c>
      <c r="E127" s="23" t="str">
        <f t="shared" si="3"/>
        <v>Elfmeterschießen:</v>
      </c>
      <c r="F127" s="344" t="s">
        <v>449</v>
      </c>
      <c r="G127" s="345" t="s">
        <v>450</v>
      </c>
      <c r="H127" s="346" t="s">
        <v>451</v>
      </c>
      <c r="I127" s="347" t="s">
        <v>452</v>
      </c>
      <c r="J127" s="346" t="s">
        <v>448</v>
      </c>
      <c r="K127" s="475" t="s">
        <v>926</v>
      </c>
      <c r="L127" s="476" t="s">
        <v>1508</v>
      </c>
      <c r="M127" s="347" t="s">
        <v>1217</v>
      </c>
      <c r="N127" s="460" t="s">
        <v>1380</v>
      </c>
      <c r="O127" s="345" t="s">
        <v>1739</v>
      </c>
      <c r="P127" s="346" t="s">
        <v>1931</v>
      </c>
      <c r="Q127" s="545" t="s">
        <v>2069</v>
      </c>
      <c r="R127" s="348" t="s">
        <v>448</v>
      </c>
    </row>
    <row r="128" spans="2:21" x14ac:dyDescent="0.25">
      <c r="B128" t="str">
        <f t="shared" si="2"/>
        <v>Gruppendritte</v>
      </c>
      <c r="E128" s="23" t="str">
        <f t="shared" si="3"/>
        <v>Gruppendritte</v>
      </c>
      <c r="F128" s="344" t="s">
        <v>504</v>
      </c>
      <c r="G128" s="345" t="s">
        <v>503</v>
      </c>
      <c r="H128" s="346" t="s">
        <v>505</v>
      </c>
      <c r="I128" s="347" t="s">
        <v>506</v>
      </c>
      <c r="J128" s="346" t="s">
        <v>453</v>
      </c>
      <c r="K128" s="475" t="s">
        <v>927</v>
      </c>
      <c r="L128" s="476" t="s">
        <v>1509</v>
      </c>
      <c r="M128" s="347" t="s">
        <v>1218</v>
      </c>
      <c r="N128" s="460" t="s">
        <v>1381</v>
      </c>
      <c r="O128" s="345" t="s">
        <v>1740</v>
      </c>
      <c r="P128" s="346" t="s">
        <v>1932</v>
      </c>
      <c r="Q128" s="545" t="s">
        <v>1509</v>
      </c>
      <c r="R128" s="348" t="s">
        <v>453</v>
      </c>
    </row>
    <row r="129" spans="2:18" ht="30" x14ac:dyDescent="0.25">
      <c r="B129" t="str">
        <f t="shared" si="2"/>
        <v>Gruppenkombination:</v>
      </c>
      <c r="E129" s="23" t="str">
        <f t="shared" si="3"/>
        <v>Gruppenkombination:</v>
      </c>
      <c r="F129" s="344" t="s">
        <v>508</v>
      </c>
      <c r="G129" s="345" t="s">
        <v>509</v>
      </c>
      <c r="H129" s="346" t="s">
        <v>510</v>
      </c>
      <c r="I129" s="347" t="s">
        <v>511</v>
      </c>
      <c r="J129" s="346" t="s">
        <v>458</v>
      </c>
      <c r="K129" s="475" t="s">
        <v>928</v>
      </c>
      <c r="L129" s="476" t="s">
        <v>1510</v>
      </c>
      <c r="M129" s="347" t="s">
        <v>1219</v>
      </c>
      <c r="N129" s="460" t="s">
        <v>1382</v>
      </c>
      <c r="O129" s="345" t="s">
        <v>1741</v>
      </c>
      <c r="P129" s="346" t="s">
        <v>1941</v>
      </c>
      <c r="Q129" s="545" t="s">
        <v>2070</v>
      </c>
      <c r="R129" s="348" t="s">
        <v>458</v>
      </c>
    </row>
    <row r="130" spans="2:18" ht="30" x14ac:dyDescent="0.25">
      <c r="B130" t="str">
        <f t="shared" si="2"/>
        <v>Nicht qualifiziert:</v>
      </c>
      <c r="E130" s="23" t="str">
        <f t="shared" si="3"/>
        <v>Nicht qualifiziert:</v>
      </c>
      <c r="F130" s="344" t="s">
        <v>515</v>
      </c>
      <c r="G130" s="345" t="s">
        <v>514</v>
      </c>
      <c r="H130" s="346" t="s">
        <v>513</v>
      </c>
      <c r="I130" s="347" t="s">
        <v>512</v>
      </c>
      <c r="J130" s="346" t="s">
        <v>502</v>
      </c>
      <c r="K130" s="475" t="s">
        <v>985</v>
      </c>
      <c r="L130" s="476" t="s">
        <v>1511</v>
      </c>
      <c r="M130" s="347" t="s">
        <v>1220</v>
      </c>
      <c r="N130" s="460" t="s">
        <v>1383</v>
      </c>
      <c r="O130" s="345" t="s">
        <v>1742</v>
      </c>
      <c r="P130" s="346" t="s">
        <v>1933</v>
      </c>
      <c r="Q130" s="545" t="s">
        <v>2071</v>
      </c>
      <c r="R130" s="348" t="s">
        <v>502</v>
      </c>
    </row>
    <row r="131" spans="2:18" ht="30" x14ac:dyDescent="0.25">
      <c r="B131" t="str">
        <f t="shared" si="2"/>
        <v>Gruppen-kombination:</v>
      </c>
      <c r="E131" s="23" t="str">
        <f t="shared" si="3"/>
        <v>Gruppen-kombination:</v>
      </c>
      <c r="F131" s="344" t="s">
        <v>508</v>
      </c>
      <c r="G131" s="345" t="s">
        <v>509</v>
      </c>
      <c r="H131" s="346" t="s">
        <v>510</v>
      </c>
      <c r="I131" s="347" t="s">
        <v>511</v>
      </c>
      <c r="J131" s="346" t="s">
        <v>562</v>
      </c>
      <c r="K131" s="475" t="s">
        <v>929</v>
      </c>
      <c r="L131" s="476" t="s">
        <v>1510</v>
      </c>
      <c r="M131" s="347" t="s">
        <v>1219</v>
      </c>
      <c r="N131" s="460" t="s">
        <v>1382</v>
      </c>
      <c r="O131" s="345" t="s">
        <v>1741</v>
      </c>
      <c r="P131" s="346" t="s">
        <v>1934</v>
      </c>
      <c r="Q131" s="545" t="s">
        <v>2072</v>
      </c>
      <c r="R131" s="348" t="s">
        <v>562</v>
      </c>
    </row>
    <row r="132" spans="2:18" x14ac:dyDescent="0.25">
      <c r="B132" t="str">
        <f t="shared" si="2"/>
        <v>Erster der Gruppe</v>
      </c>
      <c r="E132" s="23" t="str">
        <f t="shared" si="3"/>
        <v>Erster der Gruppe</v>
      </c>
      <c r="F132" s="344" t="s">
        <v>561</v>
      </c>
      <c r="G132" s="345" t="s">
        <v>560</v>
      </c>
      <c r="H132" s="346" t="s">
        <v>559</v>
      </c>
      <c r="I132" s="347" t="s">
        <v>557</v>
      </c>
      <c r="J132" s="346" t="s">
        <v>558</v>
      </c>
      <c r="K132" s="475" t="s">
        <v>930</v>
      </c>
      <c r="L132" s="476" t="s">
        <v>1512</v>
      </c>
      <c r="M132" s="347" t="s">
        <v>1221</v>
      </c>
      <c r="N132" s="460" t="s">
        <v>1384</v>
      </c>
      <c r="O132" s="345" t="s">
        <v>1743</v>
      </c>
      <c r="P132" s="346" t="s">
        <v>1935</v>
      </c>
      <c r="Q132" s="545" t="s">
        <v>2073</v>
      </c>
      <c r="R132" s="348" t="s">
        <v>558</v>
      </c>
    </row>
    <row r="133" spans="2:18" ht="32.25" customHeight="1" x14ac:dyDescent="0.25">
      <c r="B133" t="str">
        <f t="shared" si="2"/>
        <v>gegen Dritten der Gruppe</v>
      </c>
      <c r="E133" s="23" t="str">
        <f t="shared" si="3"/>
        <v>gegen Dritten der Gruppe</v>
      </c>
      <c r="F133" s="344" t="s">
        <v>553</v>
      </c>
      <c r="G133" s="345" t="s">
        <v>554</v>
      </c>
      <c r="H133" s="346" t="s">
        <v>555</v>
      </c>
      <c r="I133" s="347" t="s">
        <v>556</v>
      </c>
      <c r="J133" s="346" t="s">
        <v>552</v>
      </c>
      <c r="K133" s="475" t="s">
        <v>931</v>
      </c>
      <c r="L133" s="476" t="s">
        <v>1513</v>
      </c>
      <c r="M133" s="347" t="s">
        <v>1222</v>
      </c>
      <c r="N133" s="460" t="s">
        <v>1385</v>
      </c>
      <c r="O133" s="345" t="s">
        <v>1744</v>
      </c>
      <c r="P133" s="346" t="s">
        <v>1936</v>
      </c>
      <c r="Q133" s="545" t="s">
        <v>2074</v>
      </c>
      <c r="R133" s="348" t="s">
        <v>552</v>
      </c>
    </row>
    <row r="134" spans="2:18" x14ac:dyDescent="0.25">
      <c r="B134" t="str">
        <f t="shared" ref="B134:B197" si="4">IFERROR(INDEX($F134:$R134,MATCH($N$1,$F$3:$R$3,0)),$F134)</f>
        <v>Der rote Punkt   •</v>
      </c>
      <c r="E134" s="23" t="str">
        <f t="shared" ref="E134:E197" si="5">IF($B134=0,$F134,$B134)</f>
        <v>Der rote Punkt   •</v>
      </c>
      <c r="F134" s="344" t="s">
        <v>693</v>
      </c>
      <c r="G134" s="345" t="s">
        <v>682</v>
      </c>
      <c r="H134" s="346" t="s">
        <v>681</v>
      </c>
      <c r="I134" s="347" t="s">
        <v>680</v>
      </c>
      <c r="J134" s="346" t="s">
        <v>679</v>
      </c>
      <c r="K134" s="475" t="s">
        <v>932</v>
      </c>
      <c r="L134" s="476" t="s">
        <v>1514</v>
      </c>
      <c r="M134" s="347" t="s">
        <v>1223</v>
      </c>
      <c r="N134" s="460" t="s">
        <v>1386</v>
      </c>
      <c r="O134" s="345" t="s">
        <v>1745</v>
      </c>
      <c r="P134" s="346" t="s">
        <v>1937</v>
      </c>
      <c r="Q134" s="545" t="s">
        <v>2075</v>
      </c>
      <c r="R134" s="348" t="s">
        <v>679</v>
      </c>
    </row>
    <row r="135" spans="2:18" x14ac:dyDescent="0.25">
      <c r="B135" t="str">
        <f t="shared" si="4"/>
        <v>Name</v>
      </c>
      <c r="E135" s="23" t="str">
        <f t="shared" si="5"/>
        <v>Name</v>
      </c>
      <c r="F135" s="344" t="s">
        <v>344</v>
      </c>
      <c r="G135" s="345" t="s">
        <v>854</v>
      </c>
      <c r="H135" s="346" t="s">
        <v>855</v>
      </c>
      <c r="I135" s="347" t="s">
        <v>856</v>
      </c>
      <c r="J135" s="346" t="s">
        <v>344</v>
      </c>
      <c r="K135" s="475" t="s">
        <v>940</v>
      </c>
      <c r="L135" s="476" t="s">
        <v>1515</v>
      </c>
      <c r="M135" s="347" t="s">
        <v>855</v>
      </c>
      <c r="N135" s="460" t="s">
        <v>1387</v>
      </c>
      <c r="O135" s="345" t="s">
        <v>1746</v>
      </c>
      <c r="P135" s="346" t="s">
        <v>1938</v>
      </c>
      <c r="Q135" s="545" t="s">
        <v>2076</v>
      </c>
      <c r="R135" s="348" t="s">
        <v>344</v>
      </c>
    </row>
    <row r="136" spans="2:18" x14ac:dyDescent="0.25">
      <c r="B136" t="str">
        <f t="shared" si="4"/>
        <v>Austragungsort</v>
      </c>
      <c r="E136" s="23" t="str">
        <f t="shared" si="5"/>
        <v>Austragungsort</v>
      </c>
      <c r="F136" s="344" t="s">
        <v>336</v>
      </c>
      <c r="G136" s="345" t="s">
        <v>1125</v>
      </c>
      <c r="H136" s="346" t="s">
        <v>1126</v>
      </c>
      <c r="I136" s="347" t="s">
        <v>1124</v>
      </c>
      <c r="J136" s="346" t="s">
        <v>1128</v>
      </c>
      <c r="K136" s="475" t="s">
        <v>1127</v>
      </c>
      <c r="L136" s="476" t="s">
        <v>1516</v>
      </c>
      <c r="M136" s="347" t="s">
        <v>1125</v>
      </c>
      <c r="N136" s="460" t="s">
        <v>1388</v>
      </c>
      <c r="O136" s="345" t="s">
        <v>1747</v>
      </c>
      <c r="P136" s="346" t="s">
        <v>1939</v>
      </c>
      <c r="Q136" s="545" t="s">
        <v>2077</v>
      </c>
      <c r="R136" s="348" t="s">
        <v>1128</v>
      </c>
    </row>
    <row r="137" spans="2:18" x14ac:dyDescent="0.25">
      <c r="B137" t="str">
        <f t="shared" si="4"/>
        <v>Fernsehsender</v>
      </c>
      <c r="E137" s="23" t="str">
        <f t="shared" si="5"/>
        <v>Fernsehsender</v>
      </c>
      <c r="F137" s="344" t="s">
        <v>1827</v>
      </c>
      <c r="G137" s="345" t="s">
        <v>1829</v>
      </c>
      <c r="H137" s="346" t="s">
        <v>1830</v>
      </c>
      <c r="I137" s="347" t="s">
        <v>1828</v>
      </c>
      <c r="J137" s="346" t="s">
        <v>1826</v>
      </c>
      <c r="K137" s="475" t="s">
        <v>1831</v>
      </c>
      <c r="L137" s="476" t="s">
        <v>1832</v>
      </c>
      <c r="M137" s="347" t="s">
        <v>1833</v>
      </c>
      <c r="N137" s="460" t="s">
        <v>1834</v>
      </c>
      <c r="O137" s="345" t="s">
        <v>1835</v>
      </c>
      <c r="P137" s="346" t="s">
        <v>1940</v>
      </c>
      <c r="Q137" s="545" t="s">
        <v>1832</v>
      </c>
      <c r="R137" s="348" t="s">
        <v>1826</v>
      </c>
    </row>
    <row r="138" spans="2:18" x14ac:dyDescent="0.25">
      <c r="B138">
        <f t="shared" si="4"/>
        <v>0</v>
      </c>
      <c r="E138" s="23">
        <f t="shared" si="5"/>
        <v>0</v>
      </c>
      <c r="F138" s="344"/>
      <c r="G138" s="345"/>
      <c r="H138" s="346"/>
      <c r="I138" s="347"/>
      <c r="J138" s="346"/>
      <c r="K138" s="475"/>
      <c r="L138" s="476"/>
      <c r="M138" s="347"/>
      <c r="N138" s="460"/>
      <c r="O138" s="345"/>
      <c r="P138" s="346"/>
      <c r="Q138" s="545"/>
      <c r="R138" s="348"/>
    </row>
    <row r="139" spans="2:18" x14ac:dyDescent="0.25">
      <c r="B139">
        <f t="shared" si="4"/>
        <v>0</v>
      </c>
      <c r="E139" s="23">
        <f t="shared" si="5"/>
        <v>0</v>
      </c>
      <c r="F139" s="344"/>
      <c r="G139" s="345"/>
      <c r="H139" s="346"/>
      <c r="I139" s="347"/>
      <c r="J139" s="346"/>
      <c r="K139" s="475"/>
      <c r="L139" s="476"/>
      <c r="M139" s="347"/>
      <c r="N139" s="460"/>
      <c r="O139" s="345"/>
      <c r="P139" s="346"/>
      <c r="Q139" s="545"/>
      <c r="R139" s="348"/>
    </row>
    <row r="140" spans="2:18" ht="28.5" x14ac:dyDescent="0.25">
      <c r="E140" s="23"/>
      <c r="F140" s="386" t="s">
        <v>189</v>
      </c>
      <c r="G140" s="385"/>
      <c r="H140" s="385"/>
      <c r="I140" s="385"/>
      <c r="J140" s="385"/>
      <c r="K140" s="482"/>
      <c r="L140" s="482"/>
      <c r="M140" s="454"/>
      <c r="N140" s="456"/>
      <c r="O140" s="501"/>
      <c r="P140" s="527"/>
      <c r="Q140" s="538"/>
      <c r="R140" s="387"/>
    </row>
    <row r="141" spans="2:18" ht="54.75" customHeight="1" x14ac:dyDescent="0.25">
      <c r="B141" t="str">
        <f t="shared" si="4"/>
        <v>Gruppen mit Fair-Play-Wertung:</v>
      </c>
      <c r="E141" s="23" t="str">
        <f t="shared" si="5"/>
        <v>Gruppen mit Fair-Play-Wertung:</v>
      </c>
      <c r="F141" s="344" t="s">
        <v>499</v>
      </c>
      <c r="G141" s="345" t="s">
        <v>498</v>
      </c>
      <c r="H141" s="346" t="s">
        <v>497</v>
      </c>
      <c r="I141" s="347" t="s">
        <v>496</v>
      </c>
      <c r="J141" s="346" t="s">
        <v>495</v>
      </c>
      <c r="K141" s="475" t="s">
        <v>984</v>
      </c>
      <c r="L141" s="476" t="s">
        <v>1517</v>
      </c>
      <c r="M141" s="347" t="s">
        <v>1224</v>
      </c>
      <c r="N141" s="460" t="s">
        <v>1389</v>
      </c>
      <c r="O141" s="345" t="s">
        <v>1748</v>
      </c>
      <c r="P141" s="346" t="s">
        <v>1942</v>
      </c>
      <c r="Q141" s="546" t="s">
        <v>2078</v>
      </c>
      <c r="R141" s="390" t="s">
        <v>495</v>
      </c>
    </row>
    <row r="142" spans="2:18" ht="51.75" customHeight="1" x14ac:dyDescent="0.25">
      <c r="B142" t="str">
        <f t="shared" si="4"/>
        <v>Die Platzierung ist in allen Gruppen geklärt.</v>
      </c>
      <c r="E142" s="23" t="str">
        <f t="shared" si="5"/>
        <v>Die Platzierung ist in allen Gruppen geklärt.</v>
      </c>
      <c r="F142" s="344" t="s">
        <v>257</v>
      </c>
      <c r="G142" s="345" t="s">
        <v>260</v>
      </c>
      <c r="H142" s="346" t="s">
        <v>259</v>
      </c>
      <c r="I142" s="347" t="s">
        <v>258</v>
      </c>
      <c r="J142" s="346" t="s">
        <v>256</v>
      </c>
      <c r="K142" s="475" t="s">
        <v>933</v>
      </c>
      <c r="L142" s="476" t="s">
        <v>1518</v>
      </c>
      <c r="M142" s="347" t="s">
        <v>1225</v>
      </c>
      <c r="N142" s="460" t="s">
        <v>1390</v>
      </c>
      <c r="O142" s="345" t="s">
        <v>1749</v>
      </c>
      <c r="P142" s="346" t="s">
        <v>1943</v>
      </c>
      <c r="Q142" s="546" t="s">
        <v>2079</v>
      </c>
      <c r="R142" s="390" t="s">
        <v>256</v>
      </c>
    </row>
    <row r="143" spans="2:18" ht="16.5" customHeight="1" x14ac:dyDescent="0.25">
      <c r="B143" t="str">
        <f t="shared" si="4"/>
        <v xml:space="preserve"> und </v>
      </c>
      <c r="E143" s="23" t="str">
        <f t="shared" si="5"/>
        <v xml:space="preserve"> und </v>
      </c>
      <c r="F143" s="344" t="s">
        <v>290</v>
      </c>
      <c r="G143" s="345" t="s">
        <v>291</v>
      </c>
      <c r="H143" s="346" t="s">
        <v>292</v>
      </c>
      <c r="I143" s="347" t="s">
        <v>293</v>
      </c>
      <c r="J143" s="389" t="s">
        <v>294</v>
      </c>
      <c r="K143" s="477" t="s">
        <v>934</v>
      </c>
      <c r="L143" s="478" t="s">
        <v>1519</v>
      </c>
      <c r="M143" s="347" t="s">
        <v>1226</v>
      </c>
      <c r="N143" s="461" t="s">
        <v>1391</v>
      </c>
      <c r="O143" s="345" t="s">
        <v>1750</v>
      </c>
      <c r="P143" s="389" t="s">
        <v>1944</v>
      </c>
      <c r="Q143" s="546" t="s">
        <v>2080</v>
      </c>
      <c r="R143" s="390" t="s">
        <v>294</v>
      </c>
    </row>
    <row r="144" spans="2:18" ht="20.25" customHeight="1" x14ac:dyDescent="0.25">
      <c r="B144" t="str">
        <f t="shared" si="4"/>
        <v>Unzulässiges Ergebnis!</v>
      </c>
      <c r="E144" s="23" t="str">
        <f t="shared" si="5"/>
        <v>Unzulässiges Ergebnis!</v>
      </c>
      <c r="F144" s="391" t="s">
        <v>250</v>
      </c>
      <c r="G144" s="392" t="s">
        <v>252</v>
      </c>
      <c r="H144" s="393" t="s">
        <v>251</v>
      </c>
      <c r="I144" s="394" t="s">
        <v>253</v>
      </c>
      <c r="J144" s="393" t="s">
        <v>249</v>
      </c>
      <c r="K144" s="475" t="s">
        <v>935</v>
      </c>
      <c r="L144" s="479" t="s">
        <v>1520</v>
      </c>
      <c r="M144" s="394" t="s">
        <v>1227</v>
      </c>
      <c r="N144" s="462" t="s">
        <v>1392</v>
      </c>
      <c r="O144" s="392" t="s">
        <v>1751</v>
      </c>
      <c r="P144" s="393" t="s">
        <v>1945</v>
      </c>
      <c r="Q144" s="547" t="s">
        <v>2081</v>
      </c>
      <c r="R144" s="390" t="s">
        <v>249</v>
      </c>
    </row>
    <row r="145" spans="2:18" ht="135" customHeight="1" x14ac:dyDescent="0.25">
      <c r="B145" t="str">
        <f t="shared" si="4"/>
        <v>Entscheidet bei zwei Mannschaften die Fair-Play-Wertung oder das Los über die bessere Platzierung in der Gruppe, so wird hier für die bessere Mannschaft eine "1" eingetragen.</v>
      </c>
      <c r="E145" s="23" t="str">
        <f t="shared" si="5"/>
        <v>Entscheidet bei zwei Mannschaften die Fair-Play-Wertung oder das Los über die bessere Platzierung in der Gruppe, so wird hier für die bessere Mannschaft eine "1" eingetragen.</v>
      </c>
      <c r="F145" s="116" t="s">
        <v>1121</v>
      </c>
      <c r="G145" s="117" t="s">
        <v>1118</v>
      </c>
      <c r="H145" s="118" t="s">
        <v>1119</v>
      </c>
      <c r="I145" s="119" t="s">
        <v>1120</v>
      </c>
      <c r="J145" s="118" t="s">
        <v>1116</v>
      </c>
      <c r="K145" s="477" t="s">
        <v>1117</v>
      </c>
      <c r="L145" s="478" t="s">
        <v>1521</v>
      </c>
      <c r="M145" s="119" t="s">
        <v>1228</v>
      </c>
      <c r="N145" s="461" t="s">
        <v>1393</v>
      </c>
      <c r="O145" s="117" t="s">
        <v>1752</v>
      </c>
      <c r="P145" s="118" t="s">
        <v>1946</v>
      </c>
      <c r="Q145" s="546" t="s">
        <v>2082</v>
      </c>
      <c r="R145" s="390" t="s">
        <v>1116</v>
      </c>
    </row>
    <row r="146" spans="2:18" ht="47.25" customHeight="1" x14ac:dyDescent="0.25">
      <c r="B146" t="str">
        <f t="shared" si="4"/>
        <v>Hier klicken und
Zeitzone wählen:</v>
      </c>
      <c r="E146" s="23" t="str">
        <f t="shared" si="5"/>
        <v>Hier klicken und
Zeitzone wählen:</v>
      </c>
      <c r="F146" s="116" t="s">
        <v>263</v>
      </c>
      <c r="G146" s="117" t="s">
        <v>329</v>
      </c>
      <c r="H146" s="118" t="s">
        <v>334</v>
      </c>
      <c r="I146" s="119" t="s">
        <v>333</v>
      </c>
      <c r="J146" s="125" t="s">
        <v>327</v>
      </c>
      <c r="K146" s="477" t="s">
        <v>991</v>
      </c>
      <c r="L146" s="478" t="s">
        <v>1522</v>
      </c>
      <c r="M146" s="119" t="s">
        <v>1229</v>
      </c>
      <c r="N146" s="461" t="s">
        <v>1394</v>
      </c>
      <c r="O146" s="117" t="s">
        <v>1753</v>
      </c>
      <c r="P146" s="125" t="s">
        <v>1947</v>
      </c>
      <c r="Q146" s="546" t="s">
        <v>2083</v>
      </c>
      <c r="R146" s="390" t="s">
        <v>327</v>
      </c>
    </row>
    <row r="147" spans="2:18" ht="47.25" customHeight="1" x14ac:dyDescent="0.25">
      <c r="B147" t="str">
        <f t="shared" si="4"/>
        <v>Zeitzone des
Gastgeberlandes:</v>
      </c>
      <c r="E147" s="23" t="str">
        <f t="shared" si="5"/>
        <v>Zeitzone des
Gastgeberlandes:</v>
      </c>
      <c r="F147" s="116" t="s">
        <v>687</v>
      </c>
      <c r="G147" s="117" t="s">
        <v>688</v>
      </c>
      <c r="H147" s="118" t="s">
        <v>689</v>
      </c>
      <c r="I147" s="119" t="s">
        <v>690</v>
      </c>
      <c r="J147" s="125" t="s">
        <v>691</v>
      </c>
      <c r="K147" s="477" t="s">
        <v>936</v>
      </c>
      <c r="L147" s="478" t="s">
        <v>1523</v>
      </c>
      <c r="M147" s="119" t="s">
        <v>1637</v>
      </c>
      <c r="N147" s="461" t="s">
        <v>1395</v>
      </c>
      <c r="O147" s="117" t="s">
        <v>1754</v>
      </c>
      <c r="P147" s="125" t="s">
        <v>1948</v>
      </c>
      <c r="Q147" s="546" t="s">
        <v>2084</v>
      </c>
      <c r="R147" s="390" t="s">
        <v>691</v>
      </c>
    </row>
    <row r="148" spans="2:18" ht="39.75" customHeight="1" x14ac:dyDescent="0.25">
      <c r="B148" t="str">
        <f t="shared" si="4"/>
        <v>Hier klicken und Sprache wählen:</v>
      </c>
      <c r="E148" s="23" t="str">
        <f t="shared" si="5"/>
        <v>Hier klicken und Sprache wählen:</v>
      </c>
      <c r="F148" s="116" t="s">
        <v>102</v>
      </c>
      <c r="G148" s="117" t="s">
        <v>330</v>
      </c>
      <c r="H148" s="118" t="s">
        <v>331</v>
      </c>
      <c r="I148" s="119" t="s">
        <v>332</v>
      </c>
      <c r="J148" s="125" t="s">
        <v>328</v>
      </c>
      <c r="K148" s="477" t="s">
        <v>937</v>
      </c>
      <c r="L148" s="478" t="s">
        <v>1524</v>
      </c>
      <c r="M148" s="119" t="s">
        <v>1230</v>
      </c>
      <c r="N148" s="461" t="s">
        <v>1396</v>
      </c>
      <c r="O148" s="117" t="s">
        <v>1755</v>
      </c>
      <c r="P148" s="125" t="s">
        <v>1949</v>
      </c>
      <c r="Q148" s="546" t="s">
        <v>2085</v>
      </c>
      <c r="R148" s="390" t="s">
        <v>328</v>
      </c>
    </row>
    <row r="149" spans="2:18" ht="16.5" customHeight="1" x14ac:dyDescent="0.25">
      <c r="B149" t="str">
        <f t="shared" si="4"/>
        <v xml:space="preserve"> : </v>
      </c>
      <c r="E149" s="23" t="str">
        <f t="shared" si="5"/>
        <v xml:space="preserve"> : </v>
      </c>
      <c r="F149" s="344" t="s">
        <v>309</v>
      </c>
      <c r="G149" s="345" t="s">
        <v>309</v>
      </c>
      <c r="H149" s="346" t="s">
        <v>309</v>
      </c>
      <c r="I149" s="347" t="s">
        <v>309</v>
      </c>
      <c r="J149" s="389" t="s">
        <v>308</v>
      </c>
      <c r="K149" s="477" t="s">
        <v>308</v>
      </c>
      <c r="L149" s="478" t="s">
        <v>36</v>
      </c>
      <c r="M149" s="347" t="s">
        <v>457</v>
      </c>
      <c r="N149" s="461" t="s">
        <v>457</v>
      </c>
      <c r="O149" s="345" t="s">
        <v>36</v>
      </c>
      <c r="P149" s="389" t="s">
        <v>309</v>
      </c>
      <c r="Q149" s="546" t="s">
        <v>308</v>
      </c>
      <c r="R149" s="390" t="s">
        <v>308</v>
      </c>
    </row>
    <row r="150" spans="2:18" ht="91.5" customHeight="1" x14ac:dyDescent="0.25">
      <c r="B150" t="str">
        <f t="shared" si="4"/>
        <v>Bei Sommerzeit muss die Zeitzone entsprechend angepasst werden (z. B. UTC+2 statt UTC+1)</v>
      </c>
      <c r="E150" s="23" t="str">
        <f t="shared" si="5"/>
        <v>Bei Sommerzeit muss die Zeitzone entsprechend angepasst werden (z. B. UTC+2 statt UTC+1)</v>
      </c>
      <c r="F150" s="116" t="s">
        <v>1014</v>
      </c>
      <c r="G150" s="117" t="s">
        <v>1017</v>
      </c>
      <c r="H150" s="118" t="s">
        <v>1015</v>
      </c>
      <c r="I150" s="119" t="s">
        <v>1016</v>
      </c>
      <c r="J150" s="125" t="s">
        <v>1013</v>
      </c>
      <c r="K150" s="477" t="s">
        <v>1018</v>
      </c>
      <c r="L150" s="478" t="s">
        <v>1525</v>
      </c>
      <c r="M150" s="119" t="s">
        <v>1231</v>
      </c>
      <c r="N150" s="461" t="s">
        <v>1397</v>
      </c>
      <c r="O150" s="117" t="s">
        <v>1756</v>
      </c>
      <c r="P150" s="125" t="s">
        <v>1950</v>
      </c>
      <c r="Q150" s="546" t="s">
        <v>2086</v>
      </c>
      <c r="R150" s="390" t="s">
        <v>1013</v>
      </c>
    </row>
    <row r="151" spans="2:18" ht="33.75" customHeight="1" x14ac:dyDescent="0.25">
      <c r="B151" t="str">
        <f t="shared" si="4"/>
        <v>Qualifikation zum Achtelfinale</v>
      </c>
      <c r="E151" s="23" t="str">
        <f t="shared" si="5"/>
        <v>Qualifikation zum Achtelfinale</v>
      </c>
      <c r="F151" s="116" t="s">
        <v>583</v>
      </c>
      <c r="G151" s="117" t="s">
        <v>584</v>
      </c>
      <c r="H151" s="118" t="s">
        <v>585</v>
      </c>
      <c r="I151" s="119" t="s">
        <v>636</v>
      </c>
      <c r="J151" s="125" t="s">
        <v>582</v>
      </c>
      <c r="K151" s="477" t="s">
        <v>973</v>
      </c>
      <c r="L151" s="478" t="s">
        <v>1526</v>
      </c>
      <c r="M151" s="119" t="s">
        <v>1232</v>
      </c>
      <c r="N151" s="461" t="s">
        <v>1398</v>
      </c>
      <c r="O151" s="117" t="s">
        <v>1757</v>
      </c>
      <c r="P151" s="125" t="s">
        <v>1951</v>
      </c>
      <c r="Q151" s="546" t="s">
        <v>2087</v>
      </c>
      <c r="R151" s="390" t="s">
        <v>582</v>
      </c>
    </row>
    <row r="152" spans="2:18" ht="50.1" customHeight="1" x14ac:dyDescent="0.25">
      <c r="B152" t="str">
        <f t="shared" si="4"/>
        <v>Kriterien für die Platzierung innerhalb der Gruppen:</v>
      </c>
      <c r="E152" s="23" t="str">
        <f t="shared" si="5"/>
        <v>Kriterien für die Platzierung innerhalb der Gruppen:</v>
      </c>
      <c r="F152" s="116" t="s">
        <v>590</v>
      </c>
      <c r="G152" s="117" t="s">
        <v>589</v>
      </c>
      <c r="H152" s="118" t="s">
        <v>588</v>
      </c>
      <c r="I152" s="119" t="s">
        <v>587</v>
      </c>
      <c r="J152" s="125" t="s">
        <v>586</v>
      </c>
      <c r="K152" s="477" t="s">
        <v>974</v>
      </c>
      <c r="L152" s="478" t="s">
        <v>1527</v>
      </c>
      <c r="M152" s="119" t="s">
        <v>1233</v>
      </c>
      <c r="N152" s="461" t="s">
        <v>1399</v>
      </c>
      <c r="O152" s="117" t="s">
        <v>1758</v>
      </c>
      <c r="P152" s="125" t="s">
        <v>1952</v>
      </c>
      <c r="Q152" s="546" t="s">
        <v>2088</v>
      </c>
      <c r="R152" s="390" t="s">
        <v>586</v>
      </c>
    </row>
    <row r="153" spans="2:18" ht="50.1" customHeight="1" x14ac:dyDescent="0.25">
      <c r="B153" t="str">
        <f t="shared" si="4"/>
        <v xml:space="preserve">  1.  Punkte aus allen Gruppenspielen</v>
      </c>
      <c r="E153" s="23" t="str">
        <f t="shared" si="5"/>
        <v xml:space="preserve">  1.  Punkte aus allen Gruppenspielen</v>
      </c>
      <c r="F153" s="116" t="s">
        <v>648</v>
      </c>
      <c r="G153" s="117" t="s">
        <v>610</v>
      </c>
      <c r="H153" s="118" t="s">
        <v>604</v>
      </c>
      <c r="I153" s="119" t="s">
        <v>598</v>
      </c>
      <c r="J153" s="125" t="s">
        <v>591</v>
      </c>
      <c r="K153" s="477" t="s">
        <v>975</v>
      </c>
      <c r="L153" s="478" t="s">
        <v>1528</v>
      </c>
      <c r="M153" s="119" t="s">
        <v>1234</v>
      </c>
      <c r="N153" s="461" t="s">
        <v>1400</v>
      </c>
      <c r="O153" s="117" t="s">
        <v>1759</v>
      </c>
      <c r="P153" s="125" t="s">
        <v>1953</v>
      </c>
      <c r="Q153" s="546" t="s">
        <v>2089</v>
      </c>
      <c r="R153" s="390" t="s">
        <v>591</v>
      </c>
    </row>
    <row r="154" spans="2:18" ht="50.1" customHeight="1" x14ac:dyDescent="0.25">
      <c r="B154" t="str">
        <f t="shared" si="4"/>
        <v xml:space="preserve">  2.  Punkte der direkten Begegnungen</v>
      </c>
      <c r="E154" s="23" t="str">
        <f t="shared" si="5"/>
        <v xml:space="preserve">  2.  Punkte der direkten Begegnungen</v>
      </c>
      <c r="F154" s="116" t="s">
        <v>650</v>
      </c>
      <c r="G154" s="117" t="s">
        <v>611</v>
      </c>
      <c r="H154" s="118" t="s">
        <v>605</v>
      </c>
      <c r="I154" s="119" t="s">
        <v>599</v>
      </c>
      <c r="J154" s="125" t="s">
        <v>592</v>
      </c>
      <c r="K154" s="477" t="s">
        <v>976</v>
      </c>
      <c r="L154" s="478" t="s">
        <v>1529</v>
      </c>
      <c r="M154" s="119" t="s">
        <v>1235</v>
      </c>
      <c r="N154" s="461" t="s">
        <v>1401</v>
      </c>
      <c r="O154" s="117" t="s">
        <v>1760</v>
      </c>
      <c r="P154" s="125" t="s">
        <v>1954</v>
      </c>
      <c r="Q154" s="546" t="s">
        <v>2090</v>
      </c>
      <c r="R154" s="390" t="s">
        <v>592</v>
      </c>
    </row>
    <row r="155" spans="2:18" ht="50.1" customHeight="1" x14ac:dyDescent="0.25">
      <c r="B155" t="str">
        <f t="shared" si="4"/>
        <v xml:space="preserve">  3.  Tordifferenz aus den Direkt-Begegnungen</v>
      </c>
      <c r="E155" s="23" t="str">
        <f t="shared" si="5"/>
        <v xml:space="preserve">  3.  Tordifferenz aus den Direkt-Begegnungen</v>
      </c>
      <c r="F155" s="116" t="s">
        <v>649</v>
      </c>
      <c r="G155" s="117" t="s">
        <v>653</v>
      </c>
      <c r="H155" s="118" t="s">
        <v>652</v>
      </c>
      <c r="I155" s="119" t="s">
        <v>651</v>
      </c>
      <c r="J155" s="125" t="s">
        <v>593</v>
      </c>
      <c r="K155" s="477" t="s">
        <v>977</v>
      </c>
      <c r="L155" s="478" t="s">
        <v>1530</v>
      </c>
      <c r="M155" s="119" t="s">
        <v>1236</v>
      </c>
      <c r="N155" s="461" t="s">
        <v>1402</v>
      </c>
      <c r="O155" s="117" t="s">
        <v>1761</v>
      </c>
      <c r="P155" s="125" t="s">
        <v>1955</v>
      </c>
      <c r="Q155" s="546" t="s">
        <v>2091</v>
      </c>
      <c r="R155" s="390" t="s">
        <v>593</v>
      </c>
    </row>
    <row r="156" spans="2:18" ht="50.1" customHeight="1" x14ac:dyDescent="0.25">
      <c r="B156" t="str">
        <f t="shared" si="4"/>
        <v xml:space="preserve">  4.  Anzahl der in den Direkt-Begegnungen erzielten Tore</v>
      </c>
      <c r="E156" s="23" t="str">
        <f t="shared" si="5"/>
        <v xml:space="preserve">  4.  Anzahl der in den Direkt-Begegnungen erzielten Tore</v>
      </c>
      <c r="F156" s="116" t="s">
        <v>616</v>
      </c>
      <c r="G156" s="117" t="s">
        <v>612</v>
      </c>
      <c r="H156" s="118" t="s">
        <v>606</v>
      </c>
      <c r="I156" s="119" t="s">
        <v>600</v>
      </c>
      <c r="J156" s="125" t="s">
        <v>594</v>
      </c>
      <c r="K156" s="477" t="s">
        <v>978</v>
      </c>
      <c r="L156" s="478" t="s">
        <v>1531</v>
      </c>
      <c r="M156" s="119" t="s">
        <v>1237</v>
      </c>
      <c r="N156" s="461" t="s">
        <v>1403</v>
      </c>
      <c r="O156" s="117" t="s">
        <v>1762</v>
      </c>
      <c r="P156" s="125" t="s">
        <v>1956</v>
      </c>
      <c r="Q156" s="546" t="s">
        <v>2092</v>
      </c>
      <c r="R156" s="390" t="s">
        <v>594</v>
      </c>
    </row>
    <row r="157" spans="2:18" ht="65.25" customHeight="1" x14ac:dyDescent="0.25">
      <c r="B157" t="str">
        <f t="shared" si="4"/>
        <v xml:space="preserve">  5.  Nochmalige Anwendung der Krit. 2 - 4 nur auf die Mannschaften,</v>
      </c>
      <c r="E157" s="23" t="str">
        <f t="shared" si="5"/>
        <v xml:space="preserve">  5.  Nochmalige Anwendung der Krit. 2 - 4 nur auf die Mannschaften,</v>
      </c>
      <c r="F157" s="116" t="s">
        <v>642</v>
      </c>
      <c r="G157" s="117" t="s">
        <v>623</v>
      </c>
      <c r="H157" s="118" t="s">
        <v>621</v>
      </c>
      <c r="I157" s="119" t="s">
        <v>619</v>
      </c>
      <c r="J157" s="125" t="s">
        <v>617</v>
      </c>
      <c r="K157" s="477" t="s">
        <v>979</v>
      </c>
      <c r="L157" s="478" t="s">
        <v>1532</v>
      </c>
      <c r="M157" s="119" t="s">
        <v>1238</v>
      </c>
      <c r="N157" s="461" t="s">
        <v>1404</v>
      </c>
      <c r="O157" s="117" t="s">
        <v>1763</v>
      </c>
      <c r="P157" s="125" t="s">
        <v>1957</v>
      </c>
      <c r="Q157" s="546" t="s">
        <v>2093</v>
      </c>
      <c r="R157" s="390" t="s">
        <v>617</v>
      </c>
    </row>
    <row r="158" spans="2:18" ht="51" customHeight="1" x14ac:dyDescent="0.25">
      <c r="B158" t="str">
        <f t="shared" si="4"/>
        <v xml:space="preserve">       die beim 1. Durchlauf nicht unterscheidbar waren</v>
      </c>
      <c r="E158" s="23" t="str">
        <f t="shared" si="5"/>
        <v xml:space="preserve">       die beim 1. Durchlauf nicht unterscheidbar waren</v>
      </c>
      <c r="F158" s="116" t="s">
        <v>625</v>
      </c>
      <c r="G158" s="117" t="s">
        <v>624</v>
      </c>
      <c r="H158" s="118" t="s">
        <v>622</v>
      </c>
      <c r="I158" s="119" t="s">
        <v>620</v>
      </c>
      <c r="J158" s="125" t="s">
        <v>618</v>
      </c>
      <c r="K158" s="477" t="s">
        <v>980</v>
      </c>
      <c r="L158" s="478" t="s">
        <v>1533</v>
      </c>
      <c r="M158" s="119" t="s">
        <v>1239</v>
      </c>
      <c r="N158" s="461" t="s">
        <v>1405</v>
      </c>
      <c r="O158" s="117" t="s">
        <v>1764</v>
      </c>
      <c r="P158" s="125" t="s">
        <v>1958</v>
      </c>
      <c r="Q158" s="546" t="s">
        <v>2094</v>
      </c>
      <c r="R158" s="390" t="s">
        <v>618</v>
      </c>
    </row>
    <row r="159" spans="2:18" ht="50.1" customHeight="1" x14ac:dyDescent="0.25">
      <c r="B159" t="str">
        <f t="shared" si="4"/>
        <v xml:space="preserve">  6.  Tordifferenz aus allen Gruppenspielen</v>
      </c>
      <c r="E159" s="23" t="str">
        <f t="shared" si="5"/>
        <v xml:space="preserve">  6.  Tordifferenz aus allen Gruppenspielen</v>
      </c>
      <c r="F159" s="116" t="s">
        <v>643</v>
      </c>
      <c r="G159" s="117" t="s">
        <v>613</v>
      </c>
      <c r="H159" s="118" t="s">
        <v>607</v>
      </c>
      <c r="I159" s="119" t="s">
        <v>601</v>
      </c>
      <c r="J159" s="125" t="s">
        <v>595</v>
      </c>
      <c r="K159" s="477" t="s">
        <v>981</v>
      </c>
      <c r="L159" s="478" t="s">
        <v>1534</v>
      </c>
      <c r="M159" s="119" t="s">
        <v>1240</v>
      </c>
      <c r="N159" s="461" t="s">
        <v>1406</v>
      </c>
      <c r="O159" s="117" t="s">
        <v>1765</v>
      </c>
      <c r="P159" s="125" t="s">
        <v>1959</v>
      </c>
      <c r="Q159" s="546" t="s">
        <v>2095</v>
      </c>
      <c r="R159" s="390" t="s">
        <v>595</v>
      </c>
    </row>
    <row r="160" spans="2:18" ht="50.1" customHeight="1" x14ac:dyDescent="0.25">
      <c r="B160" t="str">
        <f t="shared" si="4"/>
        <v xml:space="preserve">  7.  Anzahl der erzielten Tore aus allen Gruppenspielen</v>
      </c>
      <c r="E160" s="23" t="str">
        <f t="shared" si="5"/>
        <v xml:space="preserve">  7.  Anzahl der erzielten Tore aus allen Gruppenspielen</v>
      </c>
      <c r="F160" s="116" t="s">
        <v>644</v>
      </c>
      <c r="G160" s="117" t="s">
        <v>614</v>
      </c>
      <c r="H160" s="118" t="s">
        <v>608</v>
      </c>
      <c r="I160" s="119" t="s">
        <v>602</v>
      </c>
      <c r="J160" s="125" t="s">
        <v>596</v>
      </c>
      <c r="K160" s="477" t="s">
        <v>982</v>
      </c>
      <c r="L160" s="478" t="s">
        <v>1535</v>
      </c>
      <c r="M160" s="119" t="s">
        <v>1241</v>
      </c>
      <c r="N160" s="461" t="s">
        <v>1407</v>
      </c>
      <c r="O160" s="117" t="s">
        <v>1766</v>
      </c>
      <c r="P160" s="125" t="s">
        <v>1960</v>
      </c>
      <c r="Q160" s="546" t="s">
        <v>2096</v>
      </c>
      <c r="R160" s="390" t="s">
        <v>596</v>
      </c>
    </row>
    <row r="161" spans="2:18" ht="50.1" customHeight="1" x14ac:dyDescent="0.25">
      <c r="B161" t="str">
        <f t="shared" si="4"/>
        <v xml:space="preserve">  8.  Anzahl der Siege aus allen Gruppenspielen</v>
      </c>
      <c r="E161" s="23" t="str">
        <f t="shared" si="5"/>
        <v xml:space="preserve">  8.  Anzahl der Siege aus allen Gruppenspielen</v>
      </c>
      <c r="F161" s="116" t="s">
        <v>645</v>
      </c>
      <c r="G161" s="117" t="s">
        <v>615</v>
      </c>
      <c r="H161" s="118" t="s">
        <v>631</v>
      </c>
      <c r="I161" s="119" t="s">
        <v>603</v>
      </c>
      <c r="J161" s="125" t="s">
        <v>597</v>
      </c>
      <c r="K161" s="477" t="s">
        <v>983</v>
      </c>
      <c r="L161" s="478" t="s">
        <v>1536</v>
      </c>
      <c r="M161" s="119" t="s">
        <v>1242</v>
      </c>
      <c r="N161" s="461" t="s">
        <v>1408</v>
      </c>
      <c r="O161" s="117" t="s">
        <v>1767</v>
      </c>
      <c r="P161" s="125" t="s">
        <v>1961</v>
      </c>
      <c r="Q161" s="546" t="s">
        <v>2097</v>
      </c>
      <c r="R161" s="390" t="s">
        <v>597</v>
      </c>
    </row>
    <row r="162" spans="2:18" ht="65.25" customHeight="1" x14ac:dyDescent="0.25">
      <c r="B162" t="str">
        <f t="shared" si="4"/>
        <v xml:space="preserve">  9.  Fair-Play-Wertung bzw. Elfmeterschießen im letzten Gruppenspiel,</v>
      </c>
      <c r="E162" s="23" t="str">
        <f t="shared" si="5"/>
        <v xml:space="preserve">  9.  Fair-Play-Wertung bzw. Elfmeterschießen im letzten Gruppenspiel,</v>
      </c>
      <c r="F162" s="116" t="s">
        <v>633</v>
      </c>
      <c r="G162" s="117" t="s">
        <v>626</v>
      </c>
      <c r="H162" s="118" t="s">
        <v>609</v>
      </c>
      <c r="I162" s="119" t="s">
        <v>628</v>
      </c>
      <c r="J162" s="125" t="s">
        <v>630</v>
      </c>
      <c r="K162" s="477" t="s">
        <v>972</v>
      </c>
      <c r="L162" s="478" t="s">
        <v>1537</v>
      </c>
      <c r="M162" s="119" t="s">
        <v>1243</v>
      </c>
      <c r="N162" s="461" t="s">
        <v>1409</v>
      </c>
      <c r="O162" s="117" t="s">
        <v>1768</v>
      </c>
      <c r="P162" s="125" t="s">
        <v>1962</v>
      </c>
      <c r="Q162" s="546" t="s">
        <v>2098</v>
      </c>
      <c r="R162" s="390" t="s">
        <v>630</v>
      </c>
    </row>
    <row r="163" spans="2:18" ht="52.5" customHeight="1" x14ac:dyDescent="0.25">
      <c r="B163" t="str">
        <f t="shared" si="4"/>
        <v xml:space="preserve">       wenn die Bedingungen dafür zutreffen</v>
      </c>
      <c r="E163" s="23" t="str">
        <f t="shared" si="5"/>
        <v xml:space="preserve">       wenn die Bedingungen dafür zutreffen</v>
      </c>
      <c r="F163" s="116" t="s">
        <v>627</v>
      </c>
      <c r="G163" s="117" t="s">
        <v>635</v>
      </c>
      <c r="H163" s="118" t="s">
        <v>632</v>
      </c>
      <c r="I163" s="119" t="s">
        <v>634</v>
      </c>
      <c r="J163" s="125" t="s">
        <v>629</v>
      </c>
      <c r="K163" s="477" t="s">
        <v>971</v>
      </c>
      <c r="L163" s="478" t="s">
        <v>1538</v>
      </c>
      <c r="M163" s="119" t="s">
        <v>1244</v>
      </c>
      <c r="N163" s="461" t="s">
        <v>1410</v>
      </c>
      <c r="O163" s="117" t="s">
        <v>1769</v>
      </c>
      <c r="P163" s="125" t="s">
        <v>1963</v>
      </c>
      <c r="Q163" s="546" t="s">
        <v>2099</v>
      </c>
      <c r="R163" s="390" t="s">
        <v>629</v>
      </c>
    </row>
    <row r="164" spans="2:18" ht="63" customHeight="1" x14ac:dyDescent="0.25">
      <c r="B164" t="str">
        <f t="shared" si="4"/>
        <v>10.  Position in der Schlussrangliste der European Qualifiers</v>
      </c>
      <c r="E164" s="23" t="str">
        <f t="shared" si="5"/>
        <v>10.  Position in der Schlussrangliste der European Qualifiers</v>
      </c>
      <c r="F164" s="116" t="s">
        <v>646</v>
      </c>
      <c r="G164" s="117" t="s">
        <v>671</v>
      </c>
      <c r="H164" s="118" t="s">
        <v>672</v>
      </c>
      <c r="I164" s="119" t="s">
        <v>673</v>
      </c>
      <c r="J164" s="125" t="s">
        <v>647</v>
      </c>
      <c r="K164" s="477" t="s">
        <v>990</v>
      </c>
      <c r="L164" s="478" t="s">
        <v>1539</v>
      </c>
      <c r="M164" s="119" t="s">
        <v>1245</v>
      </c>
      <c r="N164" s="461" t="s">
        <v>1411</v>
      </c>
      <c r="O164" s="117" t="s">
        <v>1770</v>
      </c>
      <c r="P164" s="125" t="s">
        <v>1964</v>
      </c>
      <c r="Q164" s="546" t="s">
        <v>2100</v>
      </c>
      <c r="R164" s="390" t="s">
        <v>647</v>
      </c>
    </row>
    <row r="165" spans="2:18" ht="203.25" customHeight="1" x14ac:dyDescent="0.25">
      <c r="B165" t="str">
        <f t="shared" si="4"/>
        <v>Wenn über dem Gruppennamen ein roter Punkt erscheint, ist die Rangreihenfolge innerhalb der Gruppe nicht geklärt. Die Fair-Play-Wertung oder die Schlussrangliste der European Qualifiers entscheiden dann. In diesem Fall Fair-Play eintragen!</v>
      </c>
      <c r="E165" s="23" t="str">
        <f t="shared" si="5"/>
        <v>Wenn über dem Gruppennamen ein roter Punkt erscheint, ist die Rangreihenfolge innerhalb der Gruppe nicht geklärt. Die Fair-Play-Wertung oder die Schlussrangliste der European Qualifiers entscheiden dann. In diesem Fall Fair-Play eintragen!</v>
      </c>
      <c r="F165" s="116" t="s">
        <v>674</v>
      </c>
      <c r="G165" s="117" t="s">
        <v>675</v>
      </c>
      <c r="H165" s="118" t="s">
        <v>676</v>
      </c>
      <c r="I165" s="119" t="s">
        <v>677</v>
      </c>
      <c r="J165" s="125" t="s">
        <v>678</v>
      </c>
      <c r="K165" s="477" t="s">
        <v>970</v>
      </c>
      <c r="L165" s="478" t="s">
        <v>1540</v>
      </c>
      <c r="M165" s="119" t="s">
        <v>1246</v>
      </c>
      <c r="N165" s="461" t="s">
        <v>1412</v>
      </c>
      <c r="O165" s="117" t="s">
        <v>1771</v>
      </c>
      <c r="P165" s="125" t="s">
        <v>1965</v>
      </c>
      <c r="Q165" s="546" t="s">
        <v>2101</v>
      </c>
      <c r="R165" s="390" t="s">
        <v>678</v>
      </c>
    </row>
    <row r="166" spans="2:18" ht="67.5" customHeight="1" thickBot="1" x14ac:dyDescent="0.3">
      <c r="B166" t="str">
        <f t="shared" si="4"/>
        <v>Der erste Favorit wird auch auf dem Tabellenblatt 'EURO' hervorgehoben.</v>
      </c>
      <c r="E166" s="23" t="str">
        <f t="shared" si="5"/>
        <v>Der erste Favorit wird auch auf dem Tabellenblatt 'EURO' hervorgehoben.</v>
      </c>
      <c r="F166" s="354" t="s">
        <v>1649</v>
      </c>
      <c r="G166" s="355" t="s">
        <v>1651</v>
      </c>
      <c r="H166" s="356" t="s">
        <v>1650</v>
      </c>
      <c r="I166" s="357" t="s">
        <v>1652</v>
      </c>
      <c r="J166" s="395" t="s">
        <v>1647</v>
      </c>
      <c r="K166" s="480" t="s">
        <v>1648</v>
      </c>
      <c r="L166" s="481" t="s">
        <v>1653</v>
      </c>
      <c r="M166" s="357" t="s">
        <v>1654</v>
      </c>
      <c r="N166" s="463" t="s">
        <v>1655</v>
      </c>
      <c r="O166" s="355" t="s">
        <v>1772</v>
      </c>
      <c r="P166" s="395" t="s">
        <v>1966</v>
      </c>
      <c r="Q166" s="548" t="s">
        <v>2102</v>
      </c>
      <c r="R166" s="358" t="s">
        <v>1647</v>
      </c>
    </row>
    <row r="167" spans="2:18" ht="15.75" thickTop="1" x14ac:dyDescent="0.25">
      <c r="E167" s="23"/>
      <c r="F167" s="385"/>
      <c r="G167" s="385"/>
      <c r="H167" s="385"/>
      <c r="I167" s="385"/>
      <c r="J167" s="385"/>
      <c r="K167" s="385"/>
      <c r="L167" s="467"/>
      <c r="M167" s="454"/>
      <c r="N167" s="456"/>
      <c r="O167" s="501"/>
      <c r="P167" s="527"/>
      <c r="Q167" s="538"/>
      <c r="R167" s="385"/>
    </row>
    <row r="168" spans="2:18" x14ac:dyDescent="0.25">
      <c r="E168" s="23"/>
      <c r="F168" s="385"/>
      <c r="G168" s="385"/>
      <c r="H168" s="385"/>
      <c r="I168" s="385"/>
      <c r="J168" s="385"/>
      <c r="K168" s="385"/>
      <c r="L168" s="467"/>
      <c r="M168" s="454"/>
      <c r="N168" s="456"/>
      <c r="O168" s="501"/>
      <c r="P168" s="527"/>
      <c r="Q168" s="538"/>
      <c r="R168" s="385"/>
    </row>
    <row r="169" spans="2:18" x14ac:dyDescent="0.25">
      <c r="E169" s="23"/>
      <c r="F169" s="385"/>
      <c r="G169" s="385"/>
      <c r="H169" s="385"/>
      <c r="I169" s="385"/>
      <c r="J169" s="385"/>
      <c r="K169" s="385"/>
      <c r="L169" s="467"/>
      <c r="M169" s="454"/>
      <c r="N169" s="456"/>
      <c r="O169" s="501"/>
      <c r="P169" s="527"/>
      <c r="Q169" s="538"/>
      <c r="R169" s="385"/>
    </row>
    <row r="170" spans="2:18" x14ac:dyDescent="0.25">
      <c r="E170" s="23"/>
      <c r="F170" s="385"/>
      <c r="G170" s="385"/>
      <c r="H170" s="385"/>
      <c r="I170" s="385"/>
      <c r="J170" s="385"/>
      <c r="K170" s="385"/>
      <c r="L170" s="467"/>
      <c r="M170" s="454"/>
      <c r="N170" s="456"/>
      <c r="O170" s="501"/>
      <c r="P170" s="527"/>
      <c r="Q170" s="538"/>
      <c r="R170" s="385"/>
    </row>
    <row r="171" spans="2:18" x14ac:dyDescent="0.25">
      <c r="E171" s="23"/>
      <c r="F171" s="385"/>
      <c r="G171" s="385"/>
      <c r="H171" s="385"/>
      <c r="I171" s="385"/>
      <c r="J171" s="385"/>
      <c r="K171" s="385"/>
      <c r="L171" s="467"/>
      <c r="M171" s="454"/>
      <c r="N171" s="456"/>
      <c r="O171" s="501"/>
      <c r="P171" s="527"/>
      <c r="Q171" s="538"/>
      <c r="R171" s="385"/>
    </row>
    <row r="172" spans="2:18" x14ac:dyDescent="0.25">
      <c r="E172" s="23"/>
      <c r="F172" s="385"/>
      <c r="G172" s="385"/>
      <c r="H172" s="385"/>
      <c r="I172" s="385"/>
      <c r="J172" s="385"/>
      <c r="K172" s="385"/>
      <c r="L172" s="467"/>
      <c r="M172" s="454"/>
      <c r="N172" s="456"/>
      <c r="O172" s="501"/>
      <c r="P172" s="527"/>
      <c r="Q172" s="538"/>
      <c r="R172" s="385"/>
    </row>
    <row r="173" spans="2:18" ht="15.75" thickBot="1" x14ac:dyDescent="0.3">
      <c r="E173" s="23"/>
      <c r="F173" s="385"/>
      <c r="G173" s="385"/>
      <c r="H173" s="385"/>
      <c r="I173" s="385"/>
      <c r="J173" s="385"/>
      <c r="K173" s="385"/>
      <c r="L173" s="467"/>
      <c r="M173" s="454"/>
      <c r="N173" s="456"/>
      <c r="O173" s="501"/>
      <c r="P173" s="527"/>
      <c r="Q173" s="538"/>
      <c r="R173" s="385"/>
    </row>
    <row r="174" spans="2:18" ht="29.25" thickTop="1" x14ac:dyDescent="0.25">
      <c r="E174" s="23"/>
      <c r="F174" s="396" t="s">
        <v>695</v>
      </c>
      <c r="G174" s="397"/>
      <c r="H174" s="397"/>
      <c r="I174" s="397"/>
      <c r="J174" s="397"/>
      <c r="K174" s="397"/>
      <c r="L174" s="397"/>
      <c r="M174" s="397"/>
      <c r="N174" s="397"/>
      <c r="O174" s="397"/>
      <c r="P174" s="397"/>
      <c r="Q174" s="397"/>
      <c r="R174" s="398"/>
    </row>
    <row r="175" spans="2:18" x14ac:dyDescent="0.25">
      <c r="B175" t="str">
        <f t="shared" si="4"/>
        <v>Vorhersagen</v>
      </c>
      <c r="E175" s="23" t="str">
        <f t="shared" si="5"/>
        <v>Vorhersagen</v>
      </c>
      <c r="F175" s="344" t="s">
        <v>695</v>
      </c>
      <c r="G175" s="345" t="s">
        <v>696</v>
      </c>
      <c r="H175" s="346" t="s">
        <v>697</v>
      </c>
      <c r="I175" s="347" t="s">
        <v>698</v>
      </c>
      <c r="J175" s="346" t="s">
        <v>699</v>
      </c>
      <c r="K175" s="483" t="s">
        <v>941</v>
      </c>
      <c r="L175" s="484" t="s">
        <v>1541</v>
      </c>
      <c r="M175" s="347" t="s">
        <v>1247</v>
      </c>
      <c r="N175" s="461" t="s">
        <v>1413</v>
      </c>
      <c r="O175" s="345" t="s">
        <v>1773</v>
      </c>
      <c r="P175" s="346" t="s">
        <v>1967</v>
      </c>
      <c r="Q175" s="546" t="s">
        <v>2103</v>
      </c>
      <c r="R175" s="390" t="s">
        <v>699</v>
      </c>
    </row>
    <row r="176" spans="2:18" x14ac:dyDescent="0.25">
      <c r="B176" t="str">
        <f t="shared" si="4"/>
        <v>Korrekte Ergebnisse</v>
      </c>
      <c r="E176" s="23" t="str">
        <f t="shared" si="5"/>
        <v>Korrekte Ergebnisse</v>
      </c>
      <c r="F176" s="344" t="s">
        <v>700</v>
      </c>
      <c r="G176" s="345" t="s">
        <v>701</v>
      </c>
      <c r="H176" s="346" t="s">
        <v>702</v>
      </c>
      <c r="I176" s="347" t="s">
        <v>703</v>
      </c>
      <c r="J176" s="346" t="s">
        <v>704</v>
      </c>
      <c r="K176" s="483" t="s">
        <v>942</v>
      </c>
      <c r="L176" s="484" t="s">
        <v>1542</v>
      </c>
      <c r="M176" s="347" t="s">
        <v>1248</v>
      </c>
      <c r="N176" s="461" t="s">
        <v>1414</v>
      </c>
      <c r="O176" s="345" t="s">
        <v>1774</v>
      </c>
      <c r="P176" s="346" t="s">
        <v>1968</v>
      </c>
      <c r="Q176" s="546" t="s">
        <v>2104</v>
      </c>
      <c r="R176" s="390" t="s">
        <v>704</v>
      </c>
    </row>
    <row r="177" spans="2:18" x14ac:dyDescent="0.25">
      <c r="B177" t="str">
        <f t="shared" si="4"/>
        <v>Ergebn.</v>
      </c>
      <c r="E177" s="23" t="str">
        <f t="shared" si="5"/>
        <v>Ergebn.</v>
      </c>
      <c r="F177" s="344" t="s">
        <v>705</v>
      </c>
      <c r="G177" s="345" t="s">
        <v>706</v>
      </c>
      <c r="H177" s="346" t="s">
        <v>707</v>
      </c>
      <c r="I177" s="347" t="s">
        <v>708</v>
      </c>
      <c r="J177" s="346" t="s">
        <v>709</v>
      </c>
      <c r="K177" s="483" t="s">
        <v>943</v>
      </c>
      <c r="L177" s="484" t="s">
        <v>1543</v>
      </c>
      <c r="M177" s="347" t="s">
        <v>714</v>
      </c>
      <c r="N177" s="461" t="s">
        <v>1415</v>
      </c>
      <c r="O177" s="345" t="s">
        <v>1775</v>
      </c>
      <c r="P177" s="346" t="s">
        <v>1969</v>
      </c>
      <c r="Q177" s="546" t="s">
        <v>714</v>
      </c>
      <c r="R177" s="390" t="s">
        <v>709</v>
      </c>
    </row>
    <row r="178" spans="2:18" x14ac:dyDescent="0.25">
      <c r="B178" t="str">
        <f t="shared" si="4"/>
        <v>Punkte:</v>
      </c>
      <c r="E178" s="23" t="str">
        <f t="shared" si="5"/>
        <v>Punkte:</v>
      </c>
      <c r="F178" s="344" t="s">
        <v>1129</v>
      </c>
      <c r="G178" s="345" t="s">
        <v>1130</v>
      </c>
      <c r="H178" s="346" t="s">
        <v>1131</v>
      </c>
      <c r="I178" s="347" t="s">
        <v>1129</v>
      </c>
      <c r="J178" s="346" t="s">
        <v>1132</v>
      </c>
      <c r="K178" s="483" t="s">
        <v>1133</v>
      </c>
      <c r="L178" s="484" t="s">
        <v>1129</v>
      </c>
      <c r="M178" s="347" t="s">
        <v>1249</v>
      </c>
      <c r="N178" s="461" t="s">
        <v>1416</v>
      </c>
      <c r="O178" s="345" t="s">
        <v>1776</v>
      </c>
      <c r="P178" s="346" t="s">
        <v>1970</v>
      </c>
      <c r="Q178" s="546" t="s">
        <v>2105</v>
      </c>
      <c r="R178" s="390" t="s">
        <v>1132</v>
      </c>
    </row>
    <row r="179" spans="2:18" x14ac:dyDescent="0.25">
      <c r="B179" t="str">
        <f t="shared" si="4"/>
        <v>Summe:</v>
      </c>
      <c r="E179" s="23" t="str">
        <f t="shared" si="5"/>
        <v>Summe:</v>
      </c>
      <c r="F179" s="344" t="s">
        <v>182</v>
      </c>
      <c r="G179" s="345" t="s">
        <v>710</v>
      </c>
      <c r="H179" s="346" t="s">
        <v>711</v>
      </c>
      <c r="I179" s="347" t="s">
        <v>710</v>
      </c>
      <c r="J179" s="346" t="s">
        <v>712</v>
      </c>
      <c r="K179" s="483" t="s">
        <v>944</v>
      </c>
      <c r="L179" s="484" t="s">
        <v>182</v>
      </c>
      <c r="M179" s="347" t="s">
        <v>710</v>
      </c>
      <c r="N179" s="461" t="s">
        <v>1417</v>
      </c>
      <c r="O179" s="345" t="s">
        <v>1777</v>
      </c>
      <c r="P179" s="346" t="s">
        <v>1971</v>
      </c>
      <c r="Q179" s="546" t="s">
        <v>2106</v>
      </c>
      <c r="R179" s="390" t="s">
        <v>712</v>
      </c>
    </row>
    <row r="180" spans="2:18" x14ac:dyDescent="0.25">
      <c r="B180" t="str">
        <f t="shared" si="4"/>
        <v>Ergebn.</v>
      </c>
      <c r="E180" s="23" t="str">
        <f t="shared" si="5"/>
        <v>Ergebn.</v>
      </c>
      <c r="F180" s="344" t="s">
        <v>713</v>
      </c>
      <c r="G180" s="345" t="s">
        <v>714</v>
      </c>
      <c r="H180" s="346" t="s">
        <v>715</v>
      </c>
      <c r="I180" s="347" t="s">
        <v>716</v>
      </c>
      <c r="J180" s="346" t="s">
        <v>709</v>
      </c>
      <c r="K180" s="483" t="s">
        <v>943</v>
      </c>
      <c r="L180" s="484" t="s">
        <v>1544</v>
      </c>
      <c r="M180" s="347" t="s">
        <v>1250</v>
      </c>
      <c r="N180" s="461" t="s">
        <v>1418</v>
      </c>
      <c r="O180" s="345" t="s">
        <v>1778</v>
      </c>
      <c r="P180" s="346" t="s">
        <v>1972</v>
      </c>
      <c r="Q180" s="546" t="s">
        <v>714</v>
      </c>
      <c r="R180" s="390" t="s">
        <v>709</v>
      </c>
    </row>
    <row r="181" spans="2:18" x14ac:dyDescent="0.25">
      <c r="B181" t="str">
        <f t="shared" si="4"/>
        <v>G/U/V</v>
      </c>
      <c r="E181" s="23" t="str">
        <f t="shared" si="5"/>
        <v>G/U/V</v>
      </c>
      <c r="F181" s="344" t="s">
        <v>717</v>
      </c>
      <c r="G181" s="345" t="s">
        <v>718</v>
      </c>
      <c r="H181" s="346" t="s">
        <v>719</v>
      </c>
      <c r="I181" s="347" t="s">
        <v>720</v>
      </c>
      <c r="J181" s="346" t="s">
        <v>721</v>
      </c>
      <c r="K181" s="483" t="s">
        <v>945</v>
      </c>
      <c r="L181" s="484" t="s">
        <v>1545</v>
      </c>
      <c r="M181" s="347" t="s">
        <v>1251</v>
      </c>
      <c r="N181" s="461" t="s">
        <v>1419</v>
      </c>
      <c r="O181" s="345" t="s">
        <v>1779</v>
      </c>
      <c r="P181" s="346" t="s">
        <v>1973</v>
      </c>
      <c r="Q181" s="546" t="s">
        <v>2107</v>
      </c>
      <c r="R181" s="390" t="s">
        <v>721</v>
      </c>
    </row>
    <row r="182" spans="2:18" x14ac:dyDescent="0.25">
      <c r="B182" t="str">
        <f t="shared" si="4"/>
        <v>TD</v>
      </c>
      <c r="E182" s="23" t="str">
        <f t="shared" si="5"/>
        <v>TD</v>
      </c>
      <c r="F182" s="344" t="s">
        <v>183</v>
      </c>
      <c r="G182" s="345" t="s">
        <v>722</v>
      </c>
      <c r="H182" s="346" t="s">
        <v>723</v>
      </c>
      <c r="I182" s="347" t="s">
        <v>724</v>
      </c>
      <c r="J182" s="346" t="s">
        <v>454</v>
      </c>
      <c r="K182" s="483" t="s">
        <v>908</v>
      </c>
      <c r="L182" s="484" t="s">
        <v>183</v>
      </c>
      <c r="M182" s="347" t="s">
        <v>1252</v>
      </c>
      <c r="N182" s="461" t="s">
        <v>1353</v>
      </c>
      <c r="O182" s="345" t="s">
        <v>1780</v>
      </c>
      <c r="P182" s="346" t="s">
        <v>183</v>
      </c>
      <c r="Q182" s="546" t="s">
        <v>2046</v>
      </c>
      <c r="R182" s="390" t="s">
        <v>454</v>
      </c>
    </row>
    <row r="183" spans="2:18" x14ac:dyDescent="0.25">
      <c r="B183" t="str">
        <f t="shared" si="4"/>
        <v>exakt</v>
      </c>
      <c r="E183" s="23" t="str">
        <f t="shared" si="5"/>
        <v>exakt</v>
      </c>
      <c r="F183" s="344" t="s">
        <v>725</v>
      </c>
      <c r="G183" s="345" t="s">
        <v>726</v>
      </c>
      <c r="H183" s="346" t="s">
        <v>727</v>
      </c>
      <c r="I183" s="347" t="s">
        <v>726</v>
      </c>
      <c r="J183" s="346" t="s">
        <v>728</v>
      </c>
      <c r="K183" s="483" t="s">
        <v>725</v>
      </c>
      <c r="L183" s="484" t="s">
        <v>1546</v>
      </c>
      <c r="M183" s="347" t="s">
        <v>1253</v>
      </c>
      <c r="N183" s="461" t="s">
        <v>1420</v>
      </c>
      <c r="O183" s="345" t="s">
        <v>1781</v>
      </c>
      <c r="P183" s="346" t="s">
        <v>1974</v>
      </c>
      <c r="Q183" s="546" t="s">
        <v>728</v>
      </c>
      <c r="R183" s="390" t="s">
        <v>728</v>
      </c>
    </row>
    <row r="184" spans="2:18" x14ac:dyDescent="0.25">
      <c r="B184" t="str">
        <f t="shared" si="4"/>
        <v>Teams</v>
      </c>
      <c r="E184" s="23" t="str">
        <f t="shared" si="5"/>
        <v>Teams</v>
      </c>
      <c r="F184" s="344" t="s">
        <v>729</v>
      </c>
      <c r="G184" s="345" t="s">
        <v>730</v>
      </c>
      <c r="H184" s="346" t="s">
        <v>731</v>
      </c>
      <c r="I184" s="347" t="s">
        <v>732</v>
      </c>
      <c r="J184" s="346" t="s">
        <v>288</v>
      </c>
      <c r="K184" s="483" t="s">
        <v>729</v>
      </c>
      <c r="L184" s="484" t="s">
        <v>1547</v>
      </c>
      <c r="M184" s="347" t="s">
        <v>1254</v>
      </c>
      <c r="N184" s="461" t="s">
        <v>1421</v>
      </c>
      <c r="O184" s="345" t="s">
        <v>1782</v>
      </c>
      <c r="P184" s="346" t="s">
        <v>1900</v>
      </c>
      <c r="Q184" s="546" t="s">
        <v>2108</v>
      </c>
      <c r="R184" s="390" t="s">
        <v>288</v>
      </c>
    </row>
    <row r="185" spans="2:18" x14ac:dyDescent="0.25">
      <c r="B185" t="str">
        <f t="shared" si="4"/>
        <v>Achtelfinale</v>
      </c>
      <c r="E185" s="23" t="str">
        <f t="shared" si="5"/>
        <v>Achtelfinale</v>
      </c>
      <c r="F185" s="344" t="s">
        <v>733</v>
      </c>
      <c r="G185" s="345" t="s">
        <v>734</v>
      </c>
      <c r="H185" s="346" t="s">
        <v>735</v>
      </c>
      <c r="I185" s="347" t="s">
        <v>736</v>
      </c>
      <c r="J185" s="346" t="s">
        <v>737</v>
      </c>
      <c r="K185" s="483" t="s">
        <v>946</v>
      </c>
      <c r="L185" s="484" t="s">
        <v>1548</v>
      </c>
      <c r="M185" s="347" t="s">
        <v>1255</v>
      </c>
      <c r="N185" s="461" t="s">
        <v>1422</v>
      </c>
      <c r="O185" s="345" t="s">
        <v>1783</v>
      </c>
      <c r="P185" s="346" t="s">
        <v>1975</v>
      </c>
      <c r="Q185" s="546" t="s">
        <v>2109</v>
      </c>
      <c r="R185" s="390" t="s">
        <v>737</v>
      </c>
    </row>
    <row r="186" spans="2:18" x14ac:dyDescent="0.25">
      <c r="B186" t="str">
        <f t="shared" si="4"/>
        <v>Viertelfinale</v>
      </c>
      <c r="E186" s="23" t="str">
        <f t="shared" si="5"/>
        <v>Viertelfinale</v>
      </c>
      <c r="F186" s="388" t="s">
        <v>738</v>
      </c>
      <c r="G186" s="345" t="s">
        <v>739</v>
      </c>
      <c r="H186" s="346" t="s">
        <v>740</v>
      </c>
      <c r="I186" s="347" t="s">
        <v>741</v>
      </c>
      <c r="J186" s="346" t="s">
        <v>742</v>
      </c>
      <c r="K186" s="483" t="s">
        <v>947</v>
      </c>
      <c r="L186" s="484" t="s">
        <v>1549</v>
      </c>
      <c r="M186" s="347" t="s">
        <v>1256</v>
      </c>
      <c r="N186" s="461" t="s">
        <v>1423</v>
      </c>
      <c r="O186" s="345" t="s">
        <v>1784</v>
      </c>
      <c r="P186" s="346" t="s">
        <v>1976</v>
      </c>
      <c r="Q186" s="546" t="s">
        <v>2110</v>
      </c>
      <c r="R186" s="390" t="s">
        <v>742</v>
      </c>
    </row>
    <row r="187" spans="2:18" x14ac:dyDescent="0.25">
      <c r="B187" t="str">
        <f t="shared" si="4"/>
        <v>Halbfinale</v>
      </c>
      <c r="E187" s="23" t="str">
        <f t="shared" si="5"/>
        <v>Halbfinale</v>
      </c>
      <c r="F187" s="344" t="s">
        <v>743</v>
      </c>
      <c r="G187" s="345" t="s">
        <v>744</v>
      </c>
      <c r="H187" s="346" t="s">
        <v>745</v>
      </c>
      <c r="I187" s="347" t="s">
        <v>746</v>
      </c>
      <c r="J187" s="346" t="s">
        <v>747</v>
      </c>
      <c r="K187" s="483" t="s">
        <v>948</v>
      </c>
      <c r="L187" s="484" t="s">
        <v>1550</v>
      </c>
      <c r="M187" s="347" t="s">
        <v>1257</v>
      </c>
      <c r="N187" s="461" t="s">
        <v>1424</v>
      </c>
      <c r="O187" s="345" t="s">
        <v>1785</v>
      </c>
      <c r="P187" s="346" t="s">
        <v>1977</v>
      </c>
      <c r="Q187" s="546" t="s">
        <v>2111</v>
      </c>
      <c r="R187" s="390" t="s">
        <v>747</v>
      </c>
    </row>
    <row r="188" spans="2:18" x14ac:dyDescent="0.25">
      <c r="B188" t="str">
        <f t="shared" si="4"/>
        <v>Dritter Platz</v>
      </c>
      <c r="E188" s="23" t="str">
        <f t="shared" si="5"/>
        <v>Dritter Platz</v>
      </c>
      <c r="F188" s="344" t="s">
        <v>143</v>
      </c>
      <c r="G188" s="345" t="s">
        <v>340</v>
      </c>
      <c r="H188" s="346" t="s">
        <v>341</v>
      </c>
      <c r="I188" s="347" t="s">
        <v>241</v>
      </c>
      <c r="J188" s="346" t="s">
        <v>159</v>
      </c>
      <c r="K188" s="483" t="s">
        <v>925</v>
      </c>
      <c r="L188" s="484" t="s">
        <v>1507</v>
      </c>
      <c r="M188" s="347" t="s">
        <v>1215</v>
      </c>
      <c r="N188" s="461" t="s">
        <v>1377</v>
      </c>
      <c r="O188" s="345" t="s">
        <v>1786</v>
      </c>
      <c r="P188" s="346" t="s">
        <v>1978</v>
      </c>
      <c r="Q188" s="546" t="s">
        <v>2068</v>
      </c>
      <c r="R188" s="390" t="s">
        <v>159</v>
      </c>
    </row>
    <row r="189" spans="2:18" x14ac:dyDescent="0.25">
      <c r="B189" t="str">
        <f t="shared" si="4"/>
        <v>Finale</v>
      </c>
      <c r="E189" s="23" t="str">
        <f t="shared" si="5"/>
        <v>Finale</v>
      </c>
      <c r="F189" s="344" t="s">
        <v>58</v>
      </c>
      <c r="G189" s="345" t="s">
        <v>58</v>
      </c>
      <c r="H189" s="346" t="s">
        <v>160</v>
      </c>
      <c r="I189" s="347" t="s">
        <v>58</v>
      </c>
      <c r="J189" s="346" t="s">
        <v>160</v>
      </c>
      <c r="K189" s="483" t="s">
        <v>160</v>
      </c>
      <c r="L189" s="484" t="s">
        <v>160</v>
      </c>
      <c r="M189" s="347" t="s">
        <v>58</v>
      </c>
      <c r="N189" s="461" t="s">
        <v>1378</v>
      </c>
      <c r="O189" s="345" t="s">
        <v>58</v>
      </c>
      <c r="P189" s="346" t="s">
        <v>1979</v>
      </c>
      <c r="Q189" s="546" t="s">
        <v>58</v>
      </c>
      <c r="R189" s="390" t="s">
        <v>160</v>
      </c>
    </row>
    <row r="190" spans="2:18" ht="30" x14ac:dyDescent="0.25">
      <c r="B190" t="str">
        <f t="shared" si="4"/>
        <v>Weltmeister</v>
      </c>
      <c r="E190" s="23" t="str">
        <f t="shared" si="5"/>
        <v>Weltmeister</v>
      </c>
      <c r="F190" s="116" t="s">
        <v>1019</v>
      </c>
      <c r="G190" s="117" t="s">
        <v>1020</v>
      </c>
      <c r="H190" s="118" t="s">
        <v>1021</v>
      </c>
      <c r="I190" s="119" t="s">
        <v>1022</v>
      </c>
      <c r="J190" s="118" t="s">
        <v>1023</v>
      </c>
      <c r="K190" s="483" t="s">
        <v>1024</v>
      </c>
      <c r="L190" s="484" t="s">
        <v>1551</v>
      </c>
      <c r="M190" s="119" t="s">
        <v>1258</v>
      </c>
      <c r="N190" s="461" t="s">
        <v>1425</v>
      </c>
      <c r="O190" s="117" t="s">
        <v>1787</v>
      </c>
      <c r="P190" s="118" t="s">
        <v>1980</v>
      </c>
      <c r="Q190" s="546" t="s">
        <v>2112</v>
      </c>
      <c r="R190" s="102" t="s">
        <v>1023</v>
      </c>
    </row>
    <row r="191" spans="2:18" x14ac:dyDescent="0.25">
      <c r="B191" t="str">
        <f t="shared" si="4"/>
        <v>Hinweis</v>
      </c>
      <c r="E191" s="23" t="str">
        <f t="shared" si="5"/>
        <v>Hinweis</v>
      </c>
      <c r="F191" s="116" t="s">
        <v>748</v>
      </c>
      <c r="G191" s="117" t="s">
        <v>749</v>
      </c>
      <c r="H191" s="118" t="s">
        <v>750</v>
      </c>
      <c r="I191" s="119" t="s">
        <v>751</v>
      </c>
      <c r="J191" s="118" t="s">
        <v>752</v>
      </c>
      <c r="K191" s="483" t="s">
        <v>949</v>
      </c>
      <c r="L191" s="484" t="s">
        <v>1552</v>
      </c>
      <c r="M191" s="119" t="s">
        <v>1259</v>
      </c>
      <c r="N191" s="461" t="s">
        <v>1426</v>
      </c>
      <c r="O191" s="117" t="s">
        <v>1788</v>
      </c>
      <c r="P191" s="118" t="s">
        <v>1981</v>
      </c>
      <c r="Q191" s="546" t="s">
        <v>2113</v>
      </c>
      <c r="R191" s="102" t="s">
        <v>752</v>
      </c>
    </row>
    <row r="192" spans="2:18" x14ac:dyDescent="0.25">
      <c r="B192" t="str">
        <f t="shared" si="4"/>
        <v>Faktoren</v>
      </c>
      <c r="E192" s="23" t="str">
        <f t="shared" si="5"/>
        <v>Faktoren</v>
      </c>
      <c r="F192" s="116" t="s">
        <v>576</v>
      </c>
      <c r="G192" s="117" t="s">
        <v>753</v>
      </c>
      <c r="H192" s="118" t="s">
        <v>754</v>
      </c>
      <c r="I192" s="119" t="s">
        <v>755</v>
      </c>
      <c r="J192" s="118" t="s">
        <v>37</v>
      </c>
      <c r="K192" s="483" t="s">
        <v>950</v>
      </c>
      <c r="L192" s="484" t="s">
        <v>1553</v>
      </c>
      <c r="M192" s="119" t="s">
        <v>753</v>
      </c>
      <c r="N192" s="461" t="s">
        <v>1427</v>
      </c>
      <c r="O192" s="117" t="s">
        <v>1789</v>
      </c>
      <c r="P192" s="118" t="s">
        <v>1982</v>
      </c>
      <c r="Q192" s="546" t="s">
        <v>1553</v>
      </c>
      <c r="R192" s="102" t="s">
        <v>37</v>
      </c>
    </row>
    <row r="193" spans="2:18" x14ac:dyDescent="0.25">
      <c r="B193" t="str">
        <f t="shared" si="4"/>
        <v>Einstellungen</v>
      </c>
      <c r="E193" s="23" t="str">
        <f t="shared" si="5"/>
        <v>Einstellungen</v>
      </c>
      <c r="F193" s="116" t="s">
        <v>756</v>
      </c>
      <c r="G193" s="117" t="s">
        <v>757</v>
      </c>
      <c r="H193" s="118" t="s">
        <v>758</v>
      </c>
      <c r="I193" s="119" t="s">
        <v>759</v>
      </c>
      <c r="J193" s="118" t="s">
        <v>760</v>
      </c>
      <c r="K193" s="483" t="s">
        <v>951</v>
      </c>
      <c r="L193" s="484" t="s">
        <v>1554</v>
      </c>
      <c r="M193" s="119" t="s">
        <v>757</v>
      </c>
      <c r="N193" s="461" t="s">
        <v>1428</v>
      </c>
      <c r="O193" s="117" t="s">
        <v>1790</v>
      </c>
      <c r="P193" s="118" t="s">
        <v>1983</v>
      </c>
      <c r="Q193" s="546" t="s">
        <v>2114</v>
      </c>
      <c r="R193" s="102" t="s">
        <v>760</v>
      </c>
    </row>
    <row r="194" spans="2:18" x14ac:dyDescent="0.25">
      <c r="B194" t="str">
        <f t="shared" si="4"/>
        <v>gr. Anz.</v>
      </c>
      <c r="E194" s="23" t="str">
        <f t="shared" si="5"/>
        <v>gr. Anz.</v>
      </c>
      <c r="F194" s="344" t="s">
        <v>761</v>
      </c>
      <c r="G194" s="345" t="s">
        <v>762</v>
      </c>
      <c r="H194" s="346" t="s">
        <v>763</v>
      </c>
      <c r="I194" s="347" t="s">
        <v>764</v>
      </c>
      <c r="J194" s="346" t="s">
        <v>765</v>
      </c>
      <c r="K194" s="483" t="s">
        <v>952</v>
      </c>
      <c r="L194" s="484" t="s">
        <v>1555</v>
      </c>
      <c r="M194" s="347" t="s">
        <v>1260</v>
      </c>
      <c r="N194" s="461" t="s">
        <v>1429</v>
      </c>
      <c r="O194" s="345" t="s">
        <v>1791</v>
      </c>
      <c r="P194" s="346" t="s">
        <v>1984</v>
      </c>
      <c r="Q194" s="546" t="s">
        <v>2115</v>
      </c>
      <c r="R194" s="102" t="s">
        <v>765</v>
      </c>
    </row>
    <row r="195" spans="2:18" ht="31.5" customHeight="1" x14ac:dyDescent="0.25">
      <c r="B195" t="str">
        <f t="shared" si="4"/>
        <v>Gewonnen/Unentschieden/Verloren:</v>
      </c>
      <c r="E195" s="23" t="str">
        <f t="shared" si="5"/>
        <v>Gewonnen/Unentschieden/Verloren:</v>
      </c>
      <c r="F195" s="116" t="s">
        <v>766</v>
      </c>
      <c r="G195" s="117" t="s">
        <v>767</v>
      </c>
      <c r="H195" s="118" t="s">
        <v>768</v>
      </c>
      <c r="I195" s="119" t="s">
        <v>769</v>
      </c>
      <c r="J195" s="118" t="s">
        <v>770</v>
      </c>
      <c r="K195" s="483" t="s">
        <v>953</v>
      </c>
      <c r="L195" s="484" t="s">
        <v>1556</v>
      </c>
      <c r="M195" s="119" t="s">
        <v>1261</v>
      </c>
      <c r="N195" s="461" t="s">
        <v>1430</v>
      </c>
      <c r="O195" s="117" t="s">
        <v>1792</v>
      </c>
      <c r="P195" s="118" t="s">
        <v>1985</v>
      </c>
      <c r="Q195" s="546" t="s">
        <v>2116</v>
      </c>
      <c r="R195" s="102" t="s">
        <v>770</v>
      </c>
    </row>
    <row r="196" spans="2:18" ht="15" customHeight="1" x14ac:dyDescent="0.25">
      <c r="B196" t="str">
        <f t="shared" si="4"/>
        <v>Tordifferenz:</v>
      </c>
      <c r="E196" s="23" t="str">
        <f t="shared" si="5"/>
        <v>Tordifferenz:</v>
      </c>
      <c r="F196" s="116" t="s">
        <v>771</v>
      </c>
      <c r="G196" s="117" t="s">
        <v>772</v>
      </c>
      <c r="H196" s="118" t="s">
        <v>773</v>
      </c>
      <c r="I196" s="119" t="s">
        <v>774</v>
      </c>
      <c r="J196" s="118" t="s">
        <v>775</v>
      </c>
      <c r="K196" s="483" t="s">
        <v>954</v>
      </c>
      <c r="L196" s="484" t="s">
        <v>1557</v>
      </c>
      <c r="M196" s="119" t="s">
        <v>1262</v>
      </c>
      <c r="N196" s="461" t="s">
        <v>1431</v>
      </c>
      <c r="O196" s="117" t="s">
        <v>1793</v>
      </c>
      <c r="P196" s="118" t="s">
        <v>1986</v>
      </c>
      <c r="Q196" s="546" t="s">
        <v>2117</v>
      </c>
      <c r="R196" s="102" t="s">
        <v>775</v>
      </c>
    </row>
    <row r="197" spans="2:18" ht="46.5" customHeight="1" x14ac:dyDescent="0.25">
      <c r="B197" t="str">
        <f t="shared" si="4"/>
        <v>Viele Tore - gute Annäherung</v>
      </c>
      <c r="E197" s="23" t="str">
        <f t="shared" si="5"/>
        <v>Viele Tore - gute Annäherung</v>
      </c>
      <c r="F197" s="116" t="s">
        <v>776</v>
      </c>
      <c r="G197" s="117" t="s">
        <v>777</v>
      </c>
      <c r="H197" s="118" t="s">
        <v>778</v>
      </c>
      <c r="I197" s="119" t="s">
        <v>779</v>
      </c>
      <c r="J197" s="118" t="s">
        <v>780</v>
      </c>
      <c r="K197" s="483" t="s">
        <v>955</v>
      </c>
      <c r="L197" s="484" t="s">
        <v>1558</v>
      </c>
      <c r="M197" s="119" t="s">
        <v>1263</v>
      </c>
      <c r="N197" s="461" t="s">
        <v>1432</v>
      </c>
      <c r="O197" s="117" t="s">
        <v>1794</v>
      </c>
      <c r="P197" s="118" t="s">
        <v>1987</v>
      </c>
      <c r="Q197" s="546" t="s">
        <v>2118</v>
      </c>
      <c r="R197" s="102" t="s">
        <v>780</v>
      </c>
    </row>
    <row r="198" spans="2:18" ht="15" customHeight="1" x14ac:dyDescent="0.25">
      <c r="B198" t="str">
        <f t="shared" ref="B198:B251" si="6">IFERROR(INDEX($F198:$R198,MATCH($N$1,$F$3:$R$3,0)),$F198)</f>
        <v>Tore exakt:</v>
      </c>
      <c r="E198" s="23" t="str">
        <f t="shared" ref="E198:E251" si="7">IF($B198=0,$F198,$B198)</f>
        <v>Tore exakt:</v>
      </c>
      <c r="F198" s="116" t="s">
        <v>781</v>
      </c>
      <c r="G198" s="117" t="s">
        <v>782</v>
      </c>
      <c r="H198" s="118" t="s">
        <v>783</v>
      </c>
      <c r="I198" s="119" t="s">
        <v>784</v>
      </c>
      <c r="J198" s="118" t="s">
        <v>785</v>
      </c>
      <c r="K198" s="483" t="s">
        <v>956</v>
      </c>
      <c r="L198" s="484" t="s">
        <v>1559</v>
      </c>
      <c r="M198" s="119" t="s">
        <v>1264</v>
      </c>
      <c r="N198" s="461" t="s">
        <v>1433</v>
      </c>
      <c r="O198" s="117" t="s">
        <v>1795</v>
      </c>
      <c r="P198" s="118" t="s">
        <v>1988</v>
      </c>
      <c r="Q198" s="546" t="s">
        <v>2119</v>
      </c>
      <c r="R198" s="102" t="s">
        <v>785</v>
      </c>
    </row>
    <row r="199" spans="2:18" ht="35.25" customHeight="1" x14ac:dyDescent="0.25">
      <c r="B199" t="str">
        <f t="shared" si="6"/>
        <v>korrektes Team (KO-Phase):</v>
      </c>
      <c r="E199" s="23" t="str">
        <f t="shared" si="7"/>
        <v>korrektes Team (KO-Phase):</v>
      </c>
      <c r="F199" s="116" t="s">
        <v>786</v>
      </c>
      <c r="G199" s="117" t="s">
        <v>787</v>
      </c>
      <c r="H199" s="118" t="s">
        <v>788</v>
      </c>
      <c r="I199" s="119" t="s">
        <v>789</v>
      </c>
      <c r="J199" s="118" t="s">
        <v>790</v>
      </c>
      <c r="K199" s="483" t="s">
        <v>957</v>
      </c>
      <c r="L199" s="484" t="s">
        <v>1560</v>
      </c>
      <c r="M199" s="119" t="s">
        <v>1265</v>
      </c>
      <c r="N199" s="461" t="s">
        <v>1434</v>
      </c>
      <c r="O199" s="117" t="s">
        <v>1796</v>
      </c>
      <c r="P199" s="118" t="s">
        <v>1989</v>
      </c>
      <c r="Q199" s="546" t="s">
        <v>2120</v>
      </c>
      <c r="R199" s="102" t="s">
        <v>790</v>
      </c>
    </row>
    <row r="200" spans="2:18" ht="121.5" customHeight="1" x14ac:dyDescent="0.25">
      <c r="B200" t="str">
        <f t="shared" si="6"/>
        <v>Um zum Beispiel zehn weitere Personen hinzuzufügen, selektiere die Spalten HJ bis MH und kopiere sie nach rechts. Fertig. (Blattschutz entfernen!)</v>
      </c>
      <c r="E200" s="23" t="str">
        <f t="shared" si="7"/>
        <v>Um zum Beispiel zehn weitere Personen hinzuzufügen, selektiere die Spalten HJ bis MH und kopiere sie nach rechts. Fertig. (Blattschutz entfernen!)</v>
      </c>
      <c r="F200" s="116" t="s">
        <v>2146</v>
      </c>
      <c r="G200" s="117" t="s">
        <v>2147</v>
      </c>
      <c r="H200" s="118" t="s">
        <v>2148</v>
      </c>
      <c r="I200" s="119" t="s">
        <v>2149</v>
      </c>
      <c r="J200" s="118" t="s">
        <v>2150</v>
      </c>
      <c r="K200" s="483" t="s">
        <v>2151</v>
      </c>
      <c r="L200" s="484" t="s">
        <v>2152</v>
      </c>
      <c r="M200" s="119" t="s">
        <v>2153</v>
      </c>
      <c r="N200" s="461" t="s">
        <v>2154</v>
      </c>
      <c r="O200" s="117" t="s">
        <v>2155</v>
      </c>
      <c r="P200" s="118" t="s">
        <v>2156</v>
      </c>
      <c r="Q200" s="546" t="s">
        <v>2157</v>
      </c>
      <c r="R200" s="102" t="s">
        <v>2150</v>
      </c>
    </row>
    <row r="201" spans="2:18" ht="107.25" customHeight="1" x14ac:dyDescent="0.25">
      <c r="B201" t="str">
        <f t="shared" si="6"/>
        <v>Um die Teams in der KO-Runde vorherzusagen, gib in den gelben Feldern die Nummern der Teams ein.</v>
      </c>
      <c r="E201" s="23" t="str">
        <f t="shared" si="7"/>
        <v>Um die Teams in der KO-Runde vorherzusagen, gib in den gelben Feldern die Nummern der Teams ein.</v>
      </c>
      <c r="F201" s="116" t="s">
        <v>791</v>
      </c>
      <c r="G201" s="117" t="s">
        <v>792</v>
      </c>
      <c r="H201" s="118" t="s">
        <v>793</v>
      </c>
      <c r="I201" s="119" t="s">
        <v>794</v>
      </c>
      <c r="J201" s="118" t="s">
        <v>795</v>
      </c>
      <c r="K201" s="483" t="s">
        <v>958</v>
      </c>
      <c r="L201" s="484" t="s">
        <v>1561</v>
      </c>
      <c r="M201" s="119" t="s">
        <v>1266</v>
      </c>
      <c r="N201" s="461" t="s">
        <v>1435</v>
      </c>
      <c r="O201" s="117" t="s">
        <v>1797</v>
      </c>
      <c r="P201" s="118" t="s">
        <v>1990</v>
      </c>
      <c r="Q201" s="546" t="s">
        <v>2121</v>
      </c>
      <c r="R201" s="102" t="s">
        <v>795</v>
      </c>
    </row>
    <row r="202" spans="2:18" ht="123" customHeight="1" x14ac:dyDescent="0.25">
      <c r="B202" t="str">
        <f t="shared" si="6"/>
        <v>Auf dem Tabellenblatt 'PrSettings' können die Faktoren für die einzelnen Kategorien und weitere Voreinstellungen gewählt werden.</v>
      </c>
      <c r="E202" s="23" t="str">
        <f t="shared" si="7"/>
        <v>Auf dem Tabellenblatt 'PrSettings' können die Faktoren für die einzelnen Kategorien und weitere Voreinstellungen gewählt werden.</v>
      </c>
      <c r="F202" s="116" t="s">
        <v>796</v>
      </c>
      <c r="G202" s="117" t="s">
        <v>797</v>
      </c>
      <c r="H202" s="118" t="s">
        <v>798</v>
      </c>
      <c r="I202" s="119" t="s">
        <v>799</v>
      </c>
      <c r="J202" s="118" t="s">
        <v>800</v>
      </c>
      <c r="K202" s="483" t="s">
        <v>959</v>
      </c>
      <c r="L202" s="484" t="s">
        <v>1562</v>
      </c>
      <c r="M202" s="119" t="s">
        <v>1267</v>
      </c>
      <c r="N202" s="461" t="s">
        <v>1436</v>
      </c>
      <c r="O202" s="117" t="s">
        <v>1798</v>
      </c>
      <c r="P202" s="118" t="s">
        <v>1991</v>
      </c>
      <c r="Q202" s="546" t="s">
        <v>2122</v>
      </c>
      <c r="R202" s="102" t="s">
        <v>800</v>
      </c>
    </row>
    <row r="203" spans="2:18" x14ac:dyDescent="0.25">
      <c r="B203" t="str">
        <f t="shared" si="6"/>
        <v>Zugriff auf die Datei</v>
      </c>
      <c r="E203" s="23" t="str">
        <f t="shared" si="7"/>
        <v>Zugriff auf die Datei</v>
      </c>
      <c r="F203" s="344" t="s">
        <v>801</v>
      </c>
      <c r="G203" s="345" t="s">
        <v>802</v>
      </c>
      <c r="H203" s="346" t="s">
        <v>803</v>
      </c>
      <c r="I203" s="347" t="s">
        <v>804</v>
      </c>
      <c r="J203" s="346" t="s">
        <v>805</v>
      </c>
      <c r="K203" s="474" t="s">
        <v>960</v>
      </c>
      <c r="L203" s="485" t="s">
        <v>1563</v>
      </c>
      <c r="M203" s="347" t="s">
        <v>1268</v>
      </c>
      <c r="N203" s="460" t="s">
        <v>1437</v>
      </c>
      <c r="O203" s="345" t="s">
        <v>1799</v>
      </c>
      <c r="P203" s="346" t="s">
        <v>1992</v>
      </c>
      <c r="Q203" s="545" t="s">
        <v>2123</v>
      </c>
      <c r="R203" s="348" t="s">
        <v>805</v>
      </c>
    </row>
    <row r="204" spans="2:18" x14ac:dyDescent="0.25">
      <c r="B204" t="str">
        <f t="shared" si="6"/>
        <v>Tabellenblatt</v>
      </c>
      <c r="E204" s="23" t="str">
        <f t="shared" si="7"/>
        <v>Tabellenblatt</v>
      </c>
      <c r="F204" s="116" t="s">
        <v>806</v>
      </c>
      <c r="G204" s="117" t="s">
        <v>807</v>
      </c>
      <c r="H204" s="118" t="s">
        <v>808</v>
      </c>
      <c r="I204" s="119" t="s">
        <v>809</v>
      </c>
      <c r="J204" s="118" t="s">
        <v>810</v>
      </c>
      <c r="K204" s="483" t="s">
        <v>961</v>
      </c>
      <c r="L204" s="484" t="s">
        <v>1564</v>
      </c>
      <c r="M204" s="119" t="s">
        <v>1269</v>
      </c>
      <c r="N204" s="461" t="s">
        <v>1438</v>
      </c>
      <c r="O204" s="117" t="s">
        <v>1800</v>
      </c>
      <c r="P204" s="118" t="s">
        <v>1993</v>
      </c>
      <c r="Q204" s="546" t="s">
        <v>2124</v>
      </c>
      <c r="R204" s="102" t="s">
        <v>810</v>
      </c>
    </row>
    <row r="205" spans="2:18" x14ac:dyDescent="0.25">
      <c r="B205" t="str">
        <f t="shared" si="6"/>
        <v>Gewinner im Finale:</v>
      </c>
      <c r="E205" s="23" t="str">
        <f t="shared" si="7"/>
        <v>Gewinner im Finale:</v>
      </c>
      <c r="F205" s="349" t="s">
        <v>861</v>
      </c>
      <c r="G205" s="350" t="s">
        <v>860</v>
      </c>
      <c r="H205" s="351" t="s">
        <v>859</v>
      </c>
      <c r="I205" s="352" t="s">
        <v>858</v>
      </c>
      <c r="J205" s="351" t="s">
        <v>857</v>
      </c>
      <c r="K205" s="486" t="s">
        <v>969</v>
      </c>
      <c r="L205" s="487" t="s">
        <v>1565</v>
      </c>
      <c r="M205" s="352" t="s">
        <v>1270</v>
      </c>
      <c r="N205" s="464" t="s">
        <v>1439</v>
      </c>
      <c r="O205" s="350" t="s">
        <v>1801</v>
      </c>
      <c r="P205" s="351" t="s">
        <v>1994</v>
      </c>
      <c r="Q205" s="549" t="s">
        <v>2125</v>
      </c>
      <c r="R205" s="353" t="s">
        <v>857</v>
      </c>
    </row>
    <row r="206" spans="2:18" ht="60" x14ac:dyDescent="0.25">
      <c r="B206" t="str">
        <f t="shared" si="6"/>
        <v>Punkte für die Tordifferenz bei Unentschieden:</v>
      </c>
      <c r="E206" s="23" t="str">
        <f t="shared" si="7"/>
        <v>Punkte für die Tordifferenz bei Unentschieden:</v>
      </c>
      <c r="F206" s="344" t="s">
        <v>1641</v>
      </c>
      <c r="G206" s="345" t="s">
        <v>811</v>
      </c>
      <c r="H206" s="346" t="s">
        <v>812</v>
      </c>
      <c r="I206" s="347" t="s">
        <v>813</v>
      </c>
      <c r="J206" s="346" t="s">
        <v>814</v>
      </c>
      <c r="K206" s="474" t="s">
        <v>962</v>
      </c>
      <c r="L206" s="485" t="s">
        <v>1566</v>
      </c>
      <c r="M206" s="347" t="s">
        <v>1271</v>
      </c>
      <c r="N206" s="460" t="s">
        <v>1440</v>
      </c>
      <c r="O206" s="345" t="s">
        <v>1802</v>
      </c>
      <c r="P206" s="346" t="s">
        <v>1995</v>
      </c>
      <c r="Q206" s="545" t="s">
        <v>2126</v>
      </c>
      <c r="R206" s="348" t="s">
        <v>814</v>
      </c>
    </row>
    <row r="207" spans="2:18" x14ac:dyDescent="0.25">
      <c r="B207" t="str">
        <f t="shared" si="6"/>
        <v>ja</v>
      </c>
      <c r="E207" s="23" t="str">
        <f t="shared" si="7"/>
        <v>ja</v>
      </c>
      <c r="F207" s="344" t="s">
        <v>815</v>
      </c>
      <c r="G207" s="345" t="s">
        <v>816</v>
      </c>
      <c r="H207" s="346" t="s">
        <v>817</v>
      </c>
      <c r="I207" s="347" t="s">
        <v>818</v>
      </c>
      <c r="J207" s="346" t="s">
        <v>819</v>
      </c>
      <c r="K207" s="474" t="s">
        <v>819</v>
      </c>
      <c r="L207" s="485" t="s">
        <v>1567</v>
      </c>
      <c r="M207" s="347" t="s">
        <v>1272</v>
      </c>
      <c r="N207" s="460" t="s">
        <v>1441</v>
      </c>
      <c r="O207" s="345" t="s">
        <v>1803</v>
      </c>
      <c r="P207" s="346" t="s">
        <v>1996</v>
      </c>
      <c r="Q207" s="545" t="s">
        <v>819</v>
      </c>
      <c r="R207" s="348" t="s">
        <v>819</v>
      </c>
    </row>
    <row r="208" spans="2:18" x14ac:dyDescent="0.25">
      <c r="B208" t="str">
        <f t="shared" si="6"/>
        <v>nein</v>
      </c>
      <c r="E208" s="23" t="str">
        <f t="shared" si="7"/>
        <v>nein</v>
      </c>
      <c r="F208" s="344" t="s">
        <v>820</v>
      </c>
      <c r="G208" s="345" t="s">
        <v>820</v>
      </c>
      <c r="H208" s="346" t="s">
        <v>820</v>
      </c>
      <c r="I208" s="347" t="s">
        <v>821</v>
      </c>
      <c r="J208" s="346" t="s">
        <v>822</v>
      </c>
      <c r="K208" s="474" t="s">
        <v>963</v>
      </c>
      <c r="L208" s="485" t="s">
        <v>1568</v>
      </c>
      <c r="M208" s="347" t="s">
        <v>1273</v>
      </c>
      <c r="N208" s="460" t="s">
        <v>1442</v>
      </c>
      <c r="O208" s="345" t="s">
        <v>1804</v>
      </c>
      <c r="P208" s="346" t="s">
        <v>1997</v>
      </c>
      <c r="Q208" s="545" t="s">
        <v>2127</v>
      </c>
      <c r="R208" s="348" t="s">
        <v>822</v>
      </c>
    </row>
    <row r="209" spans="2:18" ht="60" x14ac:dyDescent="0.25">
      <c r="B209" t="str">
        <f t="shared" si="6"/>
        <v>Mindestanzahl für 'Viele Tore' bei Unentschieden:</v>
      </c>
      <c r="E209" s="23" t="str">
        <f t="shared" si="7"/>
        <v>Mindestanzahl für 'Viele Tore' bei Unentschieden:</v>
      </c>
      <c r="F209" s="116" t="s">
        <v>1642</v>
      </c>
      <c r="G209" s="117" t="s">
        <v>823</v>
      </c>
      <c r="H209" s="118" t="s">
        <v>824</v>
      </c>
      <c r="I209" s="119" t="s">
        <v>825</v>
      </c>
      <c r="J209" s="118" t="s">
        <v>826</v>
      </c>
      <c r="K209" s="483" t="s">
        <v>964</v>
      </c>
      <c r="L209" s="484" t="s">
        <v>1569</v>
      </c>
      <c r="M209" s="119" t="s">
        <v>1274</v>
      </c>
      <c r="N209" s="461" t="s">
        <v>1443</v>
      </c>
      <c r="O209" s="117" t="s">
        <v>1805</v>
      </c>
      <c r="P209" s="118" t="s">
        <v>1998</v>
      </c>
      <c r="Q209" s="546" t="s">
        <v>2128</v>
      </c>
      <c r="R209" s="102" t="s">
        <v>826</v>
      </c>
    </row>
    <row r="210" spans="2:18" ht="60" x14ac:dyDescent="0.25">
      <c r="B210" t="str">
        <f t="shared" si="6"/>
        <v>Mindestanzahl für eine große Tordifferenz:</v>
      </c>
      <c r="E210" s="23" t="str">
        <f t="shared" si="7"/>
        <v>Mindestanzahl für eine große Tordifferenz:</v>
      </c>
      <c r="F210" s="116" t="s">
        <v>827</v>
      </c>
      <c r="G210" s="117" t="s">
        <v>828</v>
      </c>
      <c r="H210" s="118" t="s">
        <v>829</v>
      </c>
      <c r="I210" s="119" t="s">
        <v>830</v>
      </c>
      <c r="J210" s="118" t="s">
        <v>831</v>
      </c>
      <c r="K210" s="483" t="s">
        <v>965</v>
      </c>
      <c r="L210" s="484" t="s">
        <v>1570</v>
      </c>
      <c r="M210" s="119" t="s">
        <v>1275</v>
      </c>
      <c r="N210" s="461" t="s">
        <v>1444</v>
      </c>
      <c r="O210" s="117" t="s">
        <v>1806</v>
      </c>
      <c r="P210" s="118" t="s">
        <v>1999</v>
      </c>
      <c r="Q210" s="546" t="s">
        <v>2129</v>
      </c>
      <c r="R210" s="102" t="s">
        <v>831</v>
      </c>
    </row>
    <row r="211" spans="2:18" ht="138" customHeight="1" x14ac:dyDescent="0.25">
      <c r="B211" t="str">
        <f t="shared" si="6"/>
        <v>Sind viele Tore gefallen, kann man auch Punkte für eine gute Annäherung an das Ergebnis vergeben. Es gibt 3 Fälle:</v>
      </c>
      <c r="E211" s="23" t="str">
        <f t="shared" si="7"/>
        <v>Sind viele Tore gefallen, kann man auch Punkte für eine gute Annäherung an das Ergebnis vergeben. Es gibt 3 Fälle:</v>
      </c>
      <c r="F211" s="116" t="s">
        <v>1612</v>
      </c>
      <c r="G211" s="117" t="s">
        <v>1610</v>
      </c>
      <c r="H211" s="118" t="s">
        <v>1608</v>
      </c>
      <c r="I211" s="119" t="s">
        <v>1606</v>
      </c>
      <c r="J211" s="118" t="s">
        <v>1598</v>
      </c>
      <c r="K211" s="483" t="s">
        <v>1640</v>
      </c>
      <c r="L211" s="484" t="s">
        <v>1603</v>
      </c>
      <c r="M211" s="119" t="s">
        <v>1638</v>
      </c>
      <c r="N211" s="461" t="s">
        <v>1600</v>
      </c>
      <c r="O211" s="117" t="s">
        <v>1807</v>
      </c>
      <c r="P211" s="118" t="s">
        <v>2000</v>
      </c>
      <c r="Q211" s="546" t="s">
        <v>2130</v>
      </c>
      <c r="R211" s="102" t="s">
        <v>1598</v>
      </c>
    </row>
    <row r="212" spans="2:18" ht="53.25" customHeight="1" x14ac:dyDescent="0.25">
      <c r="B212" t="str">
        <f t="shared" si="6"/>
        <v>a) Abweichung von maximal 1 Tor bei einem Unentschieden
     z.B.  4:4  statt 5:5</v>
      </c>
      <c r="E212" s="23" t="str">
        <f t="shared" si="7"/>
        <v>a) Abweichung von maximal 1 Tor bei einem Unentschieden
     z.B.  4:4  statt 5:5</v>
      </c>
      <c r="F212" s="116" t="s">
        <v>1618</v>
      </c>
      <c r="G212" s="117" t="s">
        <v>1622</v>
      </c>
      <c r="H212" s="118" t="s">
        <v>1625</v>
      </c>
      <c r="I212" s="119" t="s">
        <v>1628</v>
      </c>
      <c r="J212" s="118" t="s">
        <v>1613</v>
      </c>
      <c r="K212" s="483" t="s">
        <v>1644</v>
      </c>
      <c r="L212" s="484" t="s">
        <v>1632</v>
      </c>
      <c r="M212" s="119" t="s">
        <v>1634</v>
      </c>
      <c r="N212" s="461" t="s">
        <v>1636</v>
      </c>
      <c r="O212" s="117" t="s">
        <v>1808</v>
      </c>
      <c r="P212" s="118" t="s">
        <v>2001</v>
      </c>
      <c r="Q212" s="546" t="s">
        <v>2131</v>
      </c>
      <c r="R212" s="102" t="s">
        <v>1613</v>
      </c>
    </row>
    <row r="213" spans="2:18" ht="53.25" customHeight="1" x14ac:dyDescent="0.25">
      <c r="B213" t="str">
        <f t="shared" si="6"/>
        <v>b) Abweichung von maximal 1 Tor bei der Tordifferenz
     z.B.  4:1 statt 5:1</v>
      </c>
      <c r="E213" s="23" t="str">
        <f t="shared" si="7"/>
        <v>b) Abweichung von maximal 1 Tor bei der Tordifferenz
     z.B.  4:1 statt 5:1</v>
      </c>
      <c r="F213" s="116" t="s">
        <v>1619</v>
      </c>
      <c r="G213" s="117" t="s">
        <v>1621</v>
      </c>
      <c r="H213" s="118" t="s">
        <v>1624</v>
      </c>
      <c r="I213" s="119" t="s">
        <v>1627</v>
      </c>
      <c r="J213" s="118" t="s">
        <v>1614</v>
      </c>
      <c r="K213" s="483" t="s">
        <v>1629</v>
      </c>
      <c r="L213" s="484" t="s">
        <v>1631</v>
      </c>
      <c r="M213" s="119" t="s">
        <v>1633</v>
      </c>
      <c r="N213" s="461" t="s">
        <v>1635</v>
      </c>
      <c r="O213" s="117" t="s">
        <v>1809</v>
      </c>
      <c r="P213" s="118" t="s">
        <v>2002</v>
      </c>
      <c r="Q213" s="546" t="s">
        <v>2132</v>
      </c>
      <c r="R213" s="102" t="s">
        <v>1614</v>
      </c>
    </row>
    <row r="214" spans="2:18" ht="76.5" customHeight="1" x14ac:dyDescent="0.25">
      <c r="B214" t="str">
        <f t="shared" si="6"/>
        <v>c) Abweichung von maximal 1 Tor bei einer Mannschaft oder bei beiden Mannschaften. Eine Abweichung bei beiden Mannschaften muss in dieselbe Richtung gehen,
     z.B.  5:1 statt 6:2</v>
      </c>
      <c r="E214" s="23" t="str">
        <f t="shared" si="7"/>
        <v>c) Abweichung von maximal 1 Tor bei einer Mannschaft oder bei beiden Mannschaften. Eine Abweichung bei beiden Mannschaften muss in dieselbe Richtung gehen,
     z.B.  5:1 statt 6:2</v>
      </c>
      <c r="F214" s="116" t="s">
        <v>1646</v>
      </c>
      <c r="G214" s="117" t="s">
        <v>1620</v>
      </c>
      <c r="H214" s="118" t="s">
        <v>1623</v>
      </c>
      <c r="I214" s="119" t="s">
        <v>1626</v>
      </c>
      <c r="J214" s="118" t="s">
        <v>1645</v>
      </c>
      <c r="K214" s="483" t="s">
        <v>1615</v>
      </c>
      <c r="L214" s="484" t="s">
        <v>1630</v>
      </c>
      <c r="M214" s="119" t="s">
        <v>1616</v>
      </c>
      <c r="N214" s="461" t="s">
        <v>1617</v>
      </c>
      <c r="O214" s="117" t="s">
        <v>1810</v>
      </c>
      <c r="P214" s="118" t="s">
        <v>2003</v>
      </c>
      <c r="Q214" s="546" t="s">
        <v>2133</v>
      </c>
      <c r="R214" s="102" t="s">
        <v>1645</v>
      </c>
    </row>
    <row r="215" spans="2:18" ht="158.25" customHeight="1" x14ac:dyDescent="0.25">
      <c r="B215" t="str">
        <f t="shared" si="6"/>
        <v>Wer das nicht möchte, kann beim entsprechenden Faktor eine Null eintragen.
Man kann auch einzelne Optionen deaktivieren, indem man eine Mindestanzahl von 99 einträgt.</v>
      </c>
      <c r="E215" s="23" t="str">
        <f t="shared" si="7"/>
        <v>Wer das nicht möchte, kann beim entsprechenden Faktor eine Null eintragen.
Man kann auch einzelne Optionen deaktivieren, indem man eine Mindestanzahl von 99 einträgt.</v>
      </c>
      <c r="F215" s="116" t="s">
        <v>1611</v>
      </c>
      <c r="G215" s="117" t="s">
        <v>1609</v>
      </c>
      <c r="H215" s="118" t="s">
        <v>1607</v>
      </c>
      <c r="I215" s="119" t="s">
        <v>1605</v>
      </c>
      <c r="J215" s="118" t="s">
        <v>1597</v>
      </c>
      <c r="K215" s="483" t="s">
        <v>1604</v>
      </c>
      <c r="L215" s="484" t="s">
        <v>1602</v>
      </c>
      <c r="M215" s="119" t="s">
        <v>1601</v>
      </c>
      <c r="N215" s="461" t="s">
        <v>1599</v>
      </c>
      <c r="O215" s="117" t="s">
        <v>1811</v>
      </c>
      <c r="P215" s="118" t="s">
        <v>2004</v>
      </c>
      <c r="Q215" s="546" t="s">
        <v>2134</v>
      </c>
      <c r="R215" s="102" t="s">
        <v>1597</v>
      </c>
    </row>
    <row r="216" spans="2:18" ht="300" x14ac:dyDescent="0.25">
      <c r="B216" t="str">
        <f t="shared" si="6"/>
        <v>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v>
      </c>
      <c r="E216" s="23" t="str">
        <f t="shared" si="7"/>
        <v>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v>
      </c>
      <c r="F216" s="116" t="s">
        <v>1643</v>
      </c>
      <c r="G216" s="117" t="s">
        <v>832</v>
      </c>
      <c r="H216" s="118" t="s">
        <v>833</v>
      </c>
      <c r="I216" s="119" t="s">
        <v>834</v>
      </c>
      <c r="J216" s="118" t="s">
        <v>835</v>
      </c>
      <c r="K216" s="483" t="s">
        <v>966</v>
      </c>
      <c r="L216" s="484" t="s">
        <v>1571</v>
      </c>
      <c r="M216" s="119" t="s">
        <v>1639</v>
      </c>
      <c r="N216" s="461" t="s">
        <v>1445</v>
      </c>
      <c r="O216" s="117" t="s">
        <v>1812</v>
      </c>
      <c r="P216" s="118" t="s">
        <v>2005</v>
      </c>
      <c r="Q216" s="546" t="s">
        <v>2135</v>
      </c>
      <c r="R216" s="102" t="s">
        <v>835</v>
      </c>
    </row>
    <row r="217" spans="2:18" ht="47.25" customHeight="1" x14ac:dyDescent="0.25">
      <c r="B217" t="str">
        <f t="shared" si="6"/>
        <v>Mindestanzahl für eine große Summe an Toren:</v>
      </c>
      <c r="E217" s="23" t="str">
        <f t="shared" si="7"/>
        <v>Mindestanzahl für eine große Summe an Toren:</v>
      </c>
      <c r="F217" s="116" t="s">
        <v>836</v>
      </c>
      <c r="G217" s="117" t="s">
        <v>837</v>
      </c>
      <c r="H217" s="118" t="s">
        <v>838</v>
      </c>
      <c r="I217" s="119" t="s">
        <v>839</v>
      </c>
      <c r="J217" s="118" t="s">
        <v>840</v>
      </c>
      <c r="K217" s="483" t="s">
        <v>967</v>
      </c>
      <c r="L217" s="484" t="s">
        <v>1572</v>
      </c>
      <c r="M217" s="119" t="s">
        <v>1276</v>
      </c>
      <c r="N217" s="461" t="s">
        <v>1446</v>
      </c>
      <c r="O217" s="117" t="s">
        <v>1813</v>
      </c>
      <c r="P217" s="118" t="s">
        <v>2006</v>
      </c>
      <c r="Q217" s="546" t="s">
        <v>2136</v>
      </c>
      <c r="R217" s="102" t="s">
        <v>840</v>
      </c>
    </row>
    <row r="218" spans="2:18" ht="257.25" customHeight="1" x14ac:dyDescent="0.25">
      <c r="B218" t="str">
        <f t="shared" si="6"/>
        <v>Im Achtelfinale, Viertelfinale und Halbfinale wird das Ergebnis ohne Elfmeterschießen vorhergesagt. Es kann also auch ein Unentschieden eingetragen werden. Im Finale und im Spiel um den dritten Platz muss das Gesamtergebnis (mit Elfmeterschießen) eingetragen werden.</v>
      </c>
      <c r="E218" s="23" t="str">
        <f t="shared" si="7"/>
        <v>Im Achtelfinale, Viertelfinale und Halbfinale wird das Ergebnis ohne Elfmeterschießen vorhergesagt. Es kann also auch ein Unentschieden eingetragen werden. Im Finale und im Spiel um den dritten Platz muss das Gesamtergebnis (mit Elfmeterschießen) eingetragen werden.</v>
      </c>
      <c r="F218" s="116" t="s">
        <v>841</v>
      </c>
      <c r="G218" s="117" t="s">
        <v>842</v>
      </c>
      <c r="H218" s="118" t="s">
        <v>843</v>
      </c>
      <c r="I218" s="119" t="s">
        <v>844</v>
      </c>
      <c r="J218" s="118" t="s">
        <v>845</v>
      </c>
      <c r="K218" s="483" t="s">
        <v>968</v>
      </c>
      <c r="L218" s="484" t="s">
        <v>1573</v>
      </c>
      <c r="M218" s="119" t="s">
        <v>1277</v>
      </c>
      <c r="N218" s="461" t="s">
        <v>1447</v>
      </c>
      <c r="O218" s="117" t="s">
        <v>1814</v>
      </c>
      <c r="P218" s="118" t="s">
        <v>2007</v>
      </c>
      <c r="Q218" s="546" t="s">
        <v>2137</v>
      </c>
      <c r="R218" s="102" t="s">
        <v>845</v>
      </c>
    </row>
    <row r="219" spans="2:18" ht="19.5" customHeight="1" x14ac:dyDescent="0.25">
      <c r="B219" t="str">
        <f t="shared" si="6"/>
        <v>Anzahl:</v>
      </c>
      <c r="E219" s="23" t="str">
        <f t="shared" si="7"/>
        <v>Anzahl:</v>
      </c>
      <c r="F219" s="116" t="s">
        <v>1134</v>
      </c>
      <c r="G219" s="117" t="s">
        <v>1135</v>
      </c>
      <c r="H219" s="118" t="s">
        <v>1136</v>
      </c>
      <c r="I219" s="119" t="s">
        <v>1137</v>
      </c>
      <c r="J219" s="118" t="s">
        <v>1138</v>
      </c>
      <c r="K219" s="483" t="s">
        <v>1139</v>
      </c>
      <c r="L219" s="484" t="s">
        <v>1139</v>
      </c>
      <c r="M219" s="119" t="s">
        <v>1135</v>
      </c>
      <c r="N219" s="461" t="s">
        <v>1448</v>
      </c>
      <c r="O219" s="117" t="s">
        <v>1815</v>
      </c>
      <c r="P219" s="118" t="s">
        <v>2008</v>
      </c>
      <c r="Q219" s="546" t="s">
        <v>2138</v>
      </c>
      <c r="R219" s="102" t="s">
        <v>1138</v>
      </c>
    </row>
    <row r="220" spans="2:18" ht="27.75" customHeight="1" x14ac:dyDescent="0.25">
      <c r="B220" t="str">
        <f t="shared" si="6"/>
        <v>Europameister</v>
      </c>
      <c r="E220" s="23" t="str">
        <f t="shared" si="7"/>
        <v>Europameister</v>
      </c>
      <c r="F220" s="116" t="s">
        <v>1585</v>
      </c>
      <c r="G220" s="117" t="s">
        <v>1586</v>
      </c>
      <c r="H220" s="118" t="s">
        <v>1587</v>
      </c>
      <c r="I220" s="119" t="s">
        <v>1588</v>
      </c>
      <c r="J220" s="118" t="s">
        <v>1589</v>
      </c>
      <c r="K220" s="483" t="s">
        <v>1590</v>
      </c>
      <c r="L220" s="484" t="s">
        <v>1591</v>
      </c>
      <c r="M220" s="119" t="s">
        <v>1592</v>
      </c>
      <c r="N220" s="461" t="s">
        <v>1593</v>
      </c>
      <c r="O220" s="117" t="s">
        <v>1816</v>
      </c>
      <c r="P220" s="118" t="s">
        <v>2009</v>
      </c>
      <c r="Q220" s="546" t="s">
        <v>2139</v>
      </c>
      <c r="R220" s="102" t="s">
        <v>1589</v>
      </c>
    </row>
    <row r="221" spans="2:18" ht="15.75" thickBot="1" x14ac:dyDescent="0.3">
      <c r="B221">
        <f t="shared" si="6"/>
        <v>0</v>
      </c>
      <c r="E221" s="23">
        <f t="shared" si="7"/>
        <v>0</v>
      </c>
      <c r="F221" s="354"/>
      <c r="G221" s="355"/>
      <c r="H221" s="356"/>
      <c r="I221" s="357"/>
      <c r="J221" s="356"/>
      <c r="K221" s="488"/>
      <c r="L221" s="489"/>
      <c r="M221" s="357"/>
      <c r="N221" s="463"/>
      <c r="O221" s="355"/>
      <c r="P221" s="356"/>
      <c r="Q221" s="548"/>
      <c r="R221" s="358"/>
    </row>
    <row r="222" spans="2:18" ht="16.5" thickTop="1" thickBot="1" x14ac:dyDescent="0.3">
      <c r="E222" s="23"/>
    </row>
    <row r="223" spans="2:18" ht="29.25" thickTop="1" x14ac:dyDescent="0.45">
      <c r="E223" s="23"/>
      <c r="F223" s="68" t="s">
        <v>1029</v>
      </c>
      <c r="G223" s="431"/>
      <c r="H223" s="431"/>
      <c r="I223" s="431"/>
      <c r="J223" s="431"/>
      <c r="K223" s="432"/>
      <c r="L223" s="431"/>
      <c r="M223" s="431"/>
      <c r="N223" s="431"/>
      <c r="O223" s="431"/>
      <c r="P223" s="431"/>
      <c r="Q223" s="431"/>
      <c r="R223" s="433"/>
    </row>
    <row r="224" spans="2:18" x14ac:dyDescent="0.25">
      <c r="B224" t="str">
        <f t="shared" si="6"/>
        <v>Täglicher Spielplan</v>
      </c>
      <c r="E224" s="23" t="str">
        <f t="shared" si="7"/>
        <v>Täglicher Spielplan</v>
      </c>
      <c r="F224" s="109" t="s">
        <v>1029</v>
      </c>
      <c r="G224" s="110" t="s">
        <v>1030</v>
      </c>
      <c r="H224" s="108" t="s">
        <v>1031</v>
      </c>
      <c r="I224" s="111" t="s">
        <v>1032</v>
      </c>
      <c r="J224" s="108" t="s">
        <v>1033</v>
      </c>
      <c r="K224" s="490" t="s">
        <v>1034</v>
      </c>
      <c r="L224" s="491" t="s">
        <v>1574</v>
      </c>
      <c r="M224" s="111" t="s">
        <v>1278</v>
      </c>
      <c r="N224" s="465" t="s">
        <v>1449</v>
      </c>
      <c r="O224" s="110" t="s">
        <v>1817</v>
      </c>
      <c r="P224" s="108" t="s">
        <v>2010</v>
      </c>
      <c r="Q224" s="550" t="s">
        <v>2140</v>
      </c>
      <c r="R224" s="434" t="s">
        <v>1033</v>
      </c>
    </row>
    <row r="225" spans="2:18" x14ac:dyDescent="0.25">
      <c r="B225" t="str">
        <f t="shared" si="6"/>
        <v>Spiel Nr.</v>
      </c>
      <c r="E225" s="23" t="str">
        <f t="shared" si="7"/>
        <v>Spiel Nr.</v>
      </c>
      <c r="F225" s="109" t="s">
        <v>337</v>
      </c>
      <c r="G225" s="110" t="s">
        <v>1035</v>
      </c>
      <c r="H225" s="108" t="s">
        <v>1036</v>
      </c>
      <c r="I225" s="111" t="s">
        <v>1037</v>
      </c>
      <c r="J225" s="108" t="s">
        <v>1038</v>
      </c>
      <c r="K225" s="490" t="s">
        <v>1039</v>
      </c>
      <c r="L225" s="491" t="s">
        <v>1575</v>
      </c>
      <c r="M225" s="111" t="s">
        <v>1279</v>
      </c>
      <c r="N225" s="465" t="s">
        <v>1450</v>
      </c>
      <c r="O225" s="110" t="s">
        <v>1818</v>
      </c>
      <c r="P225" s="108" t="s">
        <v>2011</v>
      </c>
      <c r="Q225" s="550" t="s">
        <v>2141</v>
      </c>
      <c r="R225" s="434" t="s">
        <v>1038</v>
      </c>
    </row>
    <row r="226" spans="2:18" x14ac:dyDescent="0.25">
      <c r="B226" t="str">
        <f t="shared" si="6"/>
        <v>Teams</v>
      </c>
      <c r="E226" s="23" t="str">
        <f t="shared" si="7"/>
        <v>Teams</v>
      </c>
      <c r="F226" s="109" t="s">
        <v>288</v>
      </c>
      <c r="G226" s="110" t="s">
        <v>1040</v>
      </c>
      <c r="H226" s="108" t="s">
        <v>1041</v>
      </c>
      <c r="I226" s="111" t="s">
        <v>1042</v>
      </c>
      <c r="J226" s="108" t="s">
        <v>288</v>
      </c>
      <c r="K226" s="490" t="s">
        <v>288</v>
      </c>
      <c r="L226" s="491" t="s">
        <v>1576</v>
      </c>
      <c r="M226" s="111" t="s">
        <v>1254</v>
      </c>
      <c r="N226" s="465" t="s">
        <v>1451</v>
      </c>
      <c r="O226" s="110" t="s">
        <v>1819</v>
      </c>
      <c r="P226" s="108" t="s">
        <v>1900</v>
      </c>
      <c r="Q226" s="550" t="s">
        <v>2108</v>
      </c>
      <c r="R226" s="434" t="s">
        <v>288</v>
      </c>
    </row>
    <row r="227" spans="2:18" x14ac:dyDescent="0.25">
      <c r="B227" t="str">
        <f t="shared" si="6"/>
        <v>Zeit</v>
      </c>
      <c r="E227" s="23" t="str">
        <f t="shared" si="7"/>
        <v>Zeit</v>
      </c>
      <c r="F227" s="109" t="s">
        <v>1043</v>
      </c>
      <c r="G227" s="110" t="s">
        <v>1044</v>
      </c>
      <c r="H227" s="108" t="s">
        <v>1045</v>
      </c>
      <c r="I227" s="111" t="s">
        <v>1046</v>
      </c>
      <c r="J227" s="108" t="s">
        <v>1047</v>
      </c>
      <c r="K227" s="490" t="s">
        <v>1048</v>
      </c>
      <c r="L227" s="491" t="s">
        <v>1577</v>
      </c>
      <c r="M227" s="111" t="s">
        <v>1045</v>
      </c>
      <c r="N227" s="465" t="s">
        <v>1452</v>
      </c>
      <c r="O227" s="110" t="s">
        <v>1820</v>
      </c>
      <c r="P227" s="108" t="s">
        <v>2012</v>
      </c>
      <c r="Q227" s="550" t="s">
        <v>1577</v>
      </c>
      <c r="R227" s="434" t="s">
        <v>1047</v>
      </c>
    </row>
    <row r="228" spans="2:18" x14ac:dyDescent="0.25">
      <c r="B228" t="str">
        <f t="shared" si="6"/>
        <v>Team 1</v>
      </c>
      <c r="E228" s="23" t="str">
        <f t="shared" si="7"/>
        <v>Team 1</v>
      </c>
      <c r="F228" s="109" t="s">
        <v>261</v>
      </c>
      <c r="G228" s="110" t="s">
        <v>1049</v>
      </c>
      <c r="H228" s="108" t="s">
        <v>1050</v>
      </c>
      <c r="I228" s="111" t="s">
        <v>1051</v>
      </c>
      <c r="J228" s="108" t="s">
        <v>261</v>
      </c>
      <c r="K228" s="490" t="s">
        <v>261</v>
      </c>
      <c r="L228" s="491" t="s">
        <v>1578</v>
      </c>
      <c r="M228" s="111" t="s">
        <v>1280</v>
      </c>
      <c r="N228" s="465" t="s">
        <v>1453</v>
      </c>
      <c r="O228" s="110" t="s">
        <v>1821</v>
      </c>
      <c r="P228" s="108" t="s">
        <v>2013</v>
      </c>
      <c r="Q228" s="550" t="s">
        <v>2142</v>
      </c>
      <c r="R228" s="434" t="s">
        <v>261</v>
      </c>
    </row>
    <row r="229" spans="2:18" x14ac:dyDescent="0.25">
      <c r="B229" t="str">
        <f t="shared" si="6"/>
        <v>Team 2</v>
      </c>
      <c r="E229" s="23" t="str">
        <f t="shared" si="7"/>
        <v>Team 2</v>
      </c>
      <c r="F229" s="109" t="s">
        <v>262</v>
      </c>
      <c r="G229" s="110" t="s">
        <v>1052</v>
      </c>
      <c r="H229" s="108" t="s">
        <v>1053</v>
      </c>
      <c r="I229" s="111" t="s">
        <v>1054</v>
      </c>
      <c r="J229" s="108" t="s">
        <v>262</v>
      </c>
      <c r="K229" s="490" t="s">
        <v>262</v>
      </c>
      <c r="L229" s="491" t="s">
        <v>1579</v>
      </c>
      <c r="M229" s="111" t="s">
        <v>1281</v>
      </c>
      <c r="N229" s="465" t="s">
        <v>1454</v>
      </c>
      <c r="O229" s="110" t="s">
        <v>1822</v>
      </c>
      <c r="P229" s="108" t="s">
        <v>2014</v>
      </c>
      <c r="Q229" s="550" t="s">
        <v>2143</v>
      </c>
      <c r="R229" s="434" t="s">
        <v>262</v>
      </c>
    </row>
    <row r="230" spans="2:18" x14ac:dyDescent="0.25">
      <c r="B230" t="str">
        <f t="shared" si="6"/>
        <v>Achtelfinale</v>
      </c>
      <c r="E230" s="23" t="str">
        <f t="shared" si="7"/>
        <v>Achtelfinale</v>
      </c>
      <c r="F230" s="109" t="s">
        <v>733</v>
      </c>
      <c r="G230" s="110" t="s">
        <v>734</v>
      </c>
      <c r="H230" s="108" t="s">
        <v>735</v>
      </c>
      <c r="I230" s="111" t="s">
        <v>1055</v>
      </c>
      <c r="J230" s="108" t="s">
        <v>737</v>
      </c>
      <c r="K230" s="492" t="s">
        <v>946</v>
      </c>
      <c r="L230" s="491" t="s">
        <v>1580</v>
      </c>
      <c r="M230" s="111" t="s">
        <v>1282</v>
      </c>
      <c r="N230" s="465" t="s">
        <v>1422</v>
      </c>
      <c r="O230" s="110" t="s">
        <v>1783</v>
      </c>
      <c r="P230" s="108" t="s">
        <v>1975</v>
      </c>
      <c r="Q230" s="550" t="s">
        <v>2109</v>
      </c>
      <c r="R230" s="434" t="s">
        <v>737</v>
      </c>
    </row>
    <row r="231" spans="2:18" x14ac:dyDescent="0.25">
      <c r="B231" t="str">
        <f t="shared" si="6"/>
        <v>Viertelfinale</v>
      </c>
      <c r="E231" s="23" t="str">
        <f t="shared" si="7"/>
        <v>Viertelfinale</v>
      </c>
      <c r="F231" s="435" t="s">
        <v>738</v>
      </c>
      <c r="G231" s="110" t="s">
        <v>739</v>
      </c>
      <c r="H231" s="108" t="s">
        <v>740</v>
      </c>
      <c r="I231" s="111" t="s">
        <v>741</v>
      </c>
      <c r="J231" s="108" t="s">
        <v>742</v>
      </c>
      <c r="K231" s="492" t="s">
        <v>947</v>
      </c>
      <c r="L231" s="491" t="s">
        <v>1549</v>
      </c>
      <c r="M231" s="111" t="s">
        <v>1283</v>
      </c>
      <c r="N231" s="465" t="s">
        <v>1423</v>
      </c>
      <c r="O231" s="110" t="s">
        <v>1784</v>
      </c>
      <c r="P231" s="108" t="s">
        <v>1976</v>
      </c>
      <c r="Q231" s="550" t="s">
        <v>2110</v>
      </c>
      <c r="R231" s="434" t="s">
        <v>742</v>
      </c>
    </row>
    <row r="232" spans="2:18" x14ac:dyDescent="0.25">
      <c r="B232" t="str">
        <f t="shared" si="6"/>
        <v>Halbfinale</v>
      </c>
      <c r="E232" s="23" t="str">
        <f t="shared" si="7"/>
        <v>Halbfinale</v>
      </c>
      <c r="F232" s="109" t="s">
        <v>743</v>
      </c>
      <c r="G232" s="110" t="s">
        <v>744</v>
      </c>
      <c r="H232" s="108" t="s">
        <v>745</v>
      </c>
      <c r="I232" s="111" t="s">
        <v>746</v>
      </c>
      <c r="J232" s="108" t="s">
        <v>747</v>
      </c>
      <c r="K232" s="492" t="s">
        <v>948</v>
      </c>
      <c r="L232" s="491" t="s">
        <v>1550</v>
      </c>
      <c r="M232" s="111" t="s">
        <v>1284</v>
      </c>
      <c r="N232" s="465" t="s">
        <v>1424</v>
      </c>
      <c r="O232" s="110" t="s">
        <v>1785</v>
      </c>
      <c r="P232" s="108" t="s">
        <v>1977</v>
      </c>
      <c r="Q232" s="550" t="s">
        <v>2111</v>
      </c>
      <c r="R232" s="434" t="s">
        <v>747</v>
      </c>
    </row>
    <row r="233" spans="2:18" x14ac:dyDescent="0.25">
      <c r="B233" t="str">
        <f t="shared" si="6"/>
        <v>Datum</v>
      </c>
      <c r="E233" s="23" t="str">
        <f t="shared" si="7"/>
        <v>Datum</v>
      </c>
      <c r="F233" s="109" t="s">
        <v>1056</v>
      </c>
      <c r="G233" s="110" t="s">
        <v>1057</v>
      </c>
      <c r="H233" s="108" t="s">
        <v>1058</v>
      </c>
      <c r="I233" s="111" t="s">
        <v>1056</v>
      </c>
      <c r="J233" s="108" t="s">
        <v>1059</v>
      </c>
      <c r="K233" s="490" t="s">
        <v>1059</v>
      </c>
      <c r="L233" s="491" t="s">
        <v>1581</v>
      </c>
      <c r="M233" s="111" t="s">
        <v>1058</v>
      </c>
      <c r="N233" s="465" t="s">
        <v>1455</v>
      </c>
      <c r="O233" s="110" t="s">
        <v>1823</v>
      </c>
      <c r="P233" s="108" t="s">
        <v>2015</v>
      </c>
      <c r="Q233" s="550" t="s">
        <v>1059</v>
      </c>
      <c r="R233" s="434" t="s">
        <v>1059</v>
      </c>
    </row>
    <row r="234" spans="2:18" x14ac:dyDescent="0.25">
      <c r="B234" t="str">
        <f t="shared" si="6"/>
        <v>Favoriten einfärben</v>
      </c>
      <c r="E234" s="23" t="str">
        <f t="shared" si="7"/>
        <v>Favoriten einfärben</v>
      </c>
      <c r="F234" s="109" t="s">
        <v>1060</v>
      </c>
      <c r="G234" s="110" t="s">
        <v>1061</v>
      </c>
      <c r="H234" s="108" t="s">
        <v>1062</v>
      </c>
      <c r="I234" s="111" t="s">
        <v>1063</v>
      </c>
      <c r="J234" s="108" t="s">
        <v>1064</v>
      </c>
      <c r="K234" s="490" t="s">
        <v>1065</v>
      </c>
      <c r="L234" s="491" t="s">
        <v>1582</v>
      </c>
      <c r="M234" s="111" t="s">
        <v>1285</v>
      </c>
      <c r="N234" s="465" t="s">
        <v>1456</v>
      </c>
      <c r="O234" s="110" t="s">
        <v>1824</v>
      </c>
      <c r="P234" s="108" t="s">
        <v>2016</v>
      </c>
      <c r="Q234" s="550" t="s">
        <v>2144</v>
      </c>
      <c r="R234" s="434" t="s">
        <v>1064</v>
      </c>
    </row>
    <row r="235" spans="2:18" ht="30" x14ac:dyDescent="0.25">
      <c r="B235" t="str">
        <f t="shared" si="6"/>
        <v>Hier den Gruppencode eingeben</v>
      </c>
      <c r="E235" s="23" t="str">
        <f t="shared" si="7"/>
        <v>Hier den Gruppencode eingeben</v>
      </c>
      <c r="F235" s="436" t="s">
        <v>1066</v>
      </c>
      <c r="G235" s="437" t="s">
        <v>1067</v>
      </c>
      <c r="H235" s="438" t="s">
        <v>1068</v>
      </c>
      <c r="I235" s="439" t="s">
        <v>1069</v>
      </c>
      <c r="J235" s="438" t="s">
        <v>1070</v>
      </c>
      <c r="K235" s="490" t="s">
        <v>1071</v>
      </c>
      <c r="L235" s="493" t="s">
        <v>1583</v>
      </c>
      <c r="M235" s="439" t="s">
        <v>1286</v>
      </c>
      <c r="N235" s="466" t="s">
        <v>1457</v>
      </c>
      <c r="O235" s="437" t="s">
        <v>1825</v>
      </c>
      <c r="P235" s="438" t="s">
        <v>2017</v>
      </c>
      <c r="Q235" s="551" t="s">
        <v>2145</v>
      </c>
      <c r="R235" s="434" t="s">
        <v>1070</v>
      </c>
    </row>
    <row r="236" spans="2:18" ht="15.75" thickBot="1" x14ac:dyDescent="0.3">
      <c r="B236">
        <f t="shared" si="6"/>
        <v>0</v>
      </c>
      <c r="E236" s="23">
        <f t="shared" si="7"/>
        <v>0</v>
      </c>
      <c r="F236" s="112"/>
      <c r="G236" s="113"/>
      <c r="H236" s="114"/>
      <c r="I236" s="115"/>
      <c r="J236" s="114"/>
      <c r="K236" s="494"/>
      <c r="L236" s="495"/>
      <c r="M236" s="115"/>
      <c r="N236" s="459"/>
      <c r="O236" s="113"/>
      <c r="P236" s="114"/>
      <c r="Q236" s="544"/>
      <c r="R236" s="440"/>
    </row>
    <row r="237" spans="2:18" ht="16.5" thickTop="1" thickBot="1" x14ac:dyDescent="0.3">
      <c r="E237" s="23"/>
    </row>
    <row r="238" spans="2:18" ht="29.25" thickTop="1" x14ac:dyDescent="0.45">
      <c r="E238" s="23"/>
      <c r="F238" s="68" t="s">
        <v>2206</v>
      </c>
      <c r="G238" s="431"/>
      <c r="H238" s="431"/>
      <c r="I238" s="431"/>
      <c r="J238" s="431"/>
      <c r="K238" s="432"/>
      <c r="L238" s="431"/>
      <c r="M238" s="431"/>
      <c r="N238" s="431"/>
      <c r="O238" s="431"/>
      <c r="P238" s="431"/>
      <c r="Q238" s="431"/>
      <c r="R238" s="433"/>
    </row>
    <row r="239" spans="2:18" x14ac:dyDescent="0.25">
      <c r="B239" t="str">
        <f t="shared" si="6"/>
        <v>Gesamttabelle</v>
      </c>
      <c r="E239" s="23" t="str">
        <f t="shared" si="7"/>
        <v>Gesamttabelle</v>
      </c>
      <c r="F239" s="344" t="s">
        <v>2218</v>
      </c>
      <c r="G239" s="345" t="s">
        <v>2219</v>
      </c>
      <c r="H239" s="346" t="s">
        <v>2220</v>
      </c>
      <c r="I239" s="347" t="s">
        <v>196</v>
      </c>
      <c r="J239" s="346" t="s">
        <v>2221</v>
      </c>
      <c r="K239" s="490" t="s">
        <v>2222</v>
      </c>
      <c r="L239" s="484" t="s">
        <v>2266</v>
      </c>
      <c r="M239" s="347" t="s">
        <v>2267</v>
      </c>
      <c r="N239" s="461" t="s">
        <v>2268</v>
      </c>
      <c r="O239" s="345" t="s">
        <v>2269</v>
      </c>
      <c r="P239" s="346" t="s">
        <v>2265</v>
      </c>
      <c r="Q239" s="546" t="s">
        <v>2270</v>
      </c>
      <c r="R239" s="390" t="s">
        <v>2221</v>
      </c>
    </row>
    <row r="240" spans="2:18" ht="45" x14ac:dyDescent="0.25">
      <c r="B240" t="str">
        <f t="shared" si="6"/>
        <v>Direktvergleich 1</v>
      </c>
      <c r="E240" s="23" t="str">
        <f t="shared" si="7"/>
        <v>Direktvergleich 1</v>
      </c>
      <c r="F240" s="344" t="s">
        <v>2223</v>
      </c>
      <c r="G240" s="345" t="s">
        <v>2224</v>
      </c>
      <c r="H240" s="346" t="s">
        <v>2225</v>
      </c>
      <c r="I240" s="347" t="s">
        <v>2226</v>
      </c>
      <c r="J240" s="346" t="s">
        <v>2227</v>
      </c>
      <c r="K240" s="490" t="s">
        <v>2228</v>
      </c>
      <c r="L240" s="484" t="s">
        <v>2252</v>
      </c>
      <c r="M240" s="347" t="s">
        <v>2251</v>
      </c>
      <c r="N240" s="461" t="s">
        <v>2250</v>
      </c>
      <c r="O240" s="345" t="s">
        <v>2249</v>
      </c>
      <c r="P240" s="346" t="s">
        <v>2248</v>
      </c>
      <c r="Q240" s="546" t="s">
        <v>2247</v>
      </c>
      <c r="R240" s="390" t="s">
        <v>2227</v>
      </c>
    </row>
    <row r="241" spans="2:18" ht="45" x14ac:dyDescent="0.25">
      <c r="B241" t="str">
        <f t="shared" si="6"/>
        <v>Direktvergleich 2</v>
      </c>
      <c r="E241" s="23" t="str">
        <f t="shared" si="7"/>
        <v>Direktvergleich 2</v>
      </c>
      <c r="F241" s="344" t="s">
        <v>2229</v>
      </c>
      <c r="G241" s="345" t="s">
        <v>2230</v>
      </c>
      <c r="H241" s="346" t="s">
        <v>2231</v>
      </c>
      <c r="I241" s="347" t="s">
        <v>2232</v>
      </c>
      <c r="J241" s="346" t="s">
        <v>2233</v>
      </c>
      <c r="K241" s="490" t="s">
        <v>2234</v>
      </c>
      <c r="L241" s="484" t="s">
        <v>2253</v>
      </c>
      <c r="M241" s="347" t="s">
        <v>2254</v>
      </c>
      <c r="N241" s="461" t="s">
        <v>2255</v>
      </c>
      <c r="O241" s="345" t="s">
        <v>2256</v>
      </c>
      <c r="P241" s="346" t="s">
        <v>2257</v>
      </c>
      <c r="Q241" s="546" t="s">
        <v>2258</v>
      </c>
      <c r="R241" s="390" t="s">
        <v>2233</v>
      </c>
    </row>
    <row r="242" spans="2:18" ht="45" x14ac:dyDescent="0.25">
      <c r="B242" t="str">
        <f t="shared" si="6"/>
        <v>Direktvergleich 3</v>
      </c>
      <c r="E242" s="23" t="str">
        <f t="shared" si="7"/>
        <v>Direktvergleich 3</v>
      </c>
      <c r="F242" s="344" t="s">
        <v>2235</v>
      </c>
      <c r="G242" s="345" t="s">
        <v>2236</v>
      </c>
      <c r="H242" s="346" t="s">
        <v>2237</v>
      </c>
      <c r="I242" s="347" t="s">
        <v>2238</v>
      </c>
      <c r="J242" s="346" t="s">
        <v>2239</v>
      </c>
      <c r="K242" s="490" t="s">
        <v>2240</v>
      </c>
      <c r="L242" s="484" t="s">
        <v>2259</v>
      </c>
      <c r="M242" s="347" t="s">
        <v>2260</v>
      </c>
      <c r="N242" s="461" t="s">
        <v>2261</v>
      </c>
      <c r="O242" s="345" t="s">
        <v>2262</v>
      </c>
      <c r="P242" s="346" t="s">
        <v>2263</v>
      </c>
      <c r="Q242" s="546" t="s">
        <v>2264</v>
      </c>
      <c r="R242" s="390" t="s">
        <v>2239</v>
      </c>
    </row>
    <row r="243" spans="2:18" x14ac:dyDescent="0.25">
      <c r="B243" t="str">
        <f t="shared" si="6"/>
        <v>(wiederholter DV)</v>
      </c>
      <c r="E243" s="23" t="str">
        <f t="shared" si="7"/>
        <v>(wiederholter DV)</v>
      </c>
      <c r="F243" s="344" t="s">
        <v>2241</v>
      </c>
      <c r="G243" s="345" t="s">
        <v>2242</v>
      </c>
      <c r="H243" s="346" t="s">
        <v>2243</v>
      </c>
      <c r="I243" s="347" t="s">
        <v>2244</v>
      </c>
      <c r="J243" s="346" t="s">
        <v>2245</v>
      </c>
      <c r="K243" s="490" t="s">
        <v>2246</v>
      </c>
      <c r="L243" s="484" t="s">
        <v>2275</v>
      </c>
      <c r="M243" s="347" t="s">
        <v>2276</v>
      </c>
      <c r="N243" s="461" t="s">
        <v>2273</v>
      </c>
      <c r="O243" s="345" t="s">
        <v>2272</v>
      </c>
      <c r="P243" s="346" t="s">
        <v>2274</v>
      </c>
      <c r="Q243" s="546" t="s">
        <v>2271</v>
      </c>
      <c r="R243" s="390" t="s">
        <v>2245</v>
      </c>
    </row>
    <row r="244" spans="2:18" ht="150" x14ac:dyDescent="0.25">
      <c r="B244" t="str">
        <f t="shared" si="6"/>
        <v>Ein roter Punkt bedeutet, dass die Fair-Play-Wertung oder die Rangliste der European Qualifiers über die Platzierung dieser Mannschaft entscheidet.</v>
      </c>
      <c r="E244" s="23" t="str">
        <f t="shared" si="7"/>
        <v>Ein roter Punkt bedeutet, dass die Fair-Play-Wertung oder die Rangliste der European Qualifiers über die Platzierung dieser Mannschaft entscheidet.</v>
      </c>
      <c r="F244" s="344" t="s">
        <v>2288</v>
      </c>
      <c r="G244" s="345" t="s">
        <v>2291</v>
      </c>
      <c r="H244" s="346" t="s">
        <v>2292</v>
      </c>
      <c r="I244" s="347" t="s">
        <v>2290</v>
      </c>
      <c r="J244" s="346" t="s">
        <v>2289</v>
      </c>
      <c r="K244" s="490" t="s">
        <v>2293</v>
      </c>
      <c r="L244" s="484" t="s">
        <v>2294</v>
      </c>
      <c r="M244" s="347" t="s">
        <v>2295</v>
      </c>
      <c r="N244" s="461" t="s">
        <v>2296</v>
      </c>
      <c r="O244" s="345" t="s">
        <v>2297</v>
      </c>
      <c r="P244" s="346" t="s">
        <v>2298</v>
      </c>
      <c r="Q244" s="546" t="s">
        <v>2299</v>
      </c>
      <c r="R244" s="390" t="s">
        <v>2289</v>
      </c>
    </row>
    <row r="245" spans="2:18" x14ac:dyDescent="0.25">
      <c r="B245" t="str">
        <f t="shared" si="6"/>
        <v>EURO Rang</v>
      </c>
      <c r="E245" s="23" t="str">
        <f t="shared" si="7"/>
        <v>EURO Rang</v>
      </c>
      <c r="F245" s="344" t="s">
        <v>1122</v>
      </c>
      <c r="G245" s="345" t="s">
        <v>2301</v>
      </c>
      <c r="H245" s="346" t="s">
        <v>2302</v>
      </c>
      <c r="I245" s="347" t="s">
        <v>2303</v>
      </c>
      <c r="J245" s="346" t="s">
        <v>2304</v>
      </c>
      <c r="K245" s="490" t="s">
        <v>2305</v>
      </c>
      <c r="L245" s="484" t="s">
        <v>2306</v>
      </c>
      <c r="M245" s="347" t="s">
        <v>2307</v>
      </c>
      <c r="N245" s="461" t="s">
        <v>2300</v>
      </c>
      <c r="O245" s="345" t="s">
        <v>2308</v>
      </c>
      <c r="P245" s="346" t="s">
        <v>2309</v>
      </c>
      <c r="Q245" s="546" t="s">
        <v>2310</v>
      </c>
      <c r="R245" s="390" t="s">
        <v>2304</v>
      </c>
    </row>
    <row r="246" spans="2:18" x14ac:dyDescent="0.25">
      <c r="B246">
        <f t="shared" si="6"/>
        <v>0</v>
      </c>
      <c r="E246" s="23">
        <f t="shared" si="7"/>
        <v>0</v>
      </c>
      <c r="F246" s="388"/>
      <c r="G246" s="345"/>
      <c r="H246" s="346"/>
      <c r="I246" s="347"/>
      <c r="J246" s="346"/>
      <c r="K246" s="490"/>
      <c r="L246" s="484"/>
      <c r="M246" s="347"/>
      <c r="N246" s="461"/>
      <c r="O246" s="345"/>
      <c r="P246" s="346"/>
      <c r="Q246" s="546"/>
      <c r="R246" s="390"/>
    </row>
    <row r="247" spans="2:18" x14ac:dyDescent="0.25">
      <c r="B247">
        <f t="shared" si="6"/>
        <v>0</v>
      </c>
      <c r="E247" s="23">
        <f t="shared" si="7"/>
        <v>0</v>
      </c>
      <c r="F247" s="344"/>
      <c r="G247" s="345"/>
      <c r="H247" s="346"/>
      <c r="I247" s="347"/>
      <c r="J247" s="346"/>
      <c r="K247" s="490"/>
      <c r="L247" s="484"/>
      <c r="M247" s="347"/>
      <c r="N247" s="461"/>
      <c r="O247" s="345"/>
      <c r="P247" s="346"/>
      <c r="Q247" s="546"/>
      <c r="R247" s="390"/>
    </row>
    <row r="248" spans="2:18" x14ac:dyDescent="0.25">
      <c r="B248">
        <f t="shared" si="6"/>
        <v>0</v>
      </c>
      <c r="E248" s="23">
        <f t="shared" si="7"/>
        <v>0</v>
      </c>
      <c r="F248" s="344"/>
      <c r="G248" s="345"/>
      <c r="H248" s="346"/>
      <c r="I248" s="347"/>
      <c r="J248" s="346"/>
      <c r="K248" s="490"/>
      <c r="L248" s="484"/>
      <c r="M248" s="347"/>
      <c r="N248" s="461"/>
      <c r="O248" s="345"/>
      <c r="P248" s="346"/>
      <c r="Q248" s="546"/>
      <c r="R248" s="390"/>
    </row>
    <row r="249" spans="2:18" x14ac:dyDescent="0.25">
      <c r="B249">
        <f t="shared" si="6"/>
        <v>0</v>
      </c>
      <c r="E249" s="23">
        <f t="shared" si="7"/>
        <v>0</v>
      </c>
      <c r="F249" s="344"/>
      <c r="G249" s="345"/>
      <c r="H249" s="346"/>
      <c r="I249" s="347"/>
      <c r="J249" s="346"/>
      <c r="K249" s="490"/>
      <c r="L249" s="484"/>
      <c r="M249" s="347"/>
      <c r="N249" s="461"/>
      <c r="O249" s="345"/>
      <c r="P249" s="346"/>
      <c r="Q249" s="546"/>
      <c r="R249" s="390"/>
    </row>
    <row r="250" spans="2:18" x14ac:dyDescent="0.25">
      <c r="B250">
        <f t="shared" si="6"/>
        <v>0</v>
      </c>
      <c r="E250" s="23">
        <f t="shared" si="7"/>
        <v>0</v>
      </c>
      <c r="F250" s="344"/>
      <c r="G250" s="345"/>
      <c r="H250" s="346"/>
      <c r="I250" s="347"/>
      <c r="J250" s="346"/>
      <c r="K250" s="490"/>
      <c r="L250" s="484"/>
      <c r="M250" s="347"/>
      <c r="N250" s="461"/>
      <c r="O250" s="345"/>
      <c r="P250" s="346"/>
      <c r="Q250" s="546"/>
      <c r="R250" s="390"/>
    </row>
    <row r="251" spans="2:18" ht="15.75" thickBot="1" x14ac:dyDescent="0.3">
      <c r="B251">
        <f t="shared" si="6"/>
        <v>0</v>
      </c>
      <c r="E251" s="23">
        <f t="shared" si="7"/>
        <v>0</v>
      </c>
      <c r="F251" s="354"/>
      <c r="G251" s="355"/>
      <c r="H251" s="356"/>
      <c r="I251" s="357"/>
      <c r="J251" s="356"/>
      <c r="K251" s="494"/>
      <c r="L251" s="489"/>
      <c r="M251" s="357"/>
      <c r="N251" s="463"/>
      <c r="O251" s="355"/>
      <c r="P251" s="356"/>
      <c r="Q251" s="548"/>
      <c r="R251" s="358"/>
    </row>
    <row r="252" spans="2:18" ht="15.75" thickTop="1" x14ac:dyDescent="0.25"/>
    <row r="253" spans="2:18" x14ac:dyDescent="0.25"/>
    <row r="254" spans="2:18" x14ac:dyDescent="0.25"/>
  </sheetData>
  <sheetProtection sheet="1" selectLockedCells="1"/>
  <mergeCells count="18">
    <mergeCell ref="C3:C4"/>
    <mergeCell ref="D3:D4"/>
    <mergeCell ref="J3:J4"/>
    <mergeCell ref="E3:E4"/>
    <mergeCell ref="F3:F4"/>
    <mergeCell ref="G3:G4"/>
    <mergeCell ref="H3:H4"/>
    <mergeCell ref="I3:I4"/>
    <mergeCell ref="P3:P4"/>
    <mergeCell ref="Q3:Q4"/>
    <mergeCell ref="R3:R4"/>
    <mergeCell ref="F1:J1"/>
    <mergeCell ref="F2:J2"/>
    <mergeCell ref="K3:K4"/>
    <mergeCell ref="M3:M4"/>
    <mergeCell ref="N3:N4"/>
    <mergeCell ref="L3:L4"/>
    <mergeCell ref="O3:O4"/>
  </mergeCells>
  <conditionalFormatting sqref="D3:D4">
    <cfRule type="expression" dxfId="6" priority="404">
      <formula>#REF!</formula>
    </cfRule>
  </conditionalFormatting>
  <conditionalFormatting sqref="C3:C4">
    <cfRule type="expression" dxfId="5" priority="2">
      <formula>#REF!</formula>
    </cfRule>
  </conditionalFormatting>
  <conditionalFormatting sqref="F3:R3">
    <cfRule type="expression" dxfId="4" priority="1">
      <formula>F$3=$N$1</formula>
    </cfRule>
  </conditionalFormatting>
  <dataValidations count="4">
    <dataValidation type="whole" allowBlank="1" showInputMessage="1" showErrorMessage="1" sqref="T2" xr:uid="{00000000-0002-0000-0B00-000000000000}">
      <formula1>1</formula1>
      <formula2>5</formula2>
    </dataValidation>
    <dataValidation allowBlank="1" showErrorMessage="1" errorTitle="Language" error="Invalid language" promptTitle="Language" prompt="Please choose a language for the country names" sqref="S3" xr:uid="{00000000-0002-0000-0B00-000001000000}"/>
    <dataValidation type="list" allowBlank="1" showErrorMessage="1" errorTitle="Language" error="Invalid language" sqref="O1:Q1" xr:uid="{00000000-0002-0000-0B00-000002000000}">
      <formula1>$B$3:$B$12</formula1>
    </dataValidation>
    <dataValidation type="list" allowBlank="1" showErrorMessage="1" errorTitle="Language" error="Invalid language" sqref="N1" xr:uid="{DBC08873-DC72-4CC6-AC27-0CE7D3179CEE}">
      <formula1>$F$3:$R$3</formula1>
    </dataValidation>
  </dataValidations>
  <pageMargins left="0.7" right="0.7" top="0.78740157499999996" bottom="0.78740157499999996" header="0.3" footer="0.3"/>
  <pageSetup paperSize="9" orientation="portrait" horizontalDpi="4294967293"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Tabelle4"/>
  <dimension ref="A1:N80"/>
  <sheetViews>
    <sheetView showGridLines="0" showRowColHeaders="0" workbookViewId="0">
      <selection activeCell="H1" sqref="H1"/>
    </sheetView>
  </sheetViews>
  <sheetFormatPr baseColWidth="10" defaultColWidth="0" defaultRowHeight="15" zeroHeight="1" x14ac:dyDescent="0.25"/>
  <cols>
    <col min="1" max="1" width="28" customWidth="1"/>
    <col min="2" max="2" width="11.42578125" hidden="1" customWidth="1"/>
    <col min="3" max="3" width="11.42578125" customWidth="1"/>
    <col min="4" max="4" width="13.140625" customWidth="1"/>
    <col min="5" max="5" width="5.140625" hidden="1" customWidth="1"/>
    <col min="6" max="6" width="11.42578125" customWidth="1"/>
    <col min="7" max="7" width="20.42578125" customWidth="1"/>
    <col min="8" max="8" width="15.5703125" customWidth="1"/>
    <col min="9" max="9" width="17" customWidth="1"/>
    <col min="10" max="10" width="20.28515625" customWidth="1"/>
    <col min="11" max="11" width="25.85546875" hidden="1" customWidth="1"/>
    <col min="12" max="12" width="15.85546875" hidden="1" customWidth="1"/>
    <col min="13" max="13" width="16.5703125" hidden="1" customWidth="1"/>
    <col min="14" max="14" width="16.85546875" hidden="1" customWidth="1"/>
    <col min="15" max="16384" width="11.42578125" hidden="1"/>
  </cols>
  <sheetData>
    <row r="1" spans="1:14" ht="36.75" customHeight="1" thickBot="1" x14ac:dyDescent="0.5">
      <c r="A1" s="894" t="str">
        <f>Sprache!$E$87</f>
        <v>Wahl der Zeitzone</v>
      </c>
      <c r="B1" s="894"/>
      <c r="C1" s="894"/>
      <c r="D1" s="894"/>
      <c r="E1" s="894"/>
      <c r="F1" s="894"/>
      <c r="G1" s="823" t="str">
        <f>Sprache!$E$146</f>
        <v>Hier klicken und
Zeitzone wählen:</v>
      </c>
      <c r="H1" s="43" t="s">
        <v>140</v>
      </c>
      <c r="I1" s="821" t="s">
        <v>1123</v>
      </c>
    </row>
    <row r="2" spans="1:14" x14ac:dyDescent="0.25"/>
    <row r="3" spans="1:14" x14ac:dyDescent="0.25">
      <c r="C3" s="27"/>
      <c r="D3" s="5"/>
    </row>
    <row r="4" spans="1:14" ht="15.75" thickBot="1" x14ac:dyDescent="0.3">
      <c r="B4" s="120">
        <v>-12</v>
      </c>
      <c r="C4" s="147" t="s">
        <v>128</v>
      </c>
      <c r="D4" s="148" t="s">
        <v>103</v>
      </c>
      <c r="E4">
        <f>$B4/24</f>
        <v>-0.5</v>
      </c>
      <c r="F4" s="121"/>
      <c r="G4" s="998" t="str">
        <f>Sprache!$E$150</f>
        <v>Bei Sommerzeit muss die Zeitzone entsprechend angepasst werden (z. B. UTC+2 statt UTC+1)</v>
      </c>
      <c r="H4" s="998"/>
      <c r="I4" s="998"/>
      <c r="J4" s="123"/>
    </row>
    <row r="5" spans="1:14" ht="15" customHeight="1" x14ac:dyDescent="0.25">
      <c r="B5" s="120">
        <v>-11</v>
      </c>
      <c r="C5" s="147" t="s">
        <v>129</v>
      </c>
      <c r="D5" s="148"/>
      <c r="E5">
        <f t="shared" ref="E5:E39" si="0">$B5/24</f>
        <v>-0.45833333333333331</v>
      </c>
      <c r="G5" s="998"/>
      <c r="H5" s="998"/>
      <c r="I5" s="998"/>
      <c r="J5" s="63"/>
      <c r="K5" s="995" t="str">
        <f>Sprache!$E$147</f>
        <v>Zeitzone des
Gastgeberlandes:</v>
      </c>
      <c r="L5" s="996" t="s">
        <v>140</v>
      </c>
      <c r="M5" s="44"/>
      <c r="N5" s="44"/>
    </row>
    <row r="6" spans="1:14" ht="15.75" thickBot="1" x14ac:dyDescent="0.3">
      <c r="B6" s="120">
        <v>-10</v>
      </c>
      <c r="C6" s="147" t="s">
        <v>130</v>
      </c>
      <c r="D6" s="148" t="s">
        <v>104</v>
      </c>
      <c r="E6">
        <f t="shared" si="0"/>
        <v>-0.41666666666666669</v>
      </c>
      <c r="G6" s="998"/>
      <c r="H6" s="998"/>
      <c r="I6" s="998"/>
      <c r="J6" s="63"/>
      <c r="K6" s="995"/>
      <c r="L6" s="997"/>
      <c r="M6" s="44"/>
      <c r="N6" s="44"/>
    </row>
    <row r="7" spans="1:14" x14ac:dyDescent="0.25">
      <c r="B7" s="120">
        <v>-9</v>
      </c>
      <c r="C7" s="147" t="s">
        <v>131</v>
      </c>
      <c r="D7" s="148" t="s">
        <v>105</v>
      </c>
      <c r="E7">
        <f t="shared" si="0"/>
        <v>-0.375</v>
      </c>
      <c r="G7" s="124"/>
      <c r="I7" s="120"/>
      <c r="J7" s="63"/>
      <c r="K7" s="63"/>
      <c r="L7" s="44"/>
      <c r="M7" s="44"/>
      <c r="N7" s="44"/>
    </row>
    <row r="8" spans="1:14" x14ac:dyDescent="0.25">
      <c r="B8" s="120">
        <v>-8</v>
      </c>
      <c r="C8" s="147" t="s">
        <v>132</v>
      </c>
      <c r="D8" s="148" t="s">
        <v>106</v>
      </c>
      <c r="E8">
        <f t="shared" si="0"/>
        <v>-0.33333333333333331</v>
      </c>
      <c r="I8" s="120"/>
      <c r="J8" s="63"/>
      <c r="K8" s="63"/>
      <c r="L8" s="44"/>
      <c r="M8" s="44"/>
      <c r="N8" s="44"/>
    </row>
    <row r="9" spans="1:14" x14ac:dyDescent="0.25">
      <c r="B9" s="120">
        <v>-7</v>
      </c>
      <c r="C9" s="147" t="s">
        <v>133</v>
      </c>
      <c r="D9" s="148" t="s">
        <v>107</v>
      </c>
      <c r="E9">
        <f t="shared" si="0"/>
        <v>-0.29166666666666669</v>
      </c>
      <c r="I9" s="120"/>
      <c r="J9" s="63"/>
      <c r="K9" s="63"/>
      <c r="L9" s="44"/>
      <c r="M9" s="44"/>
      <c r="N9" s="44"/>
    </row>
    <row r="10" spans="1:14" ht="15" customHeight="1" x14ac:dyDescent="0.25">
      <c r="B10" s="120">
        <v>-6</v>
      </c>
      <c r="C10" s="147" t="s">
        <v>134</v>
      </c>
      <c r="D10" s="148" t="s">
        <v>108</v>
      </c>
      <c r="E10">
        <f t="shared" si="0"/>
        <v>-0.25</v>
      </c>
      <c r="J10" s="63"/>
      <c r="K10" s="63"/>
      <c r="L10" s="44"/>
      <c r="M10" s="44"/>
      <c r="N10" s="44"/>
    </row>
    <row r="11" spans="1:14" x14ac:dyDescent="0.25">
      <c r="B11" s="120">
        <v>-5</v>
      </c>
      <c r="C11" s="147" t="s">
        <v>135</v>
      </c>
      <c r="D11" s="148" t="s">
        <v>109</v>
      </c>
      <c r="E11">
        <f t="shared" si="0"/>
        <v>-0.20833333333333334</v>
      </c>
      <c r="J11" s="120"/>
      <c r="K11" s="63"/>
      <c r="L11" s="44"/>
      <c r="M11" s="44"/>
      <c r="N11" s="44"/>
    </row>
    <row r="12" spans="1:14" x14ac:dyDescent="0.25">
      <c r="B12" s="120">
        <v>-4</v>
      </c>
      <c r="C12" s="147" t="s">
        <v>136</v>
      </c>
      <c r="D12" s="148" t="s">
        <v>110</v>
      </c>
      <c r="E12">
        <f t="shared" si="0"/>
        <v>-0.16666666666666666</v>
      </c>
      <c r="J12" s="63"/>
      <c r="K12" s="63"/>
      <c r="L12" s="44"/>
      <c r="M12" s="44"/>
      <c r="N12" s="44"/>
    </row>
    <row r="13" spans="1:14" x14ac:dyDescent="0.25">
      <c r="B13" s="120">
        <v>-3.5</v>
      </c>
      <c r="C13" s="147" t="s">
        <v>127</v>
      </c>
      <c r="D13" s="148" t="s">
        <v>111</v>
      </c>
      <c r="E13">
        <f t="shared" si="0"/>
        <v>-0.14583333333333334</v>
      </c>
      <c r="I13" s="120"/>
      <c r="J13" s="63"/>
      <c r="K13" s="63"/>
      <c r="L13" s="44"/>
      <c r="M13" s="44"/>
      <c r="N13" s="44"/>
    </row>
    <row r="14" spans="1:14" x14ac:dyDescent="0.25">
      <c r="B14" s="120">
        <v>-3</v>
      </c>
      <c r="C14" s="147" t="s">
        <v>137</v>
      </c>
      <c r="D14" s="148"/>
      <c r="E14">
        <f t="shared" si="0"/>
        <v>-0.125</v>
      </c>
      <c r="I14" s="120"/>
      <c r="J14" s="63"/>
      <c r="K14" s="63"/>
      <c r="L14" s="44"/>
      <c r="M14" s="44"/>
      <c r="N14" s="44"/>
    </row>
    <row r="15" spans="1:14" x14ac:dyDescent="0.25">
      <c r="B15" s="120">
        <v>-2</v>
      </c>
      <c r="C15" s="147" t="s">
        <v>138</v>
      </c>
      <c r="D15" s="148"/>
      <c r="E15">
        <f t="shared" si="0"/>
        <v>-8.3333333333333329E-2</v>
      </c>
      <c r="I15" s="120"/>
      <c r="J15" s="63"/>
      <c r="K15" s="63"/>
      <c r="L15" s="44"/>
      <c r="M15" s="44"/>
      <c r="N15" s="44"/>
    </row>
    <row r="16" spans="1:14" x14ac:dyDescent="0.25">
      <c r="B16" s="120">
        <v>-1</v>
      </c>
      <c r="C16" s="147" t="s">
        <v>139</v>
      </c>
      <c r="D16" s="148"/>
      <c r="E16">
        <f t="shared" si="0"/>
        <v>-4.1666666666666664E-2</v>
      </c>
      <c r="I16" s="120"/>
      <c r="J16" s="63"/>
      <c r="K16" s="63"/>
      <c r="L16" s="44"/>
      <c r="M16" s="44"/>
      <c r="N16" s="44"/>
    </row>
    <row r="17" spans="2:14" x14ac:dyDescent="0.25">
      <c r="B17" s="120">
        <v>0</v>
      </c>
      <c r="C17" s="147" t="s">
        <v>122</v>
      </c>
      <c r="D17" s="148" t="s">
        <v>112</v>
      </c>
      <c r="E17">
        <f t="shared" si="0"/>
        <v>0</v>
      </c>
      <c r="I17" s="120"/>
      <c r="J17" s="63"/>
      <c r="K17" s="63"/>
      <c r="L17" s="44"/>
      <c r="M17" s="44"/>
      <c r="N17" s="44"/>
    </row>
    <row r="18" spans="2:14" x14ac:dyDescent="0.25">
      <c r="B18" s="120">
        <v>1</v>
      </c>
      <c r="C18" s="147" t="s">
        <v>126</v>
      </c>
      <c r="D18" s="148" t="s">
        <v>113</v>
      </c>
      <c r="E18">
        <f t="shared" si="0"/>
        <v>4.1666666666666664E-2</v>
      </c>
      <c r="I18" s="122"/>
      <c r="J18" s="120"/>
      <c r="K18" s="63"/>
      <c r="L18" s="44"/>
      <c r="M18" s="44"/>
      <c r="N18" s="44"/>
    </row>
    <row r="19" spans="2:14" x14ac:dyDescent="0.25">
      <c r="B19" s="120">
        <v>2</v>
      </c>
      <c r="C19" s="147" t="s">
        <v>140</v>
      </c>
      <c r="D19" s="148" t="s">
        <v>575</v>
      </c>
      <c r="E19">
        <f t="shared" si="0"/>
        <v>8.3333333333333329E-2</v>
      </c>
      <c r="I19" s="120"/>
      <c r="J19" s="63"/>
      <c r="K19" s="63"/>
      <c r="L19" s="44"/>
      <c r="M19" s="44"/>
      <c r="N19" s="44"/>
    </row>
    <row r="20" spans="2:14" x14ac:dyDescent="0.25">
      <c r="B20" s="120">
        <v>3</v>
      </c>
      <c r="C20" s="147" t="s">
        <v>141</v>
      </c>
      <c r="D20" s="148" t="s">
        <v>114</v>
      </c>
      <c r="E20">
        <f t="shared" si="0"/>
        <v>0.125</v>
      </c>
      <c r="I20" s="120"/>
      <c r="J20" s="63"/>
      <c r="K20" s="63"/>
      <c r="L20" s="44"/>
      <c r="M20" s="44"/>
      <c r="N20" s="44"/>
    </row>
    <row r="21" spans="2:14" x14ac:dyDescent="0.25">
      <c r="B21" s="120">
        <v>3.5</v>
      </c>
      <c r="C21" s="147" t="s">
        <v>994</v>
      </c>
      <c r="D21" s="148" t="s">
        <v>121</v>
      </c>
      <c r="E21">
        <f t="shared" si="0"/>
        <v>0.14583333333333334</v>
      </c>
      <c r="I21" s="120"/>
      <c r="J21" s="63"/>
      <c r="K21" s="63"/>
      <c r="L21" s="44"/>
      <c r="M21" s="44"/>
      <c r="N21" s="44"/>
    </row>
    <row r="22" spans="2:14" x14ac:dyDescent="0.25">
      <c r="B22" s="120">
        <v>4</v>
      </c>
      <c r="C22" s="147" t="s">
        <v>995</v>
      </c>
      <c r="D22" s="148"/>
      <c r="E22">
        <f t="shared" si="0"/>
        <v>0.16666666666666666</v>
      </c>
      <c r="I22" s="120"/>
      <c r="J22" s="63"/>
      <c r="K22" s="63"/>
      <c r="L22" s="44"/>
      <c r="M22" s="44"/>
      <c r="N22" s="44"/>
    </row>
    <row r="23" spans="2:14" x14ac:dyDescent="0.25">
      <c r="B23" s="120">
        <v>4.5</v>
      </c>
      <c r="C23" s="147" t="s">
        <v>996</v>
      </c>
      <c r="D23" s="148"/>
      <c r="E23">
        <f t="shared" si="0"/>
        <v>0.1875</v>
      </c>
      <c r="I23" s="120"/>
      <c r="J23" s="63"/>
      <c r="K23" s="63"/>
      <c r="L23" s="44"/>
      <c r="M23" s="44"/>
      <c r="N23" s="44"/>
    </row>
    <row r="24" spans="2:14" x14ac:dyDescent="0.25">
      <c r="B24" s="120">
        <v>5</v>
      </c>
      <c r="C24" s="147" t="s">
        <v>997</v>
      </c>
      <c r="D24" s="148"/>
      <c r="E24">
        <f t="shared" si="0"/>
        <v>0.20833333333333334</v>
      </c>
      <c r="I24" s="120"/>
      <c r="J24" s="63"/>
      <c r="K24" s="63"/>
      <c r="L24" s="44"/>
      <c r="M24" s="44"/>
      <c r="N24" s="44"/>
    </row>
    <row r="25" spans="2:14" x14ac:dyDescent="0.25">
      <c r="B25" s="120">
        <v>5.5</v>
      </c>
      <c r="C25" s="147" t="s">
        <v>998</v>
      </c>
      <c r="D25" s="148" t="s">
        <v>120</v>
      </c>
      <c r="E25">
        <f t="shared" si="0"/>
        <v>0.22916666666666666</v>
      </c>
      <c r="I25" s="122"/>
      <c r="J25" s="120"/>
      <c r="K25" s="63"/>
      <c r="L25" s="44"/>
      <c r="M25" s="44"/>
      <c r="N25" s="44"/>
    </row>
    <row r="26" spans="2:14" x14ac:dyDescent="0.25">
      <c r="B26" s="120">
        <v>5.75</v>
      </c>
      <c r="C26" s="147" t="s">
        <v>999</v>
      </c>
      <c r="D26" s="148"/>
      <c r="E26">
        <f t="shared" si="0"/>
        <v>0.23958333333333334</v>
      </c>
      <c r="I26" s="120"/>
      <c r="J26" s="63"/>
      <c r="K26" s="63"/>
      <c r="L26" s="44"/>
      <c r="M26" s="44"/>
      <c r="N26" s="44"/>
    </row>
    <row r="27" spans="2:14" x14ac:dyDescent="0.25">
      <c r="B27" s="120">
        <v>6</v>
      </c>
      <c r="C27" s="147" t="s">
        <v>1000</v>
      </c>
      <c r="D27" s="148"/>
      <c r="E27">
        <f t="shared" si="0"/>
        <v>0.25</v>
      </c>
      <c r="I27" s="120"/>
      <c r="J27" s="63"/>
      <c r="K27" s="63"/>
      <c r="L27" s="44"/>
      <c r="M27" s="44"/>
      <c r="N27" s="44"/>
    </row>
    <row r="28" spans="2:14" x14ac:dyDescent="0.25">
      <c r="B28" s="120">
        <v>6.5</v>
      </c>
      <c r="C28" s="147" t="s">
        <v>1001</v>
      </c>
      <c r="D28" s="148"/>
      <c r="E28">
        <f t="shared" si="0"/>
        <v>0.27083333333333331</v>
      </c>
      <c r="I28" s="120"/>
      <c r="J28" s="63"/>
      <c r="K28" s="63"/>
      <c r="L28" s="44"/>
      <c r="M28" s="44"/>
      <c r="N28" s="44"/>
    </row>
    <row r="29" spans="2:14" x14ac:dyDescent="0.25">
      <c r="B29" s="120">
        <v>7</v>
      </c>
      <c r="C29" s="147" t="s">
        <v>1002</v>
      </c>
      <c r="D29" s="148" t="s">
        <v>115</v>
      </c>
      <c r="E29">
        <f t="shared" si="0"/>
        <v>0.29166666666666669</v>
      </c>
      <c r="I29" s="120"/>
      <c r="J29" s="63"/>
      <c r="K29" s="63"/>
      <c r="L29" s="44"/>
      <c r="M29" s="44"/>
      <c r="N29" s="44"/>
    </row>
    <row r="30" spans="2:14" x14ac:dyDescent="0.25">
      <c r="B30" s="120">
        <v>8</v>
      </c>
      <c r="C30" s="147" t="s">
        <v>1003</v>
      </c>
      <c r="D30" s="148" t="s">
        <v>116</v>
      </c>
      <c r="E30">
        <f t="shared" si="0"/>
        <v>0.33333333333333331</v>
      </c>
      <c r="I30" s="120"/>
      <c r="J30" s="63"/>
      <c r="K30" s="63"/>
      <c r="L30" s="44"/>
      <c r="M30" s="44"/>
      <c r="N30" s="44"/>
    </row>
    <row r="31" spans="2:14" x14ac:dyDescent="0.25">
      <c r="B31" s="120">
        <v>9</v>
      </c>
      <c r="C31" s="147" t="s">
        <v>1004</v>
      </c>
      <c r="D31" s="148" t="s">
        <v>117</v>
      </c>
      <c r="E31">
        <f t="shared" si="0"/>
        <v>0.375</v>
      </c>
      <c r="I31" s="120"/>
      <c r="J31" s="63"/>
      <c r="K31" s="63"/>
      <c r="L31" s="44"/>
      <c r="M31" s="44"/>
      <c r="N31" s="44"/>
    </row>
    <row r="32" spans="2:14" x14ac:dyDescent="0.25">
      <c r="B32" s="120">
        <v>9.5</v>
      </c>
      <c r="C32" s="147" t="s">
        <v>1005</v>
      </c>
      <c r="D32" s="148" t="s">
        <v>119</v>
      </c>
      <c r="E32">
        <f t="shared" si="0"/>
        <v>0.39583333333333331</v>
      </c>
      <c r="I32" s="122"/>
      <c r="J32" s="120"/>
      <c r="K32" s="63"/>
      <c r="L32" s="44"/>
      <c r="M32" s="44"/>
      <c r="N32" s="44"/>
    </row>
    <row r="33" spans="2:14" x14ac:dyDescent="0.25">
      <c r="B33" s="120">
        <v>10</v>
      </c>
      <c r="C33" s="147" t="s">
        <v>1006</v>
      </c>
      <c r="D33" s="148"/>
      <c r="E33">
        <f t="shared" si="0"/>
        <v>0.41666666666666669</v>
      </c>
      <c r="I33" s="120"/>
      <c r="J33" s="63"/>
      <c r="K33" s="63"/>
      <c r="L33" s="44"/>
      <c r="M33" s="44"/>
      <c r="N33" s="44"/>
    </row>
    <row r="34" spans="2:14" x14ac:dyDescent="0.25">
      <c r="B34" s="120">
        <v>10.5</v>
      </c>
      <c r="C34" s="147" t="s">
        <v>1007</v>
      </c>
      <c r="D34" s="148"/>
      <c r="E34">
        <f t="shared" si="0"/>
        <v>0.4375</v>
      </c>
      <c r="I34" s="120"/>
      <c r="J34" s="63"/>
      <c r="K34" s="63"/>
      <c r="L34" s="44"/>
      <c r="M34" s="44"/>
      <c r="N34" s="44"/>
    </row>
    <row r="35" spans="2:14" x14ac:dyDescent="0.25">
      <c r="B35" s="120">
        <v>11</v>
      </c>
      <c r="C35" s="147" t="s">
        <v>1008</v>
      </c>
      <c r="D35" s="148"/>
      <c r="E35">
        <f t="shared" si="0"/>
        <v>0.45833333333333331</v>
      </c>
      <c r="I35" s="120"/>
      <c r="J35" s="63"/>
      <c r="K35" s="63"/>
      <c r="L35" s="44"/>
      <c r="M35" s="44"/>
      <c r="N35" s="44"/>
    </row>
    <row r="36" spans="2:14" x14ac:dyDescent="0.25">
      <c r="B36" s="120">
        <v>12</v>
      </c>
      <c r="C36" s="147" t="s">
        <v>1009</v>
      </c>
      <c r="D36" s="148" t="s">
        <v>118</v>
      </c>
      <c r="E36">
        <f t="shared" si="0"/>
        <v>0.5</v>
      </c>
      <c r="I36" s="120"/>
      <c r="J36" s="63"/>
      <c r="K36" s="63"/>
      <c r="L36" s="44"/>
      <c r="M36" s="44"/>
      <c r="N36" s="44"/>
    </row>
    <row r="37" spans="2:14" x14ac:dyDescent="0.25">
      <c r="B37" s="120">
        <v>12.75</v>
      </c>
      <c r="C37" s="147" t="s">
        <v>1010</v>
      </c>
      <c r="D37" s="148"/>
      <c r="E37">
        <f t="shared" si="0"/>
        <v>0.53125</v>
      </c>
      <c r="I37" s="120"/>
      <c r="J37" s="63"/>
      <c r="K37" s="63"/>
      <c r="L37" s="44"/>
      <c r="M37" s="44"/>
      <c r="N37" s="44"/>
    </row>
    <row r="38" spans="2:14" x14ac:dyDescent="0.25">
      <c r="B38" s="120">
        <v>13</v>
      </c>
      <c r="C38" s="147" t="s">
        <v>1011</v>
      </c>
      <c r="D38" s="148"/>
      <c r="E38">
        <f t="shared" si="0"/>
        <v>0.54166666666666663</v>
      </c>
      <c r="I38" s="120"/>
      <c r="J38" s="63"/>
      <c r="K38" s="63"/>
      <c r="L38" s="44"/>
      <c r="M38" s="44"/>
      <c r="N38" s="44"/>
    </row>
    <row r="39" spans="2:14" x14ac:dyDescent="0.25">
      <c r="B39" s="120">
        <v>14</v>
      </c>
      <c r="C39" s="147" t="s">
        <v>1012</v>
      </c>
      <c r="D39" s="148"/>
      <c r="E39">
        <f t="shared" si="0"/>
        <v>0.58333333333333337</v>
      </c>
      <c r="I39" s="122"/>
      <c r="J39" s="63"/>
      <c r="K39" s="63"/>
      <c r="L39" s="44"/>
      <c r="M39" s="44"/>
      <c r="N39" s="44"/>
    </row>
    <row r="40" spans="2:14" x14ac:dyDescent="0.25">
      <c r="I40" s="120"/>
      <c r="J40" s="63"/>
      <c r="K40" s="63"/>
      <c r="L40" s="44"/>
      <c r="M40" s="44"/>
      <c r="N40" s="44"/>
    </row>
    <row r="41" spans="2:14" x14ac:dyDescent="0.25">
      <c r="I41" s="120"/>
      <c r="J41" s="63"/>
      <c r="K41" s="63"/>
      <c r="L41" s="44"/>
      <c r="M41" s="44"/>
      <c r="N41" s="44"/>
    </row>
    <row r="42" spans="2:14" hidden="1" x14ac:dyDescent="0.25">
      <c r="I42" s="120"/>
      <c r="J42" s="63"/>
      <c r="K42" s="63"/>
      <c r="L42" s="44"/>
      <c r="M42" s="44"/>
      <c r="N42" s="44"/>
    </row>
    <row r="43" spans="2:14" hidden="1" x14ac:dyDescent="0.25">
      <c r="I43" s="120"/>
      <c r="J43" s="63"/>
      <c r="K43" s="63"/>
      <c r="L43" s="44"/>
      <c r="M43" s="44"/>
      <c r="N43" s="44"/>
    </row>
    <row r="44" spans="2:14" hidden="1" x14ac:dyDescent="0.25">
      <c r="I44" s="120"/>
      <c r="J44" s="63"/>
      <c r="K44" s="63"/>
      <c r="L44" s="44"/>
      <c r="M44" s="44"/>
      <c r="N44" s="44"/>
    </row>
    <row r="45" spans="2:14" hidden="1" x14ac:dyDescent="0.25">
      <c r="I45" s="120"/>
      <c r="J45" s="63"/>
      <c r="K45" s="63"/>
      <c r="L45" s="44"/>
      <c r="M45" s="44"/>
      <c r="N45" s="44"/>
    </row>
    <row r="46" spans="2:14" hidden="1" x14ac:dyDescent="0.25">
      <c r="I46" s="122"/>
      <c r="J46" s="120"/>
      <c r="K46" s="63"/>
      <c r="L46" s="44"/>
      <c r="M46" s="44"/>
      <c r="N46" s="44"/>
    </row>
    <row r="47" spans="2:14" hidden="1" x14ac:dyDescent="0.25">
      <c r="I47" s="120"/>
      <c r="J47" s="63"/>
      <c r="K47" s="63"/>
      <c r="L47" s="44"/>
      <c r="M47" s="44"/>
      <c r="N47" s="44"/>
    </row>
    <row r="48" spans="2:14" hidden="1" x14ac:dyDescent="0.25">
      <c r="I48" s="120"/>
      <c r="J48" s="63"/>
      <c r="K48" s="63"/>
      <c r="L48" s="44"/>
      <c r="M48" s="44"/>
      <c r="N48" s="44"/>
    </row>
    <row r="49" spans="9:14" hidden="1" x14ac:dyDescent="0.25">
      <c r="I49" s="120"/>
      <c r="J49" s="63"/>
      <c r="K49" s="63"/>
      <c r="L49" s="44"/>
      <c r="M49" s="44"/>
      <c r="N49" s="44"/>
    </row>
    <row r="50" spans="9:14" hidden="1" x14ac:dyDescent="0.25">
      <c r="I50" s="120"/>
      <c r="J50" s="63"/>
      <c r="K50" s="63"/>
      <c r="L50" s="44"/>
      <c r="M50" s="44"/>
      <c r="N50" s="44"/>
    </row>
    <row r="51" spans="9:14" hidden="1" x14ac:dyDescent="0.25">
      <c r="I51" s="120"/>
      <c r="J51" s="63"/>
      <c r="K51" s="63"/>
      <c r="L51" s="44"/>
      <c r="M51" s="44"/>
      <c r="N51" s="44"/>
    </row>
    <row r="52" spans="9:14" hidden="1" x14ac:dyDescent="0.25">
      <c r="I52" s="120"/>
      <c r="J52" s="63"/>
      <c r="K52" s="63"/>
      <c r="L52" s="44"/>
      <c r="M52" s="44"/>
      <c r="N52" s="44"/>
    </row>
    <row r="53" spans="9:14" hidden="1" x14ac:dyDescent="0.25">
      <c r="I53" s="122"/>
      <c r="J53" s="120"/>
      <c r="K53" s="63"/>
      <c r="L53" s="44"/>
      <c r="M53" s="44"/>
      <c r="N53" s="44"/>
    </row>
    <row r="54" spans="9:14" hidden="1" x14ac:dyDescent="0.25">
      <c r="I54" s="120"/>
      <c r="J54" s="63"/>
      <c r="K54" s="63"/>
      <c r="L54" s="44"/>
      <c r="M54" s="44"/>
      <c r="N54" s="44"/>
    </row>
    <row r="55" spans="9:14" hidden="1" x14ac:dyDescent="0.25">
      <c r="I55" s="120"/>
      <c r="J55" s="63"/>
      <c r="K55" s="63"/>
      <c r="L55" s="44"/>
      <c r="M55" s="44"/>
      <c r="N55" s="44"/>
    </row>
    <row r="56" spans="9:14" hidden="1" x14ac:dyDescent="0.25">
      <c r="I56" s="120"/>
      <c r="J56" s="63"/>
      <c r="K56" s="63"/>
      <c r="L56" s="44"/>
      <c r="M56" s="44"/>
      <c r="N56" s="44"/>
    </row>
    <row r="57" spans="9:14" hidden="1" x14ac:dyDescent="0.25">
      <c r="I57" s="120"/>
      <c r="J57" s="63"/>
      <c r="K57" s="63"/>
      <c r="L57" s="44"/>
      <c r="M57" s="44"/>
      <c r="N57" s="44"/>
    </row>
    <row r="58" spans="9:14" hidden="1" x14ac:dyDescent="0.25">
      <c r="I58" s="120"/>
      <c r="J58" s="63"/>
      <c r="K58" s="63"/>
      <c r="L58" s="44"/>
      <c r="M58" s="44"/>
      <c r="N58" s="44"/>
    </row>
    <row r="59" spans="9:14" hidden="1" x14ac:dyDescent="0.25">
      <c r="I59" s="120"/>
      <c r="J59" s="63"/>
      <c r="K59" s="63"/>
      <c r="L59" s="44"/>
      <c r="M59" s="44"/>
      <c r="N59" s="44"/>
    </row>
    <row r="60" spans="9:14" hidden="1" x14ac:dyDescent="0.25">
      <c r="I60" s="75"/>
      <c r="J60" s="120"/>
      <c r="K60" s="63"/>
      <c r="L60" s="44"/>
      <c r="M60" s="44"/>
      <c r="N60" s="44"/>
    </row>
    <row r="61" spans="9:14" hidden="1" x14ac:dyDescent="0.25">
      <c r="I61" s="120"/>
      <c r="J61" s="63"/>
      <c r="K61" s="63"/>
      <c r="L61" s="44"/>
      <c r="M61" s="44"/>
      <c r="N61" s="44"/>
    </row>
    <row r="62" spans="9:14" hidden="1" x14ac:dyDescent="0.25">
      <c r="I62" s="120"/>
      <c r="J62" s="63"/>
      <c r="K62" s="63"/>
      <c r="L62" s="44"/>
      <c r="M62" s="44"/>
      <c r="N62" s="44"/>
    </row>
    <row r="63" spans="9:14" hidden="1" x14ac:dyDescent="0.25">
      <c r="I63" s="120"/>
      <c r="J63" s="63"/>
      <c r="K63" s="63"/>
      <c r="L63" s="44"/>
      <c r="M63" s="44"/>
      <c r="N63" s="44"/>
    </row>
    <row r="64" spans="9:14" hidden="1" x14ac:dyDescent="0.25">
      <c r="I64" s="120"/>
      <c r="J64" s="63"/>
      <c r="K64" s="63"/>
      <c r="L64" s="44"/>
      <c r="M64" s="44"/>
      <c r="N64" s="44"/>
    </row>
    <row r="65" spans="9:14" hidden="1" x14ac:dyDescent="0.25">
      <c r="I65" s="120"/>
      <c r="J65" s="63"/>
      <c r="K65" s="63"/>
      <c r="L65" s="44"/>
      <c r="M65" s="44"/>
      <c r="N65" s="44"/>
    </row>
    <row r="66" spans="9:14" hidden="1" x14ac:dyDescent="0.25">
      <c r="I66" s="120"/>
      <c r="J66" s="63"/>
      <c r="K66" s="63"/>
      <c r="L66" s="44"/>
      <c r="M66" s="44"/>
      <c r="N66" s="44"/>
    </row>
    <row r="67" spans="9:14" hidden="1" x14ac:dyDescent="0.25">
      <c r="I67" s="120"/>
      <c r="J67" s="63"/>
      <c r="K67" s="63"/>
      <c r="L67" s="44"/>
      <c r="M67" s="44"/>
      <c r="N67" s="44"/>
    </row>
    <row r="68" spans="9:14" hidden="1" x14ac:dyDescent="0.25">
      <c r="I68" s="120"/>
      <c r="J68" s="63"/>
      <c r="K68" s="63"/>
      <c r="L68" s="44"/>
      <c r="M68" s="44"/>
      <c r="N68" s="44"/>
    </row>
    <row r="69" spans="9:14" hidden="1" x14ac:dyDescent="0.25">
      <c r="I69" s="75"/>
      <c r="J69" s="120"/>
      <c r="K69" s="63"/>
      <c r="L69" s="44"/>
      <c r="M69" s="44"/>
      <c r="N69" s="44"/>
    </row>
    <row r="70" spans="9:14" hidden="1" x14ac:dyDescent="0.25">
      <c r="I70" s="120"/>
      <c r="J70" s="63"/>
      <c r="K70" s="63"/>
      <c r="L70" s="44"/>
      <c r="M70" s="44"/>
      <c r="N70" s="44"/>
    </row>
    <row r="71" spans="9:14" hidden="1" x14ac:dyDescent="0.25">
      <c r="I71" s="120"/>
      <c r="J71" s="63"/>
      <c r="K71" s="63"/>
      <c r="L71" s="44"/>
      <c r="M71" s="44"/>
      <c r="N71" s="44"/>
    </row>
    <row r="72" spans="9:14" hidden="1" x14ac:dyDescent="0.25">
      <c r="I72" s="120"/>
      <c r="J72" s="63"/>
      <c r="K72" s="63"/>
      <c r="L72" s="44"/>
      <c r="M72" s="44"/>
      <c r="N72" s="44"/>
    </row>
    <row r="73" spans="9:14" hidden="1" x14ac:dyDescent="0.25">
      <c r="I73" s="120"/>
      <c r="J73" s="63"/>
      <c r="K73" s="63"/>
      <c r="L73" s="44"/>
      <c r="M73" s="44"/>
      <c r="N73" s="44"/>
    </row>
    <row r="74" spans="9:14" hidden="1" x14ac:dyDescent="0.25">
      <c r="I74" s="75"/>
      <c r="J74" s="120"/>
      <c r="K74" s="63"/>
      <c r="L74" s="44"/>
      <c r="M74" s="44"/>
      <c r="N74" s="44"/>
    </row>
    <row r="75" spans="9:14" hidden="1" x14ac:dyDescent="0.25">
      <c r="I75" s="120"/>
      <c r="J75" s="63"/>
      <c r="K75" s="63"/>
      <c r="L75" s="44"/>
      <c r="M75" s="44"/>
      <c r="N75" s="44"/>
    </row>
    <row r="76" spans="9:14" hidden="1" x14ac:dyDescent="0.25">
      <c r="I76" s="120"/>
      <c r="J76" s="63"/>
      <c r="K76" s="63"/>
      <c r="L76" s="44"/>
      <c r="M76" s="44"/>
      <c r="N76" s="44"/>
    </row>
    <row r="77" spans="9:14" hidden="1" x14ac:dyDescent="0.25">
      <c r="I77" s="75"/>
      <c r="J77" s="120"/>
      <c r="K77" s="63"/>
      <c r="L77" s="44"/>
      <c r="M77" s="44"/>
      <c r="N77" s="44"/>
    </row>
    <row r="78" spans="9:14" hidden="1" x14ac:dyDescent="0.25">
      <c r="I78" s="120"/>
      <c r="J78" s="63"/>
      <c r="K78" s="63"/>
      <c r="L78" s="44"/>
      <c r="M78" s="44"/>
      <c r="N78" s="44"/>
    </row>
    <row r="79" spans="9:14" hidden="1" x14ac:dyDescent="0.25">
      <c r="I79" s="75"/>
      <c r="J79" s="120"/>
      <c r="K79" s="63"/>
      <c r="L79" s="44"/>
      <c r="M79" s="44"/>
      <c r="N79" s="44"/>
    </row>
    <row r="80" spans="9:14" hidden="1" x14ac:dyDescent="0.25">
      <c r="I80" s="120"/>
      <c r="J80" s="63"/>
      <c r="K80" s="63"/>
      <c r="L80" s="44"/>
      <c r="M80" s="44"/>
      <c r="N80" s="44"/>
    </row>
  </sheetData>
  <sheetProtection sheet="1" selectLockedCells="1"/>
  <mergeCells count="4">
    <mergeCell ref="K5:K6"/>
    <mergeCell ref="L5:L6"/>
    <mergeCell ref="A1:F1"/>
    <mergeCell ref="G4:I6"/>
  </mergeCells>
  <conditionalFormatting sqref="C4:D39">
    <cfRule type="expression" dxfId="3" priority="36">
      <formula>$H$1=$C4</formula>
    </cfRule>
  </conditionalFormatting>
  <dataValidations count="2">
    <dataValidation type="list" allowBlank="1" showErrorMessage="1" sqref="H1" xr:uid="{00000000-0002-0000-0C00-000000000000}">
      <formula1>$C$4:$C$39</formula1>
    </dataValidation>
    <dataValidation type="list" allowBlank="1" showInputMessage="1" showErrorMessage="1" sqref="L5" xr:uid="{00000000-0002-0000-0C00-000001000000}">
      <formula1>$C$4:$C$39</formula1>
    </dataValidation>
  </dataValidations>
  <pageMargins left="0.7" right="0.7" top="0.78740157499999996" bottom="0.78740157499999996" header="0.3" footer="0.3"/>
  <pageSetup paperSize="9" orientation="portrait"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Tabelle14"/>
  <dimension ref="A1:U52"/>
  <sheetViews>
    <sheetView showGridLines="0" showRowColHeaders="0" workbookViewId="0">
      <selection activeCell="V1" sqref="V1:XFD1048576"/>
    </sheetView>
  </sheetViews>
  <sheetFormatPr baseColWidth="10" defaultColWidth="0" defaultRowHeight="15" zeroHeight="1" x14ac:dyDescent="0.25"/>
  <cols>
    <col min="1" max="1" width="5.140625" customWidth="1"/>
    <col min="2" max="2" width="8" customWidth="1"/>
    <col min="3" max="7" width="11.42578125" customWidth="1"/>
    <col min="8" max="8" width="16.140625" customWidth="1"/>
    <col min="9" max="9" width="15.140625" customWidth="1"/>
    <col min="10" max="10" width="6" customWidth="1"/>
    <col min="11" max="19" width="11.42578125" customWidth="1"/>
    <col min="20" max="20" width="6.5703125" customWidth="1"/>
    <col min="21" max="21" width="11.42578125" customWidth="1"/>
    <col min="22" max="16384" width="11.42578125" hidden="1"/>
  </cols>
  <sheetData>
    <row r="1" spans="2:20" ht="15.75" thickBot="1" x14ac:dyDescent="0.3"/>
    <row r="2" spans="2:20" ht="26.25" x14ac:dyDescent="0.4">
      <c r="B2" s="94"/>
      <c r="C2" s="999" t="s">
        <v>59</v>
      </c>
      <c r="D2" s="999"/>
      <c r="E2" s="999"/>
      <c r="F2" s="999"/>
      <c r="G2" s="999"/>
      <c r="H2" s="999"/>
      <c r="I2" s="95"/>
      <c r="K2" s="94"/>
      <c r="L2" s="999" t="s">
        <v>296</v>
      </c>
      <c r="M2" s="999"/>
      <c r="N2" s="999"/>
      <c r="O2" s="999"/>
      <c r="P2" s="999"/>
      <c r="Q2" s="999"/>
      <c r="R2" s="101"/>
      <c r="S2" s="101"/>
      <c r="T2" s="95"/>
    </row>
    <row r="3" spans="2:20" x14ac:dyDescent="0.25">
      <c r="B3" s="96"/>
      <c r="C3" s="496"/>
      <c r="D3" s="496"/>
      <c r="E3" s="496"/>
      <c r="F3" s="496"/>
      <c r="G3" s="496"/>
      <c r="H3" s="496"/>
      <c r="I3" s="97"/>
      <c r="K3" s="96"/>
      <c r="L3" s="496"/>
      <c r="M3" s="496"/>
      <c r="N3" s="496"/>
      <c r="O3" s="496"/>
      <c r="P3" s="496"/>
      <c r="Q3" s="496"/>
      <c r="R3" s="496"/>
      <c r="S3" s="496"/>
      <c r="T3" s="97"/>
    </row>
    <row r="4" spans="2:20" x14ac:dyDescent="0.25">
      <c r="B4" s="96"/>
      <c r="C4" s="496"/>
      <c r="D4" s="496"/>
      <c r="E4" s="496"/>
      <c r="F4" s="496"/>
      <c r="G4" s="496"/>
      <c r="H4" s="496"/>
      <c r="I4" s="97"/>
      <c r="K4" s="96"/>
      <c r="L4" s="496"/>
      <c r="M4" s="496"/>
      <c r="N4" s="499"/>
      <c r="O4" s="499"/>
      <c r="P4" s="499"/>
      <c r="Q4" s="499"/>
      <c r="R4" s="499"/>
      <c r="S4" s="499"/>
      <c r="T4" s="97"/>
    </row>
    <row r="5" spans="2:20" ht="18.75" x14ac:dyDescent="0.3">
      <c r="B5" s="96"/>
      <c r="C5" s="497" t="s">
        <v>284</v>
      </c>
      <c r="D5" s="496"/>
      <c r="E5" s="496"/>
      <c r="F5" s="496"/>
      <c r="G5" s="496"/>
      <c r="H5" s="496"/>
      <c r="I5" s="97"/>
      <c r="K5" s="96"/>
      <c r="L5" s="497" t="s">
        <v>297</v>
      </c>
      <c r="M5" s="496"/>
      <c r="N5" s="499"/>
      <c r="O5" s="499"/>
      <c r="P5" s="499"/>
      <c r="Q5" s="499"/>
      <c r="R5" s="499"/>
      <c r="S5" s="499"/>
      <c r="T5" s="97"/>
    </row>
    <row r="6" spans="2:20" x14ac:dyDescent="0.25">
      <c r="B6" s="96"/>
      <c r="C6" s="496"/>
      <c r="D6" s="496"/>
      <c r="E6" s="496"/>
      <c r="F6" s="496"/>
      <c r="G6" s="496"/>
      <c r="H6" s="496"/>
      <c r="I6" s="97"/>
      <c r="K6" s="96"/>
      <c r="L6" s="496"/>
      <c r="M6" s="496"/>
      <c r="N6" s="499"/>
      <c r="O6" s="499"/>
      <c r="P6" s="499"/>
      <c r="Q6" s="499"/>
      <c r="R6" s="499"/>
      <c r="S6" s="499"/>
      <c r="T6" s="97"/>
    </row>
    <row r="7" spans="2:20" x14ac:dyDescent="0.25">
      <c r="B7" s="96"/>
      <c r="C7" s="498" t="s">
        <v>32</v>
      </c>
      <c r="D7" s="496"/>
      <c r="E7" s="496"/>
      <c r="F7" s="496"/>
      <c r="G7" s="496"/>
      <c r="H7" s="496"/>
      <c r="I7" s="97"/>
      <c r="K7" s="96"/>
      <c r="L7" s="498" t="s">
        <v>32</v>
      </c>
      <c r="M7" s="496"/>
      <c r="N7" s="499"/>
      <c r="O7" s="499"/>
      <c r="P7" s="499"/>
      <c r="Q7" s="499"/>
      <c r="R7" s="499"/>
      <c r="S7" s="499"/>
      <c r="T7" s="97"/>
    </row>
    <row r="8" spans="2:20" x14ac:dyDescent="0.25">
      <c r="B8" s="96"/>
      <c r="C8" s="496" t="s">
        <v>662</v>
      </c>
      <c r="D8" s="496"/>
      <c r="E8" s="496"/>
      <c r="F8" s="496"/>
      <c r="G8" s="496"/>
      <c r="H8" s="496"/>
      <c r="I8" s="97"/>
      <c r="K8" s="96"/>
      <c r="L8" s="496" t="s">
        <v>657</v>
      </c>
      <c r="M8" s="496"/>
      <c r="N8" s="499"/>
      <c r="O8" s="499"/>
      <c r="P8" s="499"/>
      <c r="Q8" s="499"/>
      <c r="R8" s="499"/>
      <c r="S8" s="499"/>
      <c r="T8" s="97"/>
    </row>
    <row r="9" spans="2:20" x14ac:dyDescent="0.25">
      <c r="B9" s="96"/>
      <c r="C9" s="496"/>
      <c r="D9" s="496"/>
      <c r="E9" s="496"/>
      <c r="F9" s="496"/>
      <c r="G9" s="496"/>
      <c r="H9" s="496"/>
      <c r="I9" s="97"/>
      <c r="K9" s="96"/>
      <c r="L9" s="496"/>
      <c r="M9" s="496"/>
      <c r="N9" s="499"/>
      <c r="O9" s="499"/>
      <c r="P9" s="499"/>
      <c r="Q9" s="499"/>
      <c r="R9" s="499"/>
      <c r="S9" s="499"/>
      <c r="T9" s="97"/>
    </row>
    <row r="10" spans="2:20" x14ac:dyDescent="0.25">
      <c r="B10" s="96"/>
      <c r="C10" s="498" t="s">
        <v>33</v>
      </c>
      <c r="D10" s="496"/>
      <c r="E10" s="496"/>
      <c r="F10" s="496"/>
      <c r="G10" s="496"/>
      <c r="H10" s="496"/>
      <c r="I10" s="97"/>
      <c r="K10" s="96"/>
      <c r="L10" s="498" t="s">
        <v>33</v>
      </c>
      <c r="M10" s="496"/>
      <c r="N10" s="499"/>
      <c r="O10" s="499"/>
      <c r="P10" s="499"/>
      <c r="Q10" s="499"/>
      <c r="R10" s="499"/>
      <c r="S10" s="499"/>
      <c r="T10" s="97"/>
    </row>
    <row r="11" spans="2:20" x14ac:dyDescent="0.25">
      <c r="B11" s="96"/>
      <c r="C11" s="496" t="s">
        <v>663</v>
      </c>
      <c r="D11" s="496"/>
      <c r="E11" s="496"/>
      <c r="F11" s="496"/>
      <c r="G11" s="496"/>
      <c r="H11" s="496"/>
      <c r="I11" s="97"/>
      <c r="K11" s="96"/>
      <c r="L11" s="496" t="s">
        <v>658</v>
      </c>
      <c r="M11" s="496"/>
      <c r="N11" s="499"/>
      <c r="O11" s="499"/>
      <c r="P11" s="499"/>
      <c r="Q11" s="499"/>
      <c r="R11" s="499"/>
      <c r="S11" s="499"/>
      <c r="T11" s="97"/>
    </row>
    <row r="12" spans="2:20" x14ac:dyDescent="0.25">
      <c r="B12" s="96"/>
      <c r="C12" s="496"/>
      <c r="D12" s="496"/>
      <c r="E12" s="496"/>
      <c r="F12" s="496"/>
      <c r="G12" s="496"/>
      <c r="H12" s="496"/>
      <c r="I12" s="97"/>
      <c r="K12" s="96"/>
      <c r="L12" s="496"/>
      <c r="M12" s="496"/>
      <c r="N12" s="499"/>
      <c r="O12" s="499"/>
      <c r="P12" s="499"/>
      <c r="Q12" s="499"/>
      <c r="R12" s="499"/>
      <c r="S12" s="499"/>
      <c r="T12" s="97"/>
    </row>
    <row r="13" spans="2:20" x14ac:dyDescent="0.25">
      <c r="B13" s="96"/>
      <c r="C13" s="498" t="s">
        <v>34</v>
      </c>
      <c r="D13" s="496"/>
      <c r="E13" s="496"/>
      <c r="F13" s="496"/>
      <c r="G13" s="496"/>
      <c r="H13" s="496"/>
      <c r="I13" s="97"/>
      <c r="K13" s="96"/>
      <c r="L13" s="498" t="s">
        <v>34</v>
      </c>
      <c r="M13" s="496"/>
      <c r="N13" s="499"/>
      <c r="O13" s="499"/>
      <c r="P13" s="499"/>
      <c r="Q13" s="499"/>
      <c r="R13" s="499"/>
      <c r="S13" s="499"/>
      <c r="T13" s="97"/>
    </row>
    <row r="14" spans="2:20" x14ac:dyDescent="0.25">
      <c r="B14" s="96"/>
      <c r="C14" s="496" t="s">
        <v>580</v>
      </c>
      <c r="D14" s="496"/>
      <c r="E14" s="496"/>
      <c r="F14" s="496"/>
      <c r="G14" s="496"/>
      <c r="H14" s="496"/>
      <c r="I14" s="97"/>
      <c r="K14" s="96"/>
      <c r="L14" s="496" t="s">
        <v>579</v>
      </c>
      <c r="M14" s="496"/>
      <c r="N14" s="499"/>
      <c r="O14" s="499"/>
      <c r="P14" s="499"/>
      <c r="Q14" s="499"/>
      <c r="R14" s="499"/>
      <c r="S14" s="499"/>
      <c r="T14" s="97"/>
    </row>
    <row r="15" spans="2:20" x14ac:dyDescent="0.25">
      <c r="B15" s="96"/>
      <c r="C15" s="496" t="s">
        <v>993</v>
      </c>
      <c r="D15" s="496"/>
      <c r="E15" s="496"/>
      <c r="F15" s="496"/>
      <c r="G15" s="496"/>
      <c r="H15" s="496"/>
      <c r="I15" s="97"/>
      <c r="K15" s="96"/>
      <c r="L15" s="496" t="s">
        <v>659</v>
      </c>
      <c r="M15" s="496"/>
      <c r="N15" s="499"/>
      <c r="O15" s="499"/>
      <c r="P15" s="499"/>
      <c r="Q15" s="499"/>
      <c r="R15" s="499"/>
      <c r="S15" s="499"/>
      <c r="T15" s="97"/>
    </row>
    <row r="16" spans="2:20" x14ac:dyDescent="0.25">
      <c r="B16" s="96"/>
      <c r="C16" s="496"/>
      <c r="D16" s="496"/>
      <c r="E16" s="496"/>
      <c r="F16" s="496"/>
      <c r="G16" s="496"/>
      <c r="H16" s="496"/>
      <c r="I16" s="97"/>
      <c r="K16" s="96"/>
      <c r="L16" s="496"/>
      <c r="M16" s="496"/>
      <c r="N16" s="499"/>
      <c r="O16" s="499"/>
      <c r="P16" s="499"/>
      <c r="Q16" s="499"/>
      <c r="R16" s="499"/>
      <c r="S16" s="499"/>
      <c r="T16" s="97"/>
    </row>
    <row r="17" spans="2:20" x14ac:dyDescent="0.25">
      <c r="B17" s="96"/>
      <c r="C17" s="498" t="s">
        <v>35</v>
      </c>
      <c r="D17" s="496"/>
      <c r="E17" s="496"/>
      <c r="F17" s="496"/>
      <c r="G17" s="496"/>
      <c r="H17" s="496"/>
      <c r="I17" s="97"/>
      <c r="K17" s="96"/>
      <c r="L17" s="498" t="s">
        <v>35</v>
      </c>
      <c r="M17" s="496"/>
      <c r="N17" s="499"/>
      <c r="O17" s="499"/>
      <c r="P17" s="499"/>
      <c r="Q17" s="499"/>
      <c r="R17" s="499"/>
      <c r="S17" s="499"/>
      <c r="T17" s="97"/>
    </row>
    <row r="18" spans="2:20" x14ac:dyDescent="0.25">
      <c r="B18" s="96"/>
      <c r="C18" s="496" t="s">
        <v>664</v>
      </c>
      <c r="D18" s="496"/>
      <c r="E18" s="496"/>
      <c r="F18" s="496"/>
      <c r="G18" s="496"/>
      <c r="H18" s="496"/>
      <c r="I18" s="97"/>
      <c r="K18" s="96"/>
      <c r="L18" s="496" t="s">
        <v>660</v>
      </c>
      <c r="M18" s="496"/>
      <c r="N18" s="499"/>
      <c r="O18" s="499"/>
      <c r="P18" s="499"/>
      <c r="Q18" s="499"/>
      <c r="R18" s="499"/>
      <c r="S18" s="499"/>
      <c r="T18" s="97"/>
    </row>
    <row r="19" spans="2:20" x14ac:dyDescent="0.25">
      <c r="B19" s="96"/>
      <c r="C19" s="496" t="s">
        <v>578</v>
      </c>
      <c r="D19" s="496"/>
      <c r="E19" s="496"/>
      <c r="F19" s="496"/>
      <c r="G19" s="496"/>
      <c r="H19" s="496"/>
      <c r="I19" s="97"/>
      <c r="K19" s="96"/>
      <c r="L19" s="496" t="s">
        <v>577</v>
      </c>
      <c r="M19" s="496"/>
      <c r="N19" s="499"/>
      <c r="O19" s="499"/>
      <c r="P19" s="499"/>
      <c r="Q19" s="499"/>
      <c r="R19" s="499"/>
      <c r="S19" s="499"/>
      <c r="T19" s="97"/>
    </row>
    <row r="20" spans="2:20" x14ac:dyDescent="0.25">
      <c r="B20" s="96"/>
      <c r="C20" s="496"/>
      <c r="D20" s="496"/>
      <c r="E20" s="496"/>
      <c r="F20" s="496"/>
      <c r="G20" s="496"/>
      <c r="H20" s="496"/>
      <c r="I20" s="97"/>
      <c r="K20" s="96"/>
      <c r="L20" s="496"/>
      <c r="M20" s="496"/>
      <c r="N20" s="499"/>
      <c r="O20" s="499"/>
      <c r="P20" s="499"/>
      <c r="Q20" s="499"/>
      <c r="R20" s="499"/>
      <c r="S20" s="499"/>
      <c r="T20" s="97"/>
    </row>
    <row r="21" spans="2:20" x14ac:dyDescent="0.25">
      <c r="B21" s="96"/>
      <c r="C21" s="496"/>
      <c r="D21" s="496"/>
      <c r="E21" s="496"/>
      <c r="F21" s="496"/>
      <c r="G21" s="496"/>
      <c r="H21" s="496"/>
      <c r="I21" s="97"/>
      <c r="K21" s="96"/>
      <c r="L21" s="496"/>
      <c r="M21" s="496"/>
      <c r="N21" s="499"/>
      <c r="O21" s="499"/>
      <c r="P21" s="499"/>
      <c r="Q21" s="499"/>
      <c r="R21" s="499"/>
      <c r="S21" s="499"/>
      <c r="T21" s="97"/>
    </row>
    <row r="22" spans="2:20" ht="18.75" x14ac:dyDescent="0.3">
      <c r="B22" s="96"/>
      <c r="C22" s="497" t="s">
        <v>285</v>
      </c>
      <c r="D22" s="496"/>
      <c r="E22" s="496"/>
      <c r="F22" s="496"/>
      <c r="G22" s="496"/>
      <c r="H22" s="496"/>
      <c r="I22" s="97"/>
      <c r="K22" s="96"/>
      <c r="L22" s="497" t="s">
        <v>298</v>
      </c>
      <c r="M22" s="496"/>
      <c r="N22" s="499"/>
      <c r="O22" s="499"/>
      <c r="P22" s="499"/>
      <c r="Q22" s="499"/>
      <c r="R22" s="499"/>
      <c r="S22" s="499"/>
      <c r="T22" s="97"/>
    </row>
    <row r="23" spans="2:20" x14ac:dyDescent="0.25">
      <c r="B23" s="96"/>
      <c r="C23" s="496"/>
      <c r="D23" s="496"/>
      <c r="E23" s="496"/>
      <c r="F23" s="496"/>
      <c r="G23" s="496"/>
      <c r="H23" s="496"/>
      <c r="I23" s="97"/>
      <c r="K23" s="96"/>
      <c r="L23" s="496"/>
      <c r="M23" s="496"/>
      <c r="N23" s="499"/>
      <c r="O23" s="499"/>
      <c r="P23" s="499"/>
      <c r="Q23" s="499"/>
      <c r="R23" s="499"/>
      <c r="S23" s="499"/>
      <c r="T23" s="97"/>
    </row>
    <row r="24" spans="2:20" x14ac:dyDescent="0.25">
      <c r="B24" s="96"/>
      <c r="C24" s="496" t="s">
        <v>300</v>
      </c>
      <c r="D24" s="496"/>
      <c r="E24" s="496"/>
      <c r="F24" s="496"/>
      <c r="G24" s="496"/>
      <c r="H24" s="496"/>
      <c r="I24" s="97"/>
      <c r="K24" s="96"/>
      <c r="L24" s="496" t="s">
        <v>299</v>
      </c>
      <c r="M24" s="496"/>
      <c r="N24" s="496"/>
      <c r="O24" s="496"/>
      <c r="P24" s="496"/>
      <c r="Q24" s="496"/>
      <c r="R24" s="496"/>
      <c r="S24" s="496"/>
      <c r="T24" s="97"/>
    </row>
    <row r="25" spans="2:20" x14ac:dyDescent="0.25">
      <c r="B25" s="96"/>
      <c r="C25" s="496" t="s">
        <v>581</v>
      </c>
      <c r="D25" s="496"/>
      <c r="E25" s="496"/>
      <c r="F25" s="496"/>
      <c r="G25" s="496"/>
      <c r="H25" s="496"/>
      <c r="I25" s="97"/>
      <c r="K25" s="96"/>
      <c r="L25" s="496" t="s">
        <v>301</v>
      </c>
      <c r="M25" s="496"/>
      <c r="N25" s="496"/>
      <c r="O25" s="496"/>
      <c r="P25" s="496"/>
      <c r="Q25" s="496"/>
      <c r="R25" s="496"/>
      <c r="S25" s="496"/>
      <c r="T25" s="97"/>
    </row>
    <row r="26" spans="2:20" x14ac:dyDescent="0.25">
      <c r="B26" s="96"/>
      <c r="C26" s="496"/>
      <c r="D26" s="496"/>
      <c r="E26" s="496"/>
      <c r="F26" s="496"/>
      <c r="G26" s="496"/>
      <c r="H26" s="496"/>
      <c r="I26" s="97"/>
      <c r="K26" s="96"/>
      <c r="L26" s="496"/>
      <c r="M26" s="496"/>
      <c r="N26" s="496"/>
      <c r="O26" s="496"/>
      <c r="P26" s="496"/>
      <c r="Q26" s="496"/>
      <c r="R26" s="496"/>
      <c r="S26" s="496"/>
      <c r="T26" s="97"/>
    </row>
    <row r="27" spans="2:20" x14ac:dyDescent="0.25">
      <c r="B27" s="96"/>
      <c r="C27" s="496"/>
      <c r="D27" s="496"/>
      <c r="E27" s="496"/>
      <c r="F27" s="496"/>
      <c r="G27" s="496"/>
      <c r="H27" s="496"/>
      <c r="I27" s="97"/>
      <c r="K27" s="96"/>
      <c r="L27" s="496"/>
      <c r="M27" s="496"/>
      <c r="N27" s="496"/>
      <c r="O27" s="496"/>
      <c r="P27" s="496"/>
      <c r="Q27" s="496"/>
      <c r="R27" s="496"/>
      <c r="S27" s="496"/>
      <c r="T27" s="97"/>
    </row>
    <row r="28" spans="2:20" ht="18.75" x14ac:dyDescent="0.3">
      <c r="B28" s="96"/>
      <c r="C28" s="497" t="s">
        <v>655</v>
      </c>
      <c r="D28" s="496"/>
      <c r="E28" s="496"/>
      <c r="F28" s="496"/>
      <c r="G28" s="496"/>
      <c r="H28" s="496"/>
      <c r="I28" s="97"/>
      <c r="K28" s="96"/>
      <c r="L28" s="497" t="s">
        <v>654</v>
      </c>
      <c r="M28" s="496"/>
      <c r="N28" s="496"/>
      <c r="O28" s="496"/>
      <c r="P28" s="496"/>
      <c r="Q28" s="496"/>
      <c r="R28" s="496"/>
      <c r="S28" s="496"/>
      <c r="T28" s="97"/>
    </row>
    <row r="29" spans="2:20" x14ac:dyDescent="0.25">
      <c r="B29" s="96"/>
      <c r="C29" s="496"/>
      <c r="D29" s="496"/>
      <c r="E29" s="496"/>
      <c r="F29" s="496"/>
      <c r="G29" s="496"/>
      <c r="H29" s="496"/>
      <c r="I29" s="97"/>
      <c r="K29" s="96"/>
      <c r="L29" s="496"/>
      <c r="M29" s="496"/>
      <c r="N29" s="496"/>
      <c r="O29" s="496"/>
      <c r="P29" s="496"/>
      <c r="Q29" s="496"/>
      <c r="R29" s="496"/>
      <c r="S29" s="496"/>
      <c r="T29" s="97"/>
    </row>
    <row r="30" spans="2:20" x14ac:dyDescent="0.25">
      <c r="B30" s="96"/>
      <c r="C30" s="496" t="s">
        <v>665</v>
      </c>
      <c r="D30" s="496"/>
      <c r="E30" s="496"/>
      <c r="F30" s="496"/>
      <c r="G30" s="496"/>
      <c r="H30" s="496"/>
      <c r="I30" s="97"/>
      <c r="K30" s="96"/>
      <c r="L30" s="496" t="s">
        <v>661</v>
      </c>
      <c r="M30" s="496"/>
      <c r="N30" s="496"/>
      <c r="O30" s="496"/>
      <c r="P30" s="496"/>
      <c r="Q30" s="496"/>
      <c r="R30" s="496"/>
      <c r="S30" s="496"/>
      <c r="T30" s="97"/>
    </row>
    <row r="31" spans="2:20" x14ac:dyDescent="0.25">
      <c r="B31" s="96"/>
      <c r="C31" s="496" t="s">
        <v>666</v>
      </c>
      <c r="D31" s="496"/>
      <c r="E31" s="496"/>
      <c r="F31" s="496"/>
      <c r="G31" s="496"/>
      <c r="H31" s="496"/>
      <c r="I31" s="97"/>
      <c r="K31" s="96"/>
      <c r="L31" s="496" t="s">
        <v>656</v>
      </c>
      <c r="M31" s="496"/>
      <c r="N31" s="496"/>
      <c r="O31" s="496"/>
      <c r="P31" s="496"/>
      <c r="Q31" s="496"/>
      <c r="R31" s="496"/>
      <c r="S31" s="496"/>
      <c r="T31" s="97"/>
    </row>
    <row r="32" spans="2:20" x14ac:dyDescent="0.25">
      <c r="B32" s="96"/>
      <c r="C32" s="496"/>
      <c r="D32" s="496"/>
      <c r="E32" s="499"/>
      <c r="F32" s="499"/>
      <c r="G32" s="499"/>
      <c r="H32" s="499"/>
      <c r="I32" s="266"/>
      <c r="J32" s="88"/>
      <c r="K32" s="96"/>
      <c r="L32" s="496"/>
      <c r="M32" s="496"/>
      <c r="N32" s="499"/>
      <c r="O32" s="499"/>
      <c r="P32" s="499"/>
      <c r="Q32" s="499"/>
      <c r="R32" s="499"/>
      <c r="S32" s="499"/>
      <c r="T32" s="97"/>
    </row>
    <row r="33" spans="2:20" x14ac:dyDescent="0.25">
      <c r="B33" s="96"/>
      <c r="C33" s="498"/>
      <c r="D33" s="496"/>
      <c r="E33" s="499"/>
      <c r="F33" s="499"/>
      <c r="G33" s="499"/>
      <c r="H33" s="499"/>
      <c r="I33" s="266"/>
      <c r="J33" s="88"/>
      <c r="K33" s="96"/>
      <c r="L33" s="498"/>
      <c r="M33" s="496"/>
      <c r="N33" s="499"/>
      <c r="O33" s="499"/>
      <c r="P33" s="499"/>
      <c r="Q33" s="499"/>
      <c r="R33" s="499"/>
      <c r="S33" s="499"/>
      <c r="T33" s="97"/>
    </row>
    <row r="34" spans="2:20" ht="18.75" x14ac:dyDescent="0.3">
      <c r="B34" s="96"/>
      <c r="C34" s="497" t="s">
        <v>866</v>
      </c>
      <c r="D34" s="496"/>
      <c r="E34" s="496"/>
      <c r="F34" s="496"/>
      <c r="G34" s="496"/>
      <c r="H34" s="496"/>
      <c r="I34" s="97"/>
      <c r="K34" s="96"/>
      <c r="L34" s="497" t="s">
        <v>862</v>
      </c>
      <c r="M34" s="496"/>
      <c r="N34" s="496"/>
      <c r="O34" s="496"/>
      <c r="P34" s="496"/>
      <c r="Q34" s="496"/>
      <c r="R34" s="496"/>
      <c r="S34" s="496"/>
      <c r="T34" s="97"/>
    </row>
    <row r="35" spans="2:20" x14ac:dyDescent="0.25">
      <c r="B35" s="96"/>
      <c r="C35" s="496"/>
      <c r="D35" s="496"/>
      <c r="E35" s="496"/>
      <c r="F35" s="496"/>
      <c r="G35" s="496"/>
      <c r="H35" s="496"/>
      <c r="I35" s="97"/>
      <c r="K35" s="96"/>
      <c r="L35" s="496"/>
      <c r="M35" s="496"/>
      <c r="N35" s="496"/>
      <c r="O35" s="496"/>
      <c r="P35" s="496"/>
      <c r="Q35" s="496"/>
      <c r="R35" s="496"/>
      <c r="S35" s="496"/>
      <c r="T35" s="97"/>
    </row>
    <row r="36" spans="2:20" x14ac:dyDescent="0.25">
      <c r="B36" s="96"/>
      <c r="C36" s="496" t="s">
        <v>867</v>
      </c>
      <c r="D36" s="496"/>
      <c r="E36" s="496"/>
      <c r="F36" s="496"/>
      <c r="G36" s="496"/>
      <c r="H36" s="496"/>
      <c r="I36" s="97"/>
      <c r="K36" s="96"/>
      <c r="L36" s="496" t="s">
        <v>863</v>
      </c>
      <c r="M36" s="496"/>
      <c r="N36" s="496"/>
      <c r="O36" s="496"/>
      <c r="P36" s="496"/>
      <c r="Q36" s="496"/>
      <c r="R36" s="496"/>
      <c r="S36" s="496"/>
      <c r="T36" s="97"/>
    </row>
    <row r="37" spans="2:20" x14ac:dyDescent="0.25">
      <c r="B37" s="96"/>
      <c r="C37" s="496" t="s">
        <v>865</v>
      </c>
      <c r="D37" s="496"/>
      <c r="E37" s="496"/>
      <c r="F37" s="496"/>
      <c r="G37" s="496"/>
      <c r="H37" s="496"/>
      <c r="I37" s="97"/>
      <c r="K37" s="96"/>
      <c r="L37" s="496" t="s">
        <v>864</v>
      </c>
      <c r="M37" s="496"/>
      <c r="N37" s="496"/>
      <c r="O37" s="496"/>
      <c r="P37" s="496"/>
      <c r="Q37" s="496"/>
      <c r="R37" s="496"/>
      <c r="S37" s="496"/>
      <c r="T37" s="97"/>
    </row>
    <row r="38" spans="2:20" x14ac:dyDescent="0.25">
      <c r="B38" s="96"/>
      <c r="C38" s="496" t="s">
        <v>1595</v>
      </c>
      <c r="D38" s="496"/>
      <c r="E38" s="499"/>
      <c r="F38" s="499"/>
      <c r="G38" s="499"/>
      <c r="H38" s="499"/>
      <c r="I38" s="266"/>
      <c r="J38" s="88"/>
      <c r="K38" s="96"/>
      <c r="L38" s="496" t="s">
        <v>2018</v>
      </c>
      <c r="M38" s="496"/>
      <c r="N38" s="499"/>
      <c r="O38" s="499"/>
      <c r="P38" s="499"/>
      <c r="Q38" s="499"/>
      <c r="R38" s="499"/>
      <c r="S38" s="499"/>
      <c r="T38" s="97"/>
    </row>
    <row r="39" spans="2:20" x14ac:dyDescent="0.25">
      <c r="B39" s="96"/>
      <c r="C39" s="500" t="s">
        <v>1596</v>
      </c>
      <c r="D39" s="496"/>
      <c r="E39" s="499"/>
      <c r="F39" s="499"/>
      <c r="G39" s="499"/>
      <c r="H39" s="499"/>
      <c r="I39" s="266"/>
      <c r="J39" s="88"/>
      <c r="K39" s="96"/>
      <c r="L39" s="500" t="s">
        <v>1594</v>
      </c>
      <c r="M39" s="496"/>
      <c r="N39" s="499"/>
      <c r="O39" s="499"/>
      <c r="P39" s="499"/>
      <c r="Q39" s="499"/>
      <c r="R39" s="499"/>
      <c r="S39" s="499"/>
      <c r="T39" s="97"/>
    </row>
    <row r="40" spans="2:20" ht="15.75" thickBot="1" x14ac:dyDescent="0.3">
      <c r="B40" s="98"/>
      <c r="C40" s="99"/>
      <c r="D40" s="99"/>
      <c r="E40" s="267"/>
      <c r="F40" s="267"/>
      <c r="G40" s="267"/>
      <c r="H40" s="267"/>
      <c r="I40" s="268"/>
      <c r="J40" s="88"/>
      <c r="K40" s="98"/>
      <c r="L40" s="99"/>
      <c r="M40" s="99"/>
      <c r="N40" s="267"/>
      <c r="O40" s="267"/>
      <c r="P40" s="267"/>
      <c r="Q40" s="267"/>
      <c r="R40" s="267"/>
      <c r="S40" s="267"/>
      <c r="T40" s="100"/>
    </row>
    <row r="41" spans="2:20" x14ac:dyDescent="0.25">
      <c r="E41" s="88"/>
      <c r="F41" s="88"/>
      <c r="G41" s="88"/>
      <c r="H41" s="88"/>
      <c r="I41" s="88"/>
      <c r="J41" s="88"/>
      <c r="N41" s="88"/>
      <c r="O41" s="88"/>
      <c r="P41" s="88"/>
      <c r="Q41" s="88"/>
      <c r="R41" s="88"/>
      <c r="S41" s="88"/>
    </row>
    <row r="42" spans="2:20" hidden="1" x14ac:dyDescent="0.25">
      <c r="C42" s="75"/>
      <c r="E42" s="88"/>
      <c r="F42" s="88"/>
      <c r="G42" s="88"/>
      <c r="H42" s="88"/>
      <c r="I42" s="88"/>
      <c r="J42" s="88"/>
      <c r="L42" s="75"/>
      <c r="N42" s="88"/>
      <c r="O42" s="88"/>
      <c r="P42" s="88"/>
      <c r="Q42" s="88"/>
      <c r="R42" s="88"/>
      <c r="S42" s="88"/>
    </row>
    <row r="43" spans="2:20" hidden="1" x14ac:dyDescent="0.25">
      <c r="C43" s="75"/>
      <c r="E43" s="88"/>
      <c r="F43" s="88"/>
      <c r="G43" s="88"/>
      <c r="H43" s="88"/>
      <c r="I43" s="88"/>
      <c r="J43" s="88"/>
      <c r="L43" s="75"/>
      <c r="N43" s="88"/>
      <c r="O43" s="88"/>
      <c r="P43" s="88"/>
      <c r="Q43" s="88"/>
      <c r="R43" s="88"/>
      <c r="S43" s="88"/>
    </row>
    <row r="44" spans="2:20" hidden="1" x14ac:dyDescent="0.25">
      <c r="E44" s="88"/>
      <c r="F44" s="88"/>
      <c r="G44" s="88"/>
      <c r="H44" s="88"/>
      <c r="I44" s="88"/>
      <c r="J44" s="88"/>
      <c r="N44" s="88"/>
      <c r="O44" s="88"/>
      <c r="P44" s="88"/>
      <c r="Q44" s="88"/>
      <c r="R44" s="88"/>
      <c r="S44" s="88"/>
    </row>
    <row r="45" spans="2:20" hidden="1" x14ac:dyDescent="0.25">
      <c r="E45" s="88"/>
      <c r="F45" s="88"/>
      <c r="G45" s="88"/>
      <c r="H45" s="88"/>
      <c r="I45" s="88"/>
      <c r="J45" s="88"/>
      <c r="N45" s="88"/>
      <c r="O45" s="88"/>
      <c r="P45" s="88"/>
      <c r="Q45" s="88"/>
      <c r="R45" s="88"/>
      <c r="S45" s="88"/>
    </row>
    <row r="46" spans="2:20" hidden="1" x14ac:dyDescent="0.25">
      <c r="E46" s="88"/>
      <c r="F46" s="88"/>
      <c r="G46" s="88"/>
      <c r="H46" s="88"/>
      <c r="I46" s="88"/>
      <c r="J46" s="88"/>
      <c r="N46" s="88"/>
      <c r="O46" s="88"/>
      <c r="P46" s="88"/>
      <c r="Q46" s="88"/>
      <c r="R46" s="88"/>
      <c r="S46" s="88"/>
    </row>
    <row r="47" spans="2:20" hidden="1" x14ac:dyDescent="0.25">
      <c r="C47" s="75"/>
      <c r="E47" s="88"/>
      <c r="F47" s="88"/>
      <c r="G47" s="88"/>
      <c r="H47" s="88"/>
      <c r="I47" s="88"/>
      <c r="J47" s="88"/>
      <c r="L47" s="75"/>
      <c r="N47" s="88"/>
      <c r="O47" s="88"/>
      <c r="P47" s="88"/>
      <c r="Q47" s="88"/>
      <c r="R47" s="88"/>
      <c r="S47" s="88"/>
    </row>
    <row r="48" spans="2:20" hidden="1" x14ac:dyDescent="0.25">
      <c r="E48" s="88"/>
      <c r="F48" s="88"/>
      <c r="G48" s="88"/>
      <c r="H48" s="88"/>
      <c r="I48" s="88"/>
      <c r="J48" s="88"/>
      <c r="N48" s="88"/>
      <c r="O48" s="88"/>
      <c r="P48" s="88"/>
      <c r="Q48" s="88"/>
      <c r="R48" s="88"/>
      <c r="S48" s="88"/>
    </row>
    <row r="49" spans="3:19" hidden="1" x14ac:dyDescent="0.25">
      <c r="E49" s="88"/>
      <c r="F49" s="88"/>
      <c r="G49" s="88"/>
      <c r="H49" s="88"/>
      <c r="I49" s="88"/>
      <c r="J49" s="88"/>
      <c r="N49" s="88"/>
      <c r="O49" s="88"/>
      <c r="P49" s="88"/>
      <c r="Q49" s="88"/>
      <c r="R49" s="88"/>
      <c r="S49" s="88"/>
    </row>
    <row r="50" spans="3:19" hidden="1" x14ac:dyDescent="0.25">
      <c r="C50" s="75"/>
      <c r="E50" s="88"/>
      <c r="F50" s="88"/>
      <c r="G50" s="88"/>
      <c r="H50" s="88"/>
      <c r="I50" s="88"/>
      <c r="J50" s="88"/>
      <c r="L50" s="75"/>
      <c r="N50" s="88"/>
      <c r="O50" s="88"/>
      <c r="P50" s="88"/>
      <c r="Q50" s="88"/>
      <c r="R50" s="88"/>
      <c r="S50" s="88"/>
    </row>
    <row r="51" spans="3:19" hidden="1" x14ac:dyDescent="0.25">
      <c r="C51" s="150"/>
      <c r="E51" s="88"/>
      <c r="F51" s="88"/>
      <c r="G51" s="88"/>
      <c r="H51" s="88"/>
      <c r="I51" s="88"/>
      <c r="J51" s="88"/>
      <c r="L51" s="150"/>
      <c r="N51" s="88"/>
      <c r="O51" s="88"/>
      <c r="P51" s="88"/>
      <c r="Q51" s="88"/>
      <c r="R51" s="88"/>
      <c r="S51" s="88"/>
    </row>
    <row r="52" spans="3:19" hidden="1" x14ac:dyDescent="0.25">
      <c r="E52" s="88"/>
      <c r="F52" s="88"/>
      <c r="G52" s="88"/>
      <c r="H52" s="88"/>
      <c r="I52" s="88"/>
      <c r="J52" s="88"/>
      <c r="N52" s="88"/>
      <c r="O52" s="88"/>
      <c r="P52" s="88"/>
      <c r="Q52" s="88"/>
      <c r="R52" s="88"/>
      <c r="S52" s="88"/>
    </row>
  </sheetData>
  <sheetProtection sheet="1" selectLockedCells="1"/>
  <mergeCells count="2">
    <mergeCell ref="C2:H2"/>
    <mergeCell ref="L2:Q2"/>
  </mergeCells>
  <pageMargins left="0.7" right="0.7" top="0.78740157499999996" bottom="0.78740157499999996" header="0.3" footer="0.3"/>
  <pageSetup paperSize="9" orientation="portrait" horizontalDpi="4294967293"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Tabelle17"/>
  <dimension ref="A1:V21"/>
  <sheetViews>
    <sheetView workbookViewId="0">
      <selection activeCell="L4" sqref="L4"/>
    </sheetView>
  </sheetViews>
  <sheetFormatPr baseColWidth="10" defaultRowHeight="15" x14ac:dyDescent="0.25"/>
  <cols>
    <col min="1" max="1" width="7.85546875" customWidth="1"/>
    <col min="2" max="2" width="4.42578125" style="24" customWidth="1"/>
    <col min="3" max="3" width="14" customWidth="1"/>
    <col min="4" max="4" width="7.85546875" customWidth="1"/>
    <col min="5" max="5" width="7.7109375" customWidth="1"/>
    <col min="6" max="6" width="5" customWidth="1"/>
    <col min="7" max="8" width="5.42578125" customWidth="1"/>
    <col min="9" max="9" width="17.5703125" customWidth="1"/>
    <col min="11" max="11" width="9.42578125" customWidth="1"/>
    <col min="12" max="13" width="11.42578125" customWidth="1"/>
    <col min="14" max="14" width="4.28515625" customWidth="1"/>
    <col min="15" max="15" width="4.5703125" customWidth="1"/>
    <col min="16" max="16" width="0.85546875" customWidth="1"/>
    <col min="17" max="17" width="3.5703125" customWidth="1"/>
    <col min="20" max="20" width="13.42578125" customWidth="1"/>
  </cols>
  <sheetData>
    <row r="1" spans="1:22" ht="23.25" x14ac:dyDescent="0.35">
      <c r="C1" s="52" t="str">
        <f>Sprache!$E$128</f>
        <v>Gruppendritte</v>
      </c>
    </row>
    <row r="2" spans="1:22" ht="38.25" customHeight="1" x14ac:dyDescent="0.25"/>
    <row r="3" spans="1:22" ht="15.75" thickBot="1" x14ac:dyDescent="0.3">
      <c r="A3" s="162"/>
      <c r="B3" s="29"/>
      <c r="C3" s="28"/>
      <c r="D3" s="160" t="s">
        <v>563</v>
      </c>
      <c r="E3" s="160" t="s">
        <v>183</v>
      </c>
      <c r="F3" s="160" t="s">
        <v>564</v>
      </c>
      <c r="G3" s="160" t="s">
        <v>565</v>
      </c>
      <c r="H3" s="160" t="s">
        <v>637</v>
      </c>
      <c r="I3" s="160" t="s">
        <v>185</v>
      </c>
      <c r="J3" s="160" t="s">
        <v>501</v>
      </c>
      <c r="K3" s="160"/>
      <c r="L3" s="160" t="s">
        <v>38</v>
      </c>
      <c r="M3" s="160" t="s">
        <v>494</v>
      </c>
      <c r="S3" s="32" t="s">
        <v>576</v>
      </c>
      <c r="T3" s="32" t="s">
        <v>1025</v>
      </c>
    </row>
    <row r="4" spans="1:22" ht="15.75" thickTop="1" x14ac:dyDescent="0.25">
      <c r="A4" s="24"/>
      <c r="B4" s="24" t="s">
        <v>32</v>
      </c>
      <c r="C4" t="str">
        <f>CalcA!$D$24</f>
        <v>A3</v>
      </c>
      <c r="D4" s="24">
        <f>CalcA!$E$24</f>
        <v>0</v>
      </c>
      <c r="E4" s="24">
        <f>F4-G4</f>
        <v>0</v>
      </c>
      <c r="F4" s="24">
        <f>CalcA!$F$24</f>
        <v>0</v>
      </c>
      <c r="G4" s="24">
        <f>CalcA!$G$24</f>
        <v>0</v>
      </c>
      <c r="H4" s="24">
        <f>VLOOKUP($C$4,CalcA!$D$5:$M$8,10,0)</f>
        <v>0</v>
      </c>
      <c r="I4" s="159">
        <f t="shared" ref="I4:I9" si="0">$D4*$S$4+$E4*$S$5+$F4*$S$6+$H4*$S$8+$L4*$S$9+$M4*$S$10</f>
        <v>9.7E-5</v>
      </c>
      <c r="J4" s="24" t="s">
        <v>30</v>
      </c>
      <c r="K4" s="24"/>
      <c r="L4" s="24">
        <f>SUMIFS(FairPlay!$C$6:$C$21,FairPlay!$B$6:$B$21,$C4)+SUMIFS(FairPlay!$F$6:$F$21,FairPlay!$E$6:$E$21,$C4)</f>
        <v>0</v>
      </c>
      <c r="M4" s="24">
        <f>100-INDEX(Sprache!$D$5:$D$62,MATCH($C4,Sprache!$E$5:$E$62,0),1)</f>
        <v>97</v>
      </c>
      <c r="S4" s="31">
        <v>10000000</v>
      </c>
      <c r="T4" s="156" t="s">
        <v>184</v>
      </c>
    </row>
    <row r="5" spans="1:22" x14ac:dyDescent="0.25">
      <c r="A5" s="24"/>
      <c r="B5" s="24" t="s">
        <v>33</v>
      </c>
      <c r="C5" t="str">
        <f>CalcB!$D$24</f>
        <v>B3</v>
      </c>
      <c r="D5" s="24">
        <f>CalcB!$E$24</f>
        <v>0</v>
      </c>
      <c r="E5" s="24">
        <f t="shared" ref="E5:E9" si="1">F5-G5</f>
        <v>0</v>
      </c>
      <c r="F5" s="24">
        <f>CalcB!$F$24</f>
        <v>0</v>
      </c>
      <c r="G5" s="24">
        <f>CalcB!$G$24</f>
        <v>0</v>
      </c>
      <c r="H5" s="24">
        <f>VLOOKUP($C$5,CalcB!$D$5:$M$8,10,0)</f>
        <v>0</v>
      </c>
      <c r="I5" s="159">
        <f t="shared" si="0"/>
        <v>9.2999999999999997E-5</v>
      </c>
      <c r="J5" s="24" t="s">
        <v>26</v>
      </c>
      <c r="K5" s="24"/>
      <c r="L5" s="24">
        <f>SUMIFS(FairPlay!$C$6:$C$21,FairPlay!$B$6:$B$21,$C5)+SUMIFS(FairPlay!$F$6:$F$21,FairPlay!$E$6:$E$21,$C5)</f>
        <v>0</v>
      </c>
      <c r="M5" s="446">
        <f>100-INDEX(Sprache!$D$5:$D$62,MATCH($C5,Sprache!$E$5:$E$62,0),1)</f>
        <v>93</v>
      </c>
      <c r="S5" s="30">
        <v>1000</v>
      </c>
      <c r="T5" s="157" t="s">
        <v>187</v>
      </c>
    </row>
    <row r="6" spans="1:22" x14ac:dyDescent="0.25">
      <c r="A6" s="24"/>
      <c r="B6" s="24" t="s">
        <v>34</v>
      </c>
      <c r="C6" t="str">
        <f>CalcC!$D$24</f>
        <v>C3</v>
      </c>
      <c r="D6" s="24">
        <f>CalcC!$E$24</f>
        <v>0</v>
      </c>
      <c r="E6" s="24">
        <f t="shared" si="1"/>
        <v>0</v>
      </c>
      <c r="F6" s="24">
        <f>CalcC!$F$24</f>
        <v>0</v>
      </c>
      <c r="G6" s="24">
        <f>CalcC!$G$24</f>
        <v>0</v>
      </c>
      <c r="H6" s="24">
        <f>VLOOKUP($C$6,CalcC!$D$5:$M$8,10,0)</f>
        <v>0</v>
      </c>
      <c r="I6" s="159">
        <f t="shared" si="0"/>
        <v>8.8999999999999995E-5</v>
      </c>
      <c r="J6" s="24" t="s">
        <v>27</v>
      </c>
      <c r="K6" s="24"/>
      <c r="L6" s="24">
        <f>SUMIFS(FairPlay!$C$6:$C$21,FairPlay!$B$6:$B$21,$C6)+SUMIFS(FairPlay!$F$6:$F$21,FairPlay!$E$6:$E$21,$C6)</f>
        <v>0</v>
      </c>
      <c r="M6" s="446">
        <f>100-INDEX(Sprache!$D$5:$D$62,MATCH($C6,Sprache!$E$5:$E$62,0),1)</f>
        <v>89</v>
      </c>
      <c r="S6" s="30">
        <v>10</v>
      </c>
      <c r="T6" s="157" t="s">
        <v>188</v>
      </c>
    </row>
    <row r="7" spans="1:22" x14ac:dyDescent="0.25">
      <c r="A7" s="24"/>
      <c r="B7" s="24" t="s">
        <v>35</v>
      </c>
      <c r="C7" t="str">
        <f>CalcD!$D$24</f>
        <v>D3</v>
      </c>
      <c r="D7" s="24">
        <f>CalcD!$E$24</f>
        <v>0</v>
      </c>
      <c r="E7" s="24">
        <f t="shared" si="1"/>
        <v>0</v>
      </c>
      <c r="F7" s="24">
        <f>CalcD!$F$24</f>
        <v>0</v>
      </c>
      <c r="G7" s="24">
        <f>CalcD!$G$24</f>
        <v>0</v>
      </c>
      <c r="H7" s="24">
        <f>VLOOKUP($C$7,CalcD!$D$5:$M$8,10,0)</f>
        <v>0</v>
      </c>
      <c r="I7" s="159">
        <f t="shared" si="0"/>
        <v>8.4999999999999993E-5</v>
      </c>
      <c r="J7" s="24" t="s">
        <v>31</v>
      </c>
      <c r="K7" s="24"/>
      <c r="L7" s="24">
        <f>SUMIFS(FairPlay!$C$6:$C$21,FairPlay!$B$6:$B$21,$C7)+SUMIFS(FairPlay!$F$6:$F$21,FairPlay!$E$6:$E$21,$C7)</f>
        <v>0</v>
      </c>
      <c r="M7" s="446">
        <f>100-INDEX(Sprache!$D$5:$D$62,MATCH($C7,Sprache!$E$5:$E$62,0),1)</f>
        <v>85</v>
      </c>
      <c r="U7" s="734"/>
      <c r="V7" s="735"/>
    </row>
    <row r="8" spans="1:22" x14ac:dyDescent="0.25">
      <c r="A8" s="24"/>
      <c r="B8" s="24" t="s">
        <v>455</v>
      </c>
      <c r="C8" t="str">
        <f>CalcE!$D$24</f>
        <v>E3</v>
      </c>
      <c r="D8" s="24">
        <f>CalcE!$E$24</f>
        <v>0</v>
      </c>
      <c r="E8" s="24">
        <f t="shared" si="1"/>
        <v>0</v>
      </c>
      <c r="F8" s="24">
        <f>CalcE!$F$24</f>
        <v>0</v>
      </c>
      <c r="G8" s="24">
        <f>CalcE!$G$24</f>
        <v>0</v>
      </c>
      <c r="H8" s="24">
        <f>VLOOKUP($C$8,CalcE!$D$5:$M$8,10,0)</f>
        <v>0</v>
      </c>
      <c r="I8" s="159">
        <f t="shared" si="0"/>
        <v>8.099999999999999E-5</v>
      </c>
      <c r="J8" s="24" t="s">
        <v>28</v>
      </c>
      <c r="K8" s="24"/>
      <c r="L8" s="24">
        <f>SUMIFS(FairPlay!$C$6:$C$21,FairPlay!$B$6:$B$21,$C8)+SUMIFS(FairPlay!$F$6:$F$21,FairPlay!$E$6:$E$21,$C8)</f>
        <v>0</v>
      </c>
      <c r="M8" s="446">
        <f>100-INDEX(Sprache!$D$5:$D$62,MATCH($C8,Sprache!$E$5:$E$62,0),1)</f>
        <v>81</v>
      </c>
      <c r="S8" s="30">
        <v>1E-3</v>
      </c>
      <c r="T8" s="157" t="s">
        <v>637</v>
      </c>
    </row>
    <row r="9" spans="1:22" x14ac:dyDescent="0.25">
      <c r="A9" s="24"/>
      <c r="B9" s="24" t="s">
        <v>456</v>
      </c>
      <c r="C9" t="str">
        <f>CalcF!$D$24</f>
        <v>F3</v>
      </c>
      <c r="D9" s="24">
        <f>CalcF!$E$24</f>
        <v>0</v>
      </c>
      <c r="E9" s="24">
        <f t="shared" si="1"/>
        <v>0</v>
      </c>
      <c r="F9" s="24">
        <f>CalcF!$F$24</f>
        <v>0</v>
      </c>
      <c r="G9" s="24">
        <f>CalcF!$G$24</f>
        <v>0</v>
      </c>
      <c r="H9" s="24">
        <f>VLOOKUP($C$9,CalcF!$D$5:$M$8,10,0)</f>
        <v>0</v>
      </c>
      <c r="I9" s="159">
        <f t="shared" si="0"/>
        <v>7.7000000000000001E-5</v>
      </c>
      <c r="J9" s="24" t="s">
        <v>29</v>
      </c>
      <c r="K9" s="24"/>
      <c r="L9" s="24">
        <f>SUMIFS(FairPlay!$C$6:$C$21,FairPlay!$B$6:$B$21,$C9)+SUMIFS(FairPlay!$F$6:$F$21,FairPlay!$E$6:$E$21,$C9)</f>
        <v>0</v>
      </c>
      <c r="M9" s="446">
        <f>100-INDEX(Sprache!$D$5:$D$62,MATCH($C9,Sprache!$E$5:$E$62,0),1)</f>
        <v>77</v>
      </c>
      <c r="S9" s="30">
        <v>1E-4</v>
      </c>
      <c r="T9" s="157" t="s">
        <v>38</v>
      </c>
    </row>
    <row r="10" spans="1:22" ht="15.75" thickBot="1" x14ac:dyDescent="0.3">
      <c r="D10" s="48" t="s">
        <v>563</v>
      </c>
      <c r="E10" s="48" t="s">
        <v>183</v>
      </c>
      <c r="F10" s="160" t="s">
        <v>564</v>
      </c>
      <c r="G10" s="160" t="s">
        <v>565</v>
      </c>
      <c r="H10" s="48" t="s">
        <v>637</v>
      </c>
      <c r="I10" s="160" t="s">
        <v>185</v>
      </c>
      <c r="J10" s="48" t="s">
        <v>501</v>
      </c>
      <c r="K10" s="24"/>
      <c r="S10" s="30">
        <v>9.9999999999999995E-7</v>
      </c>
      <c r="T10" s="157" t="s">
        <v>494</v>
      </c>
    </row>
    <row r="11" spans="1:22" ht="15.75" thickTop="1" x14ac:dyDescent="0.25">
      <c r="B11" s="199" t="s">
        <v>32</v>
      </c>
      <c r="C11" s="200" t="str">
        <f t="shared" ref="C11:H11" si="2">INDEX(C$4:C$9,MATCH($I11,$I$4:$I$9,0))</f>
        <v>A3</v>
      </c>
      <c r="D11" s="220">
        <f t="shared" si="2"/>
        <v>0</v>
      </c>
      <c r="E11" s="201">
        <f t="shared" si="2"/>
        <v>0</v>
      </c>
      <c r="F11" s="214">
        <f t="shared" si="2"/>
        <v>0</v>
      </c>
      <c r="G11" s="215">
        <f t="shared" si="2"/>
        <v>0</v>
      </c>
      <c r="H11" s="215">
        <f t="shared" si="2"/>
        <v>0</v>
      </c>
      <c r="I11" s="202">
        <f>LARGE($I$4:$I$9,ROW($I4)-3)</f>
        <v>9.7E-5</v>
      </c>
      <c r="J11" s="224" t="str">
        <f>INDEX(J$4:J$9,MATCH($I11,$I$4:$I$9,0))</f>
        <v>A</v>
      </c>
      <c r="K11" s="223"/>
      <c r="L11" s="201">
        <f t="array" ref="L11">SUM(IF($J$11:$J$14 &lt; $J11,1))</f>
        <v>0</v>
      </c>
      <c r="M11" s="201" t="str">
        <f>INDEX($J$11:$J$14,MATCH(ROW()-11,$L$11:$L$14,0))</f>
        <v>A</v>
      </c>
      <c r="N11" s="220">
        <f>D11</f>
        <v>0</v>
      </c>
      <c r="O11" s="211">
        <f>F11</f>
        <v>0</v>
      </c>
      <c r="P11" s="193" t="s">
        <v>457</v>
      </c>
      <c r="Q11" s="194">
        <f>G11</f>
        <v>0</v>
      </c>
      <c r="S11" s="736"/>
      <c r="T11" s="737"/>
    </row>
    <row r="12" spans="1:22" x14ac:dyDescent="0.25">
      <c r="B12" s="203" t="s">
        <v>33</v>
      </c>
      <c r="C12" s="204" t="str">
        <f t="shared" ref="C12:C16" si="3">INDEX(C$4:C$9,MATCH($I12,$I$4:$I$9,0))</f>
        <v>B3</v>
      </c>
      <c r="D12" s="221">
        <f t="shared" ref="D12:H16" si="4">INDEX(D$4:D$9,MATCH($I12,$I$4:$I$9,0))</f>
        <v>0</v>
      </c>
      <c r="E12" s="205">
        <f t="shared" si="4"/>
        <v>0</v>
      </c>
      <c r="F12" s="216">
        <f t="shared" si="4"/>
        <v>0</v>
      </c>
      <c r="G12" s="217">
        <f t="shared" si="4"/>
        <v>0</v>
      </c>
      <c r="H12" s="217">
        <f t="shared" si="4"/>
        <v>0</v>
      </c>
      <c r="I12" s="206">
        <f t="shared" ref="I12:I16" si="5">LARGE($I$4:$I$9,ROW($I5)-3)</f>
        <v>9.2999999999999997E-5</v>
      </c>
      <c r="J12" s="225" t="str">
        <f t="shared" ref="J12:J16" si="6">INDEX(J$4:J$9,MATCH($I12,$I$4:$I$9,0))</f>
        <v>B</v>
      </c>
      <c r="K12" s="217"/>
      <c r="L12" s="205">
        <f t="array" ref="L12">SUM(IF($J$11:$J$14 &lt; $J12,1))</f>
        <v>1</v>
      </c>
      <c r="M12" s="205" t="str">
        <f t="shared" ref="M12:M14" si="7">INDEX($J$11:$J$14,MATCH(ROW()-11,$L$11:$L$14,0))</f>
        <v>B</v>
      </c>
      <c r="N12" s="221">
        <f t="shared" ref="N12:N16" si="8">D12</f>
        <v>0</v>
      </c>
      <c r="O12" s="212">
        <f t="shared" ref="O12:O16" si="9">F12</f>
        <v>0</v>
      </c>
      <c r="P12" s="195" t="s">
        <v>457</v>
      </c>
      <c r="Q12" s="196">
        <f t="shared" ref="Q12:Q16" si="10">G12</f>
        <v>0</v>
      </c>
    </row>
    <row r="13" spans="1:22" x14ac:dyDescent="0.25">
      <c r="B13" s="203" t="s">
        <v>34</v>
      </c>
      <c r="C13" s="204" t="str">
        <f t="shared" si="3"/>
        <v>C3</v>
      </c>
      <c r="D13" s="221">
        <f t="shared" si="4"/>
        <v>0</v>
      </c>
      <c r="E13" s="205">
        <f t="shared" si="4"/>
        <v>0</v>
      </c>
      <c r="F13" s="216">
        <f t="shared" si="4"/>
        <v>0</v>
      </c>
      <c r="G13" s="217">
        <f t="shared" si="4"/>
        <v>0</v>
      </c>
      <c r="H13" s="217">
        <f t="shared" si="4"/>
        <v>0</v>
      </c>
      <c r="I13" s="206">
        <f t="shared" si="5"/>
        <v>8.8999999999999995E-5</v>
      </c>
      <c r="J13" s="225" t="str">
        <f t="shared" si="6"/>
        <v>C</v>
      </c>
      <c r="K13" s="217"/>
      <c r="L13" s="205">
        <f t="array" ref="L13">SUM(IF($J$11:$J$14 &lt; $J13,1))</f>
        <v>2</v>
      </c>
      <c r="M13" s="205" t="str">
        <f t="shared" si="7"/>
        <v>C</v>
      </c>
      <c r="N13" s="221">
        <f t="shared" si="8"/>
        <v>0</v>
      </c>
      <c r="O13" s="212">
        <f t="shared" si="9"/>
        <v>0</v>
      </c>
      <c r="P13" s="195" t="s">
        <v>457</v>
      </c>
      <c r="Q13" s="196">
        <f t="shared" si="10"/>
        <v>0</v>
      </c>
    </row>
    <row r="14" spans="1:22" x14ac:dyDescent="0.25">
      <c r="B14" s="203" t="s">
        <v>35</v>
      </c>
      <c r="C14" s="204" t="str">
        <f t="shared" si="3"/>
        <v>D3</v>
      </c>
      <c r="D14" s="221">
        <f t="shared" si="4"/>
        <v>0</v>
      </c>
      <c r="E14" s="205">
        <f t="shared" si="4"/>
        <v>0</v>
      </c>
      <c r="F14" s="216">
        <f t="shared" si="4"/>
        <v>0</v>
      </c>
      <c r="G14" s="217">
        <f t="shared" si="4"/>
        <v>0</v>
      </c>
      <c r="H14" s="217">
        <f t="shared" si="4"/>
        <v>0</v>
      </c>
      <c r="I14" s="206">
        <f t="shared" si="5"/>
        <v>8.4999999999999993E-5</v>
      </c>
      <c r="J14" s="225" t="str">
        <f t="shared" si="6"/>
        <v>D</v>
      </c>
      <c r="K14" s="217"/>
      <c r="L14" s="205">
        <f t="array" ref="L14">SUM(IF($J$11:$J$14 &lt; $J14,1))</f>
        <v>3</v>
      </c>
      <c r="M14" s="205" t="str">
        <f t="shared" si="7"/>
        <v>D</v>
      </c>
      <c r="N14" s="221">
        <f t="shared" si="8"/>
        <v>0</v>
      </c>
      <c r="O14" s="212">
        <f t="shared" si="9"/>
        <v>0</v>
      </c>
      <c r="P14" s="195" t="s">
        <v>457</v>
      </c>
      <c r="Q14" s="196">
        <f t="shared" si="10"/>
        <v>0</v>
      </c>
    </row>
    <row r="15" spans="1:22" x14ac:dyDescent="0.25">
      <c r="B15" s="203" t="s">
        <v>455</v>
      </c>
      <c r="C15" s="204" t="str">
        <f t="shared" si="3"/>
        <v>E3</v>
      </c>
      <c r="D15" s="221">
        <f t="shared" si="4"/>
        <v>0</v>
      </c>
      <c r="E15" s="205">
        <f t="shared" si="4"/>
        <v>0</v>
      </c>
      <c r="F15" s="216">
        <f t="shared" si="4"/>
        <v>0</v>
      </c>
      <c r="G15" s="217">
        <f t="shared" si="4"/>
        <v>0</v>
      </c>
      <c r="H15" s="217">
        <f t="shared" si="4"/>
        <v>0</v>
      </c>
      <c r="I15" s="206">
        <f t="shared" si="5"/>
        <v>8.099999999999999E-5</v>
      </c>
      <c r="J15" s="225" t="str">
        <f t="shared" si="6"/>
        <v>E</v>
      </c>
      <c r="K15" s="217"/>
      <c r="L15" s="204"/>
      <c r="M15" s="204"/>
      <c r="N15" s="221">
        <f t="shared" si="8"/>
        <v>0</v>
      </c>
      <c r="O15" s="212">
        <f t="shared" si="9"/>
        <v>0</v>
      </c>
      <c r="P15" s="195" t="s">
        <v>457</v>
      </c>
      <c r="Q15" s="196">
        <f t="shared" si="10"/>
        <v>0</v>
      </c>
      <c r="S15" s="734"/>
      <c r="T15" s="735"/>
    </row>
    <row r="16" spans="1:22" ht="15.75" thickBot="1" x14ac:dyDescent="0.3">
      <c r="B16" s="207" t="s">
        <v>456</v>
      </c>
      <c r="C16" s="208" t="str">
        <f t="shared" si="3"/>
        <v>F3</v>
      </c>
      <c r="D16" s="222">
        <f t="shared" si="4"/>
        <v>0</v>
      </c>
      <c r="E16" s="209">
        <f t="shared" si="4"/>
        <v>0</v>
      </c>
      <c r="F16" s="218">
        <f t="shared" si="4"/>
        <v>0</v>
      </c>
      <c r="G16" s="219">
        <f t="shared" si="4"/>
        <v>0</v>
      </c>
      <c r="H16" s="219">
        <f t="shared" si="4"/>
        <v>0</v>
      </c>
      <c r="I16" s="210">
        <f t="shared" si="5"/>
        <v>7.7000000000000001E-5</v>
      </c>
      <c r="J16" s="226" t="str">
        <f t="shared" si="6"/>
        <v>F</v>
      </c>
      <c r="K16" s="219"/>
      <c r="L16" s="208"/>
      <c r="M16" s="208"/>
      <c r="N16" s="222">
        <f t="shared" si="8"/>
        <v>0</v>
      </c>
      <c r="O16" s="213">
        <f t="shared" si="9"/>
        <v>0</v>
      </c>
      <c r="P16" s="197" t="s">
        <v>457</v>
      </c>
      <c r="Q16" s="198">
        <f t="shared" si="10"/>
        <v>0</v>
      </c>
    </row>
    <row r="17" spans="4:13" ht="15.75" thickTop="1" x14ac:dyDescent="0.25">
      <c r="M17" s="163"/>
    </row>
    <row r="18" spans="4:13" x14ac:dyDescent="0.25">
      <c r="D18" s="24"/>
      <c r="E18" s="24"/>
      <c r="F18" s="24"/>
      <c r="G18" s="1000" t="s">
        <v>508</v>
      </c>
      <c r="H18" s="1000"/>
      <c r="I18" s="1000"/>
      <c r="J18" s="24" t="str">
        <f>M11&amp;" "&amp;M12&amp;" "&amp;M13&amp;" "&amp;M14</f>
        <v>A B C D</v>
      </c>
      <c r="K18" s="36" t="s">
        <v>2158</v>
      </c>
      <c r="L18" s="162" t="b">
        <f>SUM(D11:D14,G11:G14)&gt;0</f>
        <v>0</v>
      </c>
      <c r="M18" s="24"/>
    </row>
    <row r="19" spans="4:13" x14ac:dyDescent="0.25">
      <c r="D19" s="24"/>
      <c r="E19" s="24"/>
      <c r="F19" s="24"/>
      <c r="G19" s="24"/>
      <c r="H19" s="24"/>
      <c r="J19" s="24"/>
      <c r="K19" s="24"/>
      <c r="L19" s="24"/>
      <c r="M19" s="24"/>
    </row>
    <row r="21" spans="4:13" x14ac:dyDescent="0.25">
      <c r="I21" s="192" t="s">
        <v>1027</v>
      </c>
      <c r="J21" s="35">
        <f>IF(AND(TRUNC($I$14,4)=TRUNC($I$15,4),Distinctness!$G$13&gt;0),1,0)</f>
        <v>0</v>
      </c>
    </row>
  </sheetData>
  <mergeCells count="1">
    <mergeCell ref="G18:I18"/>
  </mergeCells>
  <pageMargins left="0.7" right="0.7" top="0.78740157499999996" bottom="0.78740157499999996" header="0.3" footer="0.3"/>
  <pageSetup paperSize="9" orientation="portrait" horizontalDpi="4294967293"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Tabelle9"/>
  <dimension ref="A1:F41"/>
  <sheetViews>
    <sheetView showGridLines="0" showRowColHeaders="0" workbookViewId="0">
      <selection activeCell="C7" sqref="C7"/>
    </sheetView>
  </sheetViews>
  <sheetFormatPr baseColWidth="10" defaultColWidth="0" defaultRowHeight="15" zeroHeight="1" x14ac:dyDescent="0.25"/>
  <cols>
    <col min="1" max="1" width="11.42578125" customWidth="1"/>
    <col min="2" max="2" width="7.85546875" customWidth="1"/>
    <col min="3" max="3" width="6.42578125" customWidth="1"/>
    <col min="4" max="4" width="25.7109375" customWidth="1"/>
    <col min="5" max="6" width="11.42578125" customWidth="1"/>
    <col min="7" max="16384" width="11.42578125" hidden="1"/>
  </cols>
  <sheetData>
    <row r="1" spans="2:5" x14ac:dyDescent="0.25"/>
    <row r="2" spans="2:5" ht="28.5" x14ac:dyDescent="0.45">
      <c r="B2" s="980" t="str">
        <f>Sprache!$E$91</f>
        <v>Gruppen</v>
      </c>
      <c r="C2" s="980"/>
      <c r="D2" s="980"/>
    </row>
    <row r="3" spans="2:5" ht="15.75" thickBot="1" x14ac:dyDescent="0.3"/>
    <row r="4" spans="2:5" ht="15.75" thickTop="1" x14ac:dyDescent="0.25">
      <c r="B4" s="990" t="s">
        <v>346</v>
      </c>
      <c r="C4" s="1002" t="s">
        <v>345</v>
      </c>
      <c r="D4" s="1004" t="s">
        <v>344</v>
      </c>
      <c r="E4" s="569"/>
    </row>
    <row r="5" spans="2:5" x14ac:dyDescent="0.25">
      <c r="B5" s="1001"/>
      <c r="C5" s="1003"/>
      <c r="D5" s="1005"/>
      <c r="E5" s="570" t="s">
        <v>2019</v>
      </c>
    </row>
    <row r="6" spans="2:5" ht="15.75" x14ac:dyDescent="0.25">
      <c r="B6" s="103"/>
      <c r="C6" s="153"/>
      <c r="D6" s="154" t="s">
        <v>30</v>
      </c>
      <c r="E6" s="571"/>
    </row>
    <row r="7" spans="2:5" x14ac:dyDescent="0.25">
      <c r="B7" s="104" t="s">
        <v>162</v>
      </c>
      <c r="C7" s="245">
        <v>1</v>
      </c>
      <c r="D7" s="151" t="str">
        <f>VLOOKUP($C7,Sprache!$D$5:$E$63,2,0)</f>
        <v>A1</v>
      </c>
      <c r="E7" s="571" t="b">
        <f>OR(CalcA!$K5&gt;0,CalcA!$I5&gt;0)</f>
        <v>0</v>
      </c>
    </row>
    <row r="8" spans="2:5" x14ac:dyDescent="0.25">
      <c r="B8" s="104" t="s">
        <v>163</v>
      </c>
      <c r="C8" s="246">
        <v>2</v>
      </c>
      <c r="D8" s="151" t="str">
        <f>VLOOKUP($C8,Sprache!$D$5:$E$63,2,0)</f>
        <v>A2</v>
      </c>
      <c r="E8" s="571" t="b">
        <f>OR(CalcA!$K6&gt;0,CalcA!$I6&gt;0)</f>
        <v>0</v>
      </c>
    </row>
    <row r="9" spans="2:5" x14ac:dyDescent="0.25">
      <c r="B9" s="104" t="s">
        <v>164</v>
      </c>
      <c r="C9" s="246">
        <v>3</v>
      </c>
      <c r="D9" s="151" t="str">
        <f>VLOOKUP($C9,Sprache!$D$5:$E$63,2,0)</f>
        <v>A3</v>
      </c>
      <c r="E9" s="571" t="b">
        <f>OR(CalcA!$K7&gt;0,CalcA!$I7&gt;0)</f>
        <v>0</v>
      </c>
    </row>
    <row r="10" spans="2:5" x14ac:dyDescent="0.25">
      <c r="B10" s="105" t="s">
        <v>165</v>
      </c>
      <c r="C10" s="245">
        <v>4</v>
      </c>
      <c r="D10" s="151" t="str">
        <f>VLOOKUP($C10,Sprache!$D$5:$E$63,2,0)</f>
        <v>A4</v>
      </c>
      <c r="E10" s="571" t="b">
        <f>OR(CalcA!$K8&gt;0,CalcA!$I8&gt;0)</f>
        <v>0</v>
      </c>
    </row>
    <row r="11" spans="2:5" ht="15.75" x14ac:dyDescent="0.25">
      <c r="B11" s="106"/>
      <c r="C11" s="153"/>
      <c r="D11" s="154" t="s">
        <v>26</v>
      </c>
      <c r="E11" s="571"/>
    </row>
    <row r="12" spans="2:5" x14ac:dyDescent="0.25">
      <c r="B12" s="104" t="s">
        <v>166</v>
      </c>
      <c r="C12" s="246">
        <v>5</v>
      </c>
      <c r="D12" s="151" t="str">
        <f>VLOOKUP($C12,Sprache!$D$5:$E$63,2,0)</f>
        <v>B1</v>
      </c>
      <c r="E12" s="571" t="b">
        <f>OR(CalcB!$K5&gt;0,CalcB!$I5&gt;0)</f>
        <v>0</v>
      </c>
    </row>
    <row r="13" spans="2:5" x14ac:dyDescent="0.25">
      <c r="B13" s="104" t="s">
        <v>167</v>
      </c>
      <c r="C13" s="245">
        <v>6</v>
      </c>
      <c r="D13" s="151" t="str">
        <f>VLOOKUP($C13,Sprache!$D$5:$E$63,2,0)</f>
        <v>B2</v>
      </c>
      <c r="E13" s="571" t="b">
        <f>OR(CalcB!$K6&gt;0,CalcB!$I6&gt;0)</f>
        <v>0</v>
      </c>
    </row>
    <row r="14" spans="2:5" x14ac:dyDescent="0.25">
      <c r="B14" s="104" t="s">
        <v>168</v>
      </c>
      <c r="C14" s="246">
        <v>7</v>
      </c>
      <c r="D14" s="151" t="str">
        <f>VLOOKUP($C14,Sprache!$D$5:$E$63,2,0)</f>
        <v>B3</v>
      </c>
      <c r="E14" s="571" t="b">
        <f>OR(CalcB!$K7&gt;0,CalcB!$I7&gt;0)</f>
        <v>0</v>
      </c>
    </row>
    <row r="15" spans="2:5" x14ac:dyDescent="0.25">
      <c r="B15" s="105" t="s">
        <v>169</v>
      </c>
      <c r="C15" s="246">
        <v>8</v>
      </c>
      <c r="D15" s="151" t="str">
        <f>VLOOKUP($C15,Sprache!$D$5:$E$63,2,0)</f>
        <v>B4</v>
      </c>
      <c r="E15" s="571" t="b">
        <f>OR(CalcB!$K8&gt;0,CalcB!$I8&gt;0)</f>
        <v>0</v>
      </c>
    </row>
    <row r="16" spans="2:5" ht="15.75" x14ac:dyDescent="0.25">
      <c r="B16" s="106"/>
      <c r="C16" s="153"/>
      <c r="D16" s="154" t="s">
        <v>27</v>
      </c>
      <c r="E16" s="571"/>
    </row>
    <row r="17" spans="2:5" x14ac:dyDescent="0.25">
      <c r="B17" s="104" t="s">
        <v>170</v>
      </c>
      <c r="C17" s="246">
        <v>9</v>
      </c>
      <c r="D17" s="151" t="str">
        <f>VLOOKUP($C17,Sprache!$D$5:$E$63,2,0)</f>
        <v>C1</v>
      </c>
      <c r="E17" s="571" t="b">
        <f>OR(CalcC!$K5&gt;0,CalcC!$I5&gt;0)</f>
        <v>0</v>
      </c>
    </row>
    <row r="18" spans="2:5" x14ac:dyDescent="0.25">
      <c r="B18" s="104" t="s">
        <v>171</v>
      </c>
      <c r="C18" s="246">
        <v>10</v>
      </c>
      <c r="D18" s="151" t="str">
        <f>VLOOKUP($C18,Sprache!$D$5:$E$63,2,0)</f>
        <v>C2</v>
      </c>
      <c r="E18" s="571" t="b">
        <f>OR(CalcC!$K6&gt;0,CalcC!$I6&gt;0)</f>
        <v>0</v>
      </c>
    </row>
    <row r="19" spans="2:5" x14ac:dyDescent="0.25">
      <c r="B19" s="104" t="s">
        <v>172</v>
      </c>
      <c r="C19" s="246">
        <v>11</v>
      </c>
      <c r="D19" s="151" t="str">
        <f>VLOOKUP($C19,Sprache!$D$5:$E$63,2,0)</f>
        <v>C3</v>
      </c>
      <c r="E19" s="571" t="b">
        <f>OR(CalcC!$K7&gt;0,CalcC!$I7&gt;0)</f>
        <v>0</v>
      </c>
    </row>
    <row r="20" spans="2:5" x14ac:dyDescent="0.25">
      <c r="B20" s="105" t="s">
        <v>173</v>
      </c>
      <c r="C20" s="246">
        <v>12</v>
      </c>
      <c r="D20" s="151" t="str">
        <f>VLOOKUP($C20,Sprache!$D$5:$E$63,2,0)</f>
        <v>C4</v>
      </c>
      <c r="E20" s="571" t="b">
        <f>OR(CalcC!$K8&gt;0,CalcC!$I8&gt;0)</f>
        <v>0</v>
      </c>
    </row>
    <row r="21" spans="2:5" ht="15.75" x14ac:dyDescent="0.25">
      <c r="B21" s="106"/>
      <c r="C21" s="153"/>
      <c r="D21" s="154" t="s">
        <v>31</v>
      </c>
      <c r="E21" s="571"/>
    </row>
    <row r="22" spans="2:5" x14ac:dyDescent="0.25">
      <c r="B22" s="104" t="s">
        <v>174</v>
      </c>
      <c r="C22" s="246">
        <v>13</v>
      </c>
      <c r="D22" s="151" t="str">
        <f>VLOOKUP($C22,Sprache!$D$5:$E$63,2,0)</f>
        <v>D1</v>
      </c>
      <c r="E22" s="571" t="b">
        <f>OR(CalcD!$K5&gt;0,CalcD!$I5&gt;0)</f>
        <v>0</v>
      </c>
    </row>
    <row r="23" spans="2:5" x14ac:dyDescent="0.25">
      <c r="B23" s="104" t="s">
        <v>175</v>
      </c>
      <c r="C23" s="246">
        <v>14</v>
      </c>
      <c r="D23" s="151" t="str">
        <f>VLOOKUP($C23,Sprache!$D$5:$E$63,2,0)</f>
        <v>D2</v>
      </c>
      <c r="E23" s="571" t="b">
        <f>OR(CalcD!$K6&gt;0,CalcD!$I6&gt;0)</f>
        <v>0</v>
      </c>
    </row>
    <row r="24" spans="2:5" x14ac:dyDescent="0.25">
      <c r="B24" s="104" t="s">
        <v>176</v>
      </c>
      <c r="C24" s="246">
        <v>15</v>
      </c>
      <c r="D24" s="151" t="str">
        <f>VLOOKUP($C24,Sprache!$D$5:$E$63,2,0)</f>
        <v>D3</v>
      </c>
      <c r="E24" s="571" t="b">
        <f>OR(CalcD!$K7&gt;0,CalcD!$I7&gt;0)</f>
        <v>0</v>
      </c>
    </row>
    <row r="25" spans="2:5" x14ac:dyDescent="0.25">
      <c r="B25" s="105" t="s">
        <v>177</v>
      </c>
      <c r="C25" s="245">
        <v>16</v>
      </c>
      <c r="D25" s="151" t="str">
        <f>VLOOKUP($C25,Sprache!$D$5:$E$63,2,0)</f>
        <v>D4</v>
      </c>
      <c r="E25" s="571" t="b">
        <f>OR(CalcD!$K8&gt;0,CalcD!$I8&gt;0)</f>
        <v>0</v>
      </c>
    </row>
    <row r="26" spans="2:5" ht="15.75" x14ac:dyDescent="0.25">
      <c r="B26" s="106"/>
      <c r="C26" s="153"/>
      <c r="D26" s="154" t="s">
        <v>28</v>
      </c>
      <c r="E26" s="571"/>
    </row>
    <row r="27" spans="2:5" x14ac:dyDescent="0.25">
      <c r="B27" s="104" t="s">
        <v>178</v>
      </c>
      <c r="C27" s="246">
        <v>17</v>
      </c>
      <c r="D27" s="151" t="str">
        <f>VLOOKUP($C27,Sprache!$D$5:$E$63,2,0)</f>
        <v>E1</v>
      </c>
      <c r="E27" s="571" t="b">
        <f>OR(CalcE!$K5&gt;0,CalcE!$I5&gt;0)</f>
        <v>0</v>
      </c>
    </row>
    <row r="28" spans="2:5" x14ac:dyDescent="0.25">
      <c r="B28" s="104" t="s">
        <v>179</v>
      </c>
      <c r="C28" s="245">
        <v>18</v>
      </c>
      <c r="D28" s="151" t="str">
        <f>VLOOKUP($C28,Sprache!$D$5:$E$63,2,0)</f>
        <v>E2</v>
      </c>
      <c r="E28" s="571" t="b">
        <f>OR(CalcE!$K6&gt;0,CalcE!$I6&gt;0)</f>
        <v>0</v>
      </c>
    </row>
    <row r="29" spans="2:5" x14ac:dyDescent="0.25">
      <c r="B29" s="104" t="s">
        <v>180</v>
      </c>
      <c r="C29" s="246">
        <v>19</v>
      </c>
      <c r="D29" s="151" t="str">
        <f>VLOOKUP($C29,Sprache!$D$5:$E$63,2,0)</f>
        <v>E3</v>
      </c>
      <c r="E29" s="571" t="b">
        <f>OR(CalcE!$K7&gt;0,CalcE!$I7&gt;0)</f>
        <v>0</v>
      </c>
    </row>
    <row r="30" spans="2:5" x14ac:dyDescent="0.25">
      <c r="B30" s="105" t="s">
        <v>181</v>
      </c>
      <c r="C30" s="245">
        <v>20</v>
      </c>
      <c r="D30" s="151" t="str">
        <f>VLOOKUP($C30,Sprache!$D$5:$E$63,2,0)</f>
        <v>E4</v>
      </c>
      <c r="E30" s="571" t="b">
        <f>OR(CalcE!$K8&gt;0,CalcE!$I8&gt;0)</f>
        <v>0</v>
      </c>
    </row>
    <row r="31" spans="2:5" ht="15.75" x14ac:dyDescent="0.25">
      <c r="B31" s="106"/>
      <c r="C31" s="153"/>
      <c r="D31" s="154" t="s">
        <v>29</v>
      </c>
      <c r="E31" s="571"/>
    </row>
    <row r="32" spans="2:5" x14ac:dyDescent="0.25">
      <c r="B32" s="104" t="s">
        <v>245</v>
      </c>
      <c r="C32" s="245">
        <v>21</v>
      </c>
      <c r="D32" s="151" t="str">
        <f>VLOOKUP($C32,Sprache!$D$5:$E$63,2,0)</f>
        <v>F1</v>
      </c>
      <c r="E32" s="571" t="b">
        <f>OR(CalcF!$K5&gt;0,CalcF!$I5&gt;0)</f>
        <v>0</v>
      </c>
    </row>
    <row r="33" spans="2:5" x14ac:dyDescent="0.25">
      <c r="B33" s="104" t="s">
        <v>246</v>
      </c>
      <c r="C33" s="246">
        <v>22</v>
      </c>
      <c r="D33" s="151" t="str">
        <f>VLOOKUP($C33,Sprache!$D$5:$E$63,2,0)</f>
        <v>F2</v>
      </c>
      <c r="E33" s="571" t="b">
        <f>OR(CalcF!$K6&gt;0,CalcF!$I6&gt;0)</f>
        <v>0</v>
      </c>
    </row>
    <row r="34" spans="2:5" x14ac:dyDescent="0.25">
      <c r="B34" s="104" t="s">
        <v>247</v>
      </c>
      <c r="C34" s="245">
        <v>23</v>
      </c>
      <c r="D34" s="151" t="str">
        <f>VLOOKUP($C34,Sprache!$D$5:$E$63,2,0)</f>
        <v>F3</v>
      </c>
      <c r="E34" s="571" t="b">
        <f>OR(CalcF!$K7&gt;0,CalcF!$I7&gt;0)</f>
        <v>0</v>
      </c>
    </row>
    <row r="35" spans="2:5" ht="15.75" thickBot="1" x14ac:dyDescent="0.3">
      <c r="B35" s="107" t="s">
        <v>248</v>
      </c>
      <c r="C35" s="247">
        <v>24</v>
      </c>
      <c r="D35" s="164" t="str">
        <f>VLOOKUP($C35,Sprache!$D$5:$E$63,2,0)</f>
        <v>F4</v>
      </c>
      <c r="E35" s="571" t="b">
        <f>OR(CalcF!$K8&gt;0,CalcF!$I8&gt;0)</f>
        <v>0</v>
      </c>
    </row>
    <row r="36" spans="2:5" ht="15.75" thickTop="1" x14ac:dyDescent="0.25"/>
    <row r="37" spans="2:5" x14ac:dyDescent="0.25"/>
    <row r="38" spans="2:5" x14ac:dyDescent="0.25"/>
    <row r="39" spans="2:5" x14ac:dyDescent="0.25"/>
    <row r="40" spans="2:5" x14ac:dyDescent="0.25"/>
    <row r="41" spans="2:5" x14ac:dyDescent="0.25"/>
  </sheetData>
  <sheetProtection sheet="1" selectLockedCells="1"/>
  <mergeCells count="4">
    <mergeCell ref="B4:B5"/>
    <mergeCell ref="C4:C5"/>
    <mergeCell ref="D4:D5"/>
    <mergeCell ref="B2:D2"/>
  </mergeCells>
  <conditionalFormatting sqref="B4:B5">
    <cfRule type="expression" dxfId="2" priority="3">
      <formula>XEY8</formula>
    </cfRule>
  </conditionalFormatting>
  <conditionalFormatting sqref="C4:C5">
    <cfRule type="expression" dxfId="1" priority="2">
      <formula>XEZ8</formula>
    </cfRule>
  </conditionalFormatting>
  <conditionalFormatting sqref="D4:D5">
    <cfRule type="expression" dxfId="0" priority="1">
      <formula>XFA8</formula>
    </cfRule>
  </conditionalFormatting>
  <pageMargins left="0.7" right="0.7" top="0.78740157499999996" bottom="0.78740157499999996" header="0.3" footer="0.3"/>
  <pageSetup paperSize="9" orientation="portrait" horizontalDpi="4294967293" verticalDpi="0"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51920-42F1-4781-B4DF-06B2F91B19C7}">
  <dimension ref="A1:P61"/>
  <sheetViews>
    <sheetView showGridLines="0" showRowColHeaders="0" workbookViewId="0">
      <selection activeCell="C4" sqref="C4"/>
    </sheetView>
  </sheetViews>
  <sheetFormatPr baseColWidth="10" defaultColWidth="0" defaultRowHeight="15" zeroHeight="1" x14ac:dyDescent="0.25"/>
  <cols>
    <col min="1" max="4" width="11.42578125" customWidth="1"/>
    <col min="5" max="6" width="28.7109375" customWidth="1"/>
    <col min="7" max="7" width="9.5703125" customWidth="1"/>
    <col min="8" max="10" width="20.7109375" customWidth="1"/>
    <col min="11" max="11" width="16" customWidth="1"/>
    <col min="12" max="12" width="8.85546875" customWidth="1"/>
    <col min="13" max="13" width="11.42578125" customWidth="1"/>
    <col min="14" max="14" width="20.7109375" customWidth="1"/>
    <col min="15" max="15" width="7.5703125" customWidth="1"/>
    <col min="16" max="16" width="4.140625" customWidth="1"/>
    <col min="17" max="16384" width="11.42578125" hidden="1"/>
  </cols>
  <sheetData>
    <row r="1" spans="1:15" ht="28.5" x14ac:dyDescent="0.45">
      <c r="A1" s="93"/>
      <c r="B1" s="1006" t="str">
        <f>Sprache!$E$88</f>
        <v>Spiele</v>
      </c>
      <c r="C1" s="1006"/>
      <c r="D1" s="1006"/>
      <c r="E1" s="1006"/>
      <c r="F1" s="1006"/>
      <c r="G1" s="1006"/>
      <c r="H1" s="1006"/>
      <c r="I1" s="1006"/>
      <c r="J1" s="1006"/>
      <c r="M1" s="536"/>
      <c r="N1" s="536"/>
      <c r="O1" s="536"/>
    </row>
    <row r="2" spans="1:15" ht="13.5" customHeight="1" thickBot="1" x14ac:dyDescent="0.5">
      <c r="A2" s="92"/>
      <c r="B2" s="54"/>
      <c r="C2" s="54"/>
      <c r="D2" s="54"/>
      <c r="E2" s="54"/>
      <c r="F2" s="54"/>
      <c r="G2" s="54"/>
      <c r="H2" s="54"/>
      <c r="I2" s="54"/>
      <c r="J2" s="54"/>
      <c r="M2" s="536"/>
      <c r="N2" s="536"/>
      <c r="O2" s="536"/>
    </row>
    <row r="3" spans="1:15" ht="31.5" thickTop="1" thickBot="1" x14ac:dyDescent="0.3">
      <c r="A3" s="92"/>
      <c r="B3" s="91" t="s">
        <v>337</v>
      </c>
      <c r="C3" s="1007" t="s">
        <v>288</v>
      </c>
      <c r="D3" s="1007"/>
      <c r="E3" s="81" t="s">
        <v>342</v>
      </c>
      <c r="F3" s="81" t="s">
        <v>264</v>
      </c>
      <c r="G3" s="128" t="s">
        <v>335</v>
      </c>
      <c r="H3" s="81" t="s">
        <v>336</v>
      </c>
      <c r="I3" s="81" t="s">
        <v>261</v>
      </c>
      <c r="J3" s="81" t="s">
        <v>262</v>
      </c>
      <c r="K3" s="82" t="s">
        <v>343</v>
      </c>
      <c r="M3" s="536"/>
      <c r="N3" s="536"/>
      <c r="O3" s="536"/>
    </row>
    <row r="4" spans="1:15" x14ac:dyDescent="0.25">
      <c r="B4" s="138">
        <v>1</v>
      </c>
      <c r="C4" s="134" t="s">
        <v>162</v>
      </c>
      <c r="D4" s="135" t="s">
        <v>163</v>
      </c>
      <c r="E4" s="248">
        <v>46913</v>
      </c>
      <c r="F4" s="63">
        <f>E4-VLOOKUP(Zeitzone!$L$5,Zeitzone!$C$4:$E$39,3,0)+VLOOKUP(Zeitzone!$H$1,Zeitzone!$C$4:$E$39,3,0)</f>
        <v>46913</v>
      </c>
      <c r="G4" s="251">
        <v>1</v>
      </c>
      <c r="H4" s="89" t="str">
        <f>IFERROR(VLOOKUP($G4,Sprache!$D$66:$E$81,2,0),"")</f>
        <v>Cardiff</v>
      </c>
      <c r="I4" s="89" t="str">
        <f>VLOOKUP(C4,Groups!$B$7:$D$35,3,0)</f>
        <v>A1</v>
      </c>
      <c r="J4" s="89" t="str">
        <f>VLOOKUP(D4,Groups!$B$7:$D$35,3,0)</f>
        <v>A2</v>
      </c>
      <c r="K4" s="83"/>
      <c r="M4" s="536"/>
      <c r="N4" s="77"/>
      <c r="O4" s="536"/>
    </row>
    <row r="5" spans="1:15" x14ac:dyDescent="0.25">
      <c r="B5" s="138">
        <v>2</v>
      </c>
      <c r="C5" s="134" t="s">
        <v>164</v>
      </c>
      <c r="D5" s="135" t="s">
        <v>165</v>
      </c>
      <c r="E5" s="248">
        <v>46914</v>
      </c>
      <c r="F5" s="63">
        <f>E5-VLOOKUP(Zeitzone!$L$5,Zeitzone!$C$4:$E$39,3,0)+VLOOKUP(Zeitzone!$H$1,Zeitzone!$C$4:$E$39,3,0)</f>
        <v>46914</v>
      </c>
      <c r="G5" s="253">
        <v>3</v>
      </c>
      <c r="H5" s="89" t="str">
        <f>IFERROR(VLOOKUP($G5,Sprache!$D$66:$E$81,2,0),"")</f>
        <v>Glasgow</v>
      </c>
      <c r="I5" s="89" t="str">
        <f>VLOOKUP(C5,Groups!$B$7:$D$35,3,0)</f>
        <v>A3</v>
      </c>
      <c r="J5" s="89" t="str">
        <f>VLOOKUP(D5,Groups!$B$7:$D$35,3,0)</f>
        <v>A4</v>
      </c>
      <c r="K5" s="83"/>
      <c r="M5" s="536"/>
      <c r="N5" s="536"/>
      <c r="O5" s="536"/>
    </row>
    <row r="6" spans="1:15" x14ac:dyDescent="0.25">
      <c r="B6" s="138">
        <v>3</v>
      </c>
      <c r="C6" s="134" t="s">
        <v>166</v>
      </c>
      <c r="D6" s="135" t="s">
        <v>167</v>
      </c>
      <c r="E6" s="248">
        <v>46914</v>
      </c>
      <c r="F6" s="63">
        <f>E6-VLOOKUP(Zeitzone!$L$5,Zeitzone!$C$4:$E$39,3,0)+VLOOKUP(Zeitzone!$H$1,Zeitzone!$C$4:$E$39,3,0)</f>
        <v>46914</v>
      </c>
      <c r="G6" s="253">
        <v>5</v>
      </c>
      <c r="H6" s="89" t="str">
        <f>IFERROR(VLOOKUP($G6,Sprache!$D$66:$E$81,2,0),"")</f>
        <v>Manchester</v>
      </c>
      <c r="I6" s="89" t="str">
        <f>VLOOKUP(C6,Groups!$B$7:$D$35,3,0)</f>
        <v>B1</v>
      </c>
      <c r="J6" s="89" t="str">
        <f>VLOOKUP(D6,Groups!$B$7:$D$35,3,0)</f>
        <v>B2</v>
      </c>
      <c r="K6" s="83"/>
      <c r="M6" s="536"/>
      <c r="N6" s="536"/>
      <c r="O6" s="536"/>
    </row>
    <row r="7" spans="1:15" x14ac:dyDescent="0.25">
      <c r="B7" s="138">
        <v>4</v>
      </c>
      <c r="C7" s="134" t="s">
        <v>168</v>
      </c>
      <c r="D7" s="135" t="s">
        <v>169</v>
      </c>
      <c r="E7" s="248">
        <v>46914</v>
      </c>
      <c r="F7" s="63">
        <f>E7-VLOOKUP(Zeitzone!$L$5,Zeitzone!$C$4:$E$39,3,0)+VLOOKUP(Zeitzone!$H$1,Zeitzone!$C$4:$E$39,3,0)</f>
        <v>46914</v>
      </c>
      <c r="G7" s="253">
        <v>2</v>
      </c>
      <c r="H7" s="89" t="str">
        <f>IFERROR(VLOOKUP($G7,Sprache!$D$66:$E$81,2,0),"")</f>
        <v>Dublin</v>
      </c>
      <c r="I7" s="89" t="str">
        <f>VLOOKUP(C7,Groups!$B$7:$D$35,3,0)</f>
        <v>B3</v>
      </c>
      <c r="J7" s="89" t="str">
        <f>VLOOKUP(D7,Groups!$B$7:$D$35,3,0)</f>
        <v>B4</v>
      </c>
      <c r="K7" s="83"/>
      <c r="M7" s="536"/>
      <c r="N7" s="536"/>
      <c r="O7" s="536"/>
    </row>
    <row r="8" spans="1:15" x14ac:dyDescent="0.25">
      <c r="B8" s="138">
        <v>5</v>
      </c>
      <c r="C8" s="134" t="s">
        <v>170</v>
      </c>
      <c r="D8" s="135" t="s">
        <v>171</v>
      </c>
      <c r="E8" s="248">
        <v>46915</v>
      </c>
      <c r="F8" s="63">
        <f>E8-VLOOKUP(Zeitzone!$L$5,Zeitzone!$C$4:$E$39,3,0)+VLOOKUP(Zeitzone!$H$1,Zeitzone!$C$4:$E$39,3,0)</f>
        <v>46915</v>
      </c>
      <c r="G8" s="253">
        <v>9</v>
      </c>
      <c r="H8" s="89" t="str">
        <f>IFERROR(VLOOKUP($G8,Sprache!$D$66:$E$81,2,0),"")</f>
        <v>London Wembley</v>
      </c>
      <c r="I8" s="89" t="str">
        <f>VLOOKUP(C8,Groups!$B$7:$D$35,3,0)</f>
        <v>C1</v>
      </c>
      <c r="J8" s="89" t="str">
        <f>VLOOKUP(D8,Groups!$B$7:$D$35,3,0)</f>
        <v>C2</v>
      </c>
      <c r="K8" s="83"/>
      <c r="M8" s="536"/>
      <c r="N8" s="536"/>
      <c r="O8" s="536"/>
    </row>
    <row r="9" spans="1:15" x14ac:dyDescent="0.25">
      <c r="B9" s="138">
        <v>6</v>
      </c>
      <c r="C9" s="134" t="s">
        <v>172</v>
      </c>
      <c r="D9" s="135" t="s">
        <v>173</v>
      </c>
      <c r="E9" s="248">
        <v>46915</v>
      </c>
      <c r="F9" s="63">
        <f>E9-VLOOKUP(Zeitzone!$L$5,Zeitzone!$C$4:$E$39,3,0)+VLOOKUP(Zeitzone!$H$1,Zeitzone!$C$4:$E$39,3,0)</f>
        <v>46915</v>
      </c>
      <c r="G9" s="253">
        <v>7</v>
      </c>
      <c r="H9" s="89" t="str">
        <f>IFERROR(VLOOKUP($G9,Sprache!$D$66:$E$81,2,0),"")</f>
        <v>Birmingham</v>
      </c>
      <c r="I9" s="89" t="str">
        <f>VLOOKUP(C9,Groups!$B$7:$D$35,3,0)</f>
        <v>C3</v>
      </c>
      <c r="J9" s="89" t="str">
        <f>VLOOKUP(D9,Groups!$B$7:$D$35,3,0)</f>
        <v>C4</v>
      </c>
      <c r="K9" s="83"/>
      <c r="M9" s="536"/>
      <c r="N9" s="536"/>
      <c r="O9" s="536"/>
    </row>
    <row r="10" spans="1:15" x14ac:dyDescent="0.25">
      <c r="B10" s="138">
        <v>7</v>
      </c>
      <c r="C10" s="134" t="s">
        <v>176</v>
      </c>
      <c r="D10" s="135" t="s">
        <v>177</v>
      </c>
      <c r="E10" s="248">
        <v>46915</v>
      </c>
      <c r="F10" s="63">
        <f>E10-VLOOKUP(Zeitzone!$L$5,Zeitzone!$C$4:$E$39,3,0)+VLOOKUP(Zeitzone!$H$1,Zeitzone!$C$4:$E$39,3,0)</f>
        <v>46915</v>
      </c>
      <c r="G10" s="253">
        <v>6</v>
      </c>
      <c r="H10" s="89" t="str">
        <f>IFERROR(VLOOKUP($G10,Sprache!$D$66:$E$81,2,0),"")</f>
        <v>Liverpool</v>
      </c>
      <c r="I10" s="89" t="str">
        <f>VLOOKUP(C10,Groups!$B$7:$D$35,3,0)</f>
        <v>D3</v>
      </c>
      <c r="J10" s="89" t="str">
        <f>VLOOKUP(D10,Groups!$B$7:$D$35,3,0)</f>
        <v>D4</v>
      </c>
      <c r="K10" s="83"/>
      <c r="M10" s="536"/>
      <c r="N10" s="536"/>
      <c r="O10" s="536"/>
    </row>
    <row r="11" spans="1:15" x14ac:dyDescent="0.25">
      <c r="B11" s="138">
        <v>8</v>
      </c>
      <c r="C11" s="134" t="s">
        <v>174</v>
      </c>
      <c r="D11" s="135" t="s">
        <v>175</v>
      </c>
      <c r="E11" s="248">
        <v>46916</v>
      </c>
      <c r="F11" s="63">
        <f>E11-VLOOKUP(Zeitzone!$L$5,Zeitzone!$C$4:$E$39,3,0)+VLOOKUP(Zeitzone!$H$1,Zeitzone!$C$4:$E$39,3,0)</f>
        <v>46916</v>
      </c>
      <c r="G11" s="253">
        <v>8</v>
      </c>
      <c r="H11" s="89" t="str">
        <f>IFERROR(VLOOKUP($G11,Sprache!$D$66:$E$81,2,0),"")</f>
        <v>London Tottenham</v>
      </c>
      <c r="I11" s="89" t="str">
        <f>VLOOKUP(C11,Groups!$B$7:$D$35,3,0)</f>
        <v>D1</v>
      </c>
      <c r="J11" s="89" t="str">
        <f>VLOOKUP(D11,Groups!$B$7:$D$35,3,0)</f>
        <v>D2</v>
      </c>
      <c r="K11" s="83"/>
      <c r="M11" s="536"/>
      <c r="N11" s="536"/>
      <c r="O11" s="536"/>
    </row>
    <row r="12" spans="1:15" x14ac:dyDescent="0.25">
      <c r="B12" s="138">
        <v>9</v>
      </c>
      <c r="C12" s="134" t="s">
        <v>178</v>
      </c>
      <c r="D12" s="135" t="s">
        <v>179</v>
      </c>
      <c r="E12" s="248">
        <v>46916</v>
      </c>
      <c r="F12" s="63">
        <f>E12-VLOOKUP(Zeitzone!$L$5,Zeitzone!$C$4:$E$39,3,0)+VLOOKUP(Zeitzone!$H$1,Zeitzone!$C$4:$E$39,3,0)</f>
        <v>46916</v>
      </c>
      <c r="G12" s="253">
        <v>2</v>
      </c>
      <c r="H12" s="89" t="str">
        <f>IFERROR(VLOOKUP($G12,Sprache!$D$66:$E$81,2,0),"")</f>
        <v>Dublin</v>
      </c>
      <c r="I12" s="89" t="str">
        <f>VLOOKUP(C12,Groups!$B$7:$D$35,3,0)</f>
        <v>E1</v>
      </c>
      <c r="J12" s="89" t="str">
        <f>VLOOKUP(D12,Groups!$B$7:$D$35,3,0)</f>
        <v>E2</v>
      </c>
      <c r="K12" s="83"/>
      <c r="M12" s="536"/>
      <c r="N12" s="536"/>
      <c r="O12" s="536"/>
    </row>
    <row r="13" spans="1:15" x14ac:dyDescent="0.25">
      <c r="B13" s="138">
        <v>10</v>
      </c>
      <c r="C13" s="134" t="s">
        <v>180</v>
      </c>
      <c r="D13" s="135" t="s">
        <v>181</v>
      </c>
      <c r="E13" s="248">
        <v>46916</v>
      </c>
      <c r="F13" s="63">
        <f>E13-VLOOKUP(Zeitzone!$L$5,Zeitzone!$C$4:$E$39,3,0)+VLOOKUP(Zeitzone!$H$1,Zeitzone!$C$4:$E$39,3,0)</f>
        <v>46916</v>
      </c>
      <c r="G13" s="253">
        <v>4</v>
      </c>
      <c r="H13" s="89" t="str">
        <f>IFERROR(VLOOKUP($G13,Sprache!$D$66:$E$81,2,0),"")</f>
        <v>Newcastle</v>
      </c>
      <c r="I13" s="89" t="str">
        <f>VLOOKUP(C13,Groups!$B$7:$D$35,3,0)</f>
        <v>E3</v>
      </c>
      <c r="J13" s="89" t="str">
        <f>VLOOKUP(D13,Groups!$B$7:$D$35,3,0)</f>
        <v>E4</v>
      </c>
      <c r="K13" s="83"/>
      <c r="M13" s="536"/>
      <c r="N13" s="536"/>
      <c r="O13" s="536"/>
    </row>
    <row r="14" spans="1:15" x14ac:dyDescent="0.25">
      <c r="B14" s="138">
        <v>11</v>
      </c>
      <c r="C14" s="134" t="s">
        <v>245</v>
      </c>
      <c r="D14" s="135" t="s">
        <v>246</v>
      </c>
      <c r="E14" s="248">
        <v>46917</v>
      </c>
      <c r="F14" s="63">
        <f>E14-VLOOKUP(Zeitzone!$L$5,Zeitzone!$C$4:$E$39,3,0)+VLOOKUP(Zeitzone!$H$1,Zeitzone!$C$4:$E$39,3,0)</f>
        <v>46917</v>
      </c>
      <c r="G14" s="253">
        <v>3</v>
      </c>
      <c r="H14" s="89" t="str">
        <f>IFERROR(VLOOKUP($G14,Sprache!$D$66:$E$81,2,0),"")</f>
        <v>Glasgow</v>
      </c>
      <c r="I14" s="89" t="str">
        <f>VLOOKUP(C14,Groups!$B$7:$D$35,3,0)</f>
        <v>F1</v>
      </c>
      <c r="J14" s="89" t="str">
        <f>VLOOKUP(D14,Groups!$B$7:$D$35,3,0)</f>
        <v>F2</v>
      </c>
      <c r="K14" s="83"/>
      <c r="M14" s="536"/>
      <c r="N14" s="536"/>
      <c r="O14" s="536"/>
    </row>
    <row r="15" spans="1:15" x14ac:dyDescent="0.25">
      <c r="B15" s="138">
        <v>12</v>
      </c>
      <c r="C15" s="134" t="s">
        <v>247</v>
      </c>
      <c r="D15" s="135" t="s">
        <v>248</v>
      </c>
      <c r="E15" s="248">
        <v>46917</v>
      </c>
      <c r="F15" s="63">
        <f>E15-VLOOKUP(Zeitzone!$L$5,Zeitzone!$C$4:$E$39,3,0)+VLOOKUP(Zeitzone!$H$1,Zeitzone!$C$4:$E$39,3,0)</f>
        <v>46917</v>
      </c>
      <c r="G15" s="253">
        <v>5</v>
      </c>
      <c r="H15" s="89" t="str">
        <f>IFERROR(VLOOKUP($G15,Sprache!$D$66:$E$81,2,0),"")</f>
        <v>Manchester</v>
      </c>
      <c r="I15" s="89" t="str">
        <f>VLOOKUP(C15,Groups!$B$7:$D$35,3,0)</f>
        <v>F3</v>
      </c>
      <c r="J15" s="89" t="str">
        <f>VLOOKUP(D15,Groups!$B$7:$D$35,3,0)</f>
        <v>F4</v>
      </c>
      <c r="K15" s="83"/>
      <c r="M15" s="536"/>
      <c r="N15" s="536"/>
      <c r="O15" s="536"/>
    </row>
    <row r="16" spans="1:15" x14ac:dyDescent="0.25">
      <c r="B16" s="138">
        <v>13</v>
      </c>
      <c r="C16" s="134" t="s">
        <v>162</v>
      </c>
      <c r="D16" s="135" t="s">
        <v>164</v>
      </c>
      <c r="E16" s="248">
        <v>46918</v>
      </c>
      <c r="F16" s="63">
        <f>E16-VLOOKUP(Zeitzone!$L$5,Zeitzone!$C$4:$E$39,3,0)+VLOOKUP(Zeitzone!$H$1,Zeitzone!$C$4:$E$39,3,0)</f>
        <v>46918</v>
      </c>
      <c r="G16" s="253">
        <v>1</v>
      </c>
      <c r="H16" s="89" t="str">
        <f>IFERROR(VLOOKUP($G16,Sprache!$D$66:$E$81,2,0),"")</f>
        <v>Cardiff</v>
      </c>
      <c r="I16" s="89" t="str">
        <f>VLOOKUP(C16,Groups!$B$7:$D$35,3,0)</f>
        <v>A1</v>
      </c>
      <c r="J16" s="89" t="str">
        <f>VLOOKUP(D16,Groups!$B$7:$D$35,3,0)</f>
        <v>A3</v>
      </c>
      <c r="K16" s="83"/>
      <c r="M16" s="536"/>
      <c r="N16" s="536"/>
      <c r="O16" s="536"/>
    </row>
    <row r="17" spans="2:15" x14ac:dyDescent="0.25">
      <c r="B17" s="138">
        <v>14</v>
      </c>
      <c r="C17" s="134" t="s">
        <v>163</v>
      </c>
      <c r="D17" s="135" t="s">
        <v>165</v>
      </c>
      <c r="E17" s="248">
        <v>46918</v>
      </c>
      <c r="F17" s="63">
        <f>E17-VLOOKUP(Zeitzone!$L$5,Zeitzone!$C$4:$E$39,3,0)+VLOOKUP(Zeitzone!$H$1,Zeitzone!$C$4:$E$39,3,0)</f>
        <v>46918</v>
      </c>
      <c r="G17" s="253">
        <v>6</v>
      </c>
      <c r="H17" s="89" t="str">
        <f>IFERROR(VLOOKUP($G17,Sprache!$D$66:$E$81,2,0),"")</f>
        <v>Liverpool</v>
      </c>
      <c r="I17" s="89" t="str">
        <f>VLOOKUP(C17,Groups!$B$7:$D$35,3,0)</f>
        <v>A2</v>
      </c>
      <c r="J17" s="89" t="str">
        <f>VLOOKUP(D17,Groups!$B$7:$D$35,3,0)</f>
        <v>A4</v>
      </c>
      <c r="K17" s="83"/>
      <c r="M17" s="536"/>
      <c r="N17" s="536"/>
      <c r="O17" s="536"/>
    </row>
    <row r="18" spans="2:15" x14ac:dyDescent="0.25">
      <c r="B18" s="138">
        <v>15</v>
      </c>
      <c r="C18" s="134" t="s">
        <v>166</v>
      </c>
      <c r="D18" s="135" t="s">
        <v>168</v>
      </c>
      <c r="E18" s="248">
        <v>46918</v>
      </c>
      <c r="F18" s="63">
        <f>E18-VLOOKUP(Zeitzone!$L$5,Zeitzone!$C$4:$E$39,3,0)+VLOOKUP(Zeitzone!$H$1,Zeitzone!$C$4:$E$39,3,0)</f>
        <v>46918</v>
      </c>
      <c r="G18" s="253">
        <v>9</v>
      </c>
      <c r="H18" s="89" t="str">
        <f>IFERROR(VLOOKUP($G18,Sprache!$D$66:$E$81,2,0),"")</f>
        <v>London Wembley</v>
      </c>
      <c r="I18" s="89" t="str">
        <f>VLOOKUP(C18,Groups!$B$7:$D$35,3,0)</f>
        <v>B1</v>
      </c>
      <c r="J18" s="89" t="str">
        <f>VLOOKUP(D18,Groups!$B$7:$D$35,3,0)</f>
        <v>B3</v>
      </c>
      <c r="K18" s="83"/>
      <c r="M18" s="536"/>
      <c r="N18" s="536"/>
      <c r="O18" s="536"/>
    </row>
    <row r="19" spans="2:15" x14ac:dyDescent="0.25">
      <c r="B19" s="138">
        <v>16</v>
      </c>
      <c r="C19" s="134" t="s">
        <v>167</v>
      </c>
      <c r="D19" s="135" t="s">
        <v>169</v>
      </c>
      <c r="E19" s="248">
        <v>46919</v>
      </c>
      <c r="F19" s="63">
        <f>E19-VLOOKUP(Zeitzone!$L$5,Zeitzone!$C$4:$E$39,3,0)+VLOOKUP(Zeitzone!$H$1,Zeitzone!$C$4:$E$39,3,0)</f>
        <v>46919</v>
      </c>
      <c r="G19" s="253">
        <v>7</v>
      </c>
      <c r="H19" s="89" t="str">
        <f>IFERROR(VLOOKUP($G19,Sprache!$D$66:$E$81,2,0),"")</f>
        <v>Birmingham</v>
      </c>
      <c r="I19" s="89" t="str">
        <f>VLOOKUP(C19,Groups!$B$7:$D$35,3,0)</f>
        <v>B2</v>
      </c>
      <c r="J19" s="89" t="str">
        <f>VLOOKUP(D19,Groups!$B$7:$D$35,3,0)</f>
        <v>B4</v>
      </c>
      <c r="K19" s="83"/>
      <c r="M19" s="536"/>
      <c r="N19" s="536"/>
      <c r="O19" s="536"/>
    </row>
    <row r="20" spans="2:15" x14ac:dyDescent="0.25">
      <c r="B20" s="138">
        <v>17</v>
      </c>
      <c r="C20" s="134" t="s">
        <v>170</v>
      </c>
      <c r="D20" s="135" t="s">
        <v>172</v>
      </c>
      <c r="E20" s="248">
        <v>46919</v>
      </c>
      <c r="F20" s="63">
        <f>E20-VLOOKUP(Zeitzone!$L$5,Zeitzone!$C$4:$E$39,3,0)+VLOOKUP(Zeitzone!$H$1,Zeitzone!$C$4:$E$39,3,0)</f>
        <v>46919</v>
      </c>
      <c r="G20" s="253">
        <v>8</v>
      </c>
      <c r="H20" s="89" t="str">
        <f>IFERROR(VLOOKUP($G20,Sprache!$D$66:$E$81,2,0),"")</f>
        <v>London Tottenham</v>
      </c>
      <c r="I20" s="89" t="str">
        <f>VLOOKUP(C20,Groups!$B$7:$D$35,3,0)</f>
        <v>C1</v>
      </c>
      <c r="J20" s="89" t="str">
        <f>VLOOKUP(D20,Groups!$B$7:$D$35,3,0)</f>
        <v>C3</v>
      </c>
      <c r="K20" s="83"/>
      <c r="M20" s="536"/>
      <c r="N20" s="536"/>
      <c r="O20" s="536"/>
    </row>
    <row r="21" spans="2:15" x14ac:dyDescent="0.25">
      <c r="B21" s="138">
        <v>18</v>
      </c>
      <c r="C21" s="134" t="s">
        <v>171</v>
      </c>
      <c r="D21" s="135" t="s">
        <v>173</v>
      </c>
      <c r="E21" s="248">
        <v>46919</v>
      </c>
      <c r="F21" s="63">
        <f>E21-VLOOKUP(Zeitzone!$L$5,Zeitzone!$C$4:$E$39,3,0)+VLOOKUP(Zeitzone!$H$1,Zeitzone!$C$4:$E$39,3,0)</f>
        <v>46919</v>
      </c>
      <c r="G21" s="253">
        <v>4</v>
      </c>
      <c r="H21" s="89" t="str">
        <f>IFERROR(VLOOKUP($G21,Sprache!$D$66:$E$81,2,0),"")</f>
        <v>Newcastle</v>
      </c>
      <c r="I21" s="89" t="str">
        <f>VLOOKUP(C21,Groups!$B$7:$D$35,3,0)</f>
        <v>C2</v>
      </c>
      <c r="J21" s="89" t="str">
        <f>VLOOKUP(D21,Groups!$B$7:$D$35,3,0)</f>
        <v>C4</v>
      </c>
      <c r="K21" s="83"/>
      <c r="M21" s="536"/>
      <c r="N21" s="536"/>
      <c r="O21" s="536"/>
    </row>
    <row r="22" spans="2:15" x14ac:dyDescent="0.25">
      <c r="B22" s="138">
        <v>19</v>
      </c>
      <c r="C22" s="134" t="s">
        <v>174</v>
      </c>
      <c r="D22" s="135" t="s">
        <v>176</v>
      </c>
      <c r="E22" s="248">
        <v>46920</v>
      </c>
      <c r="F22" s="63">
        <f>E22-VLOOKUP(Zeitzone!$L$5,Zeitzone!$C$4:$E$39,3,0)+VLOOKUP(Zeitzone!$H$1,Zeitzone!$C$4:$E$39,3,0)</f>
        <v>46920</v>
      </c>
      <c r="G22" s="253">
        <v>9</v>
      </c>
      <c r="H22" s="89" t="str">
        <f>IFERROR(VLOOKUP($G22,Sprache!$D$66:$E$81,2,0),"")</f>
        <v>London Wembley</v>
      </c>
      <c r="I22" s="89" t="str">
        <f>VLOOKUP(C22,Groups!$B$7:$D$35,3,0)</f>
        <v>D1</v>
      </c>
      <c r="J22" s="89" t="str">
        <f>VLOOKUP(D22,Groups!$B$7:$D$35,3,0)</f>
        <v>D3</v>
      </c>
      <c r="K22" s="83"/>
      <c r="M22" s="536"/>
      <c r="N22" s="536"/>
      <c r="O22" s="536"/>
    </row>
    <row r="23" spans="2:15" x14ac:dyDescent="0.25">
      <c r="B23" s="138">
        <v>20</v>
      </c>
      <c r="C23" s="134" t="s">
        <v>175</v>
      </c>
      <c r="D23" s="135" t="s">
        <v>177</v>
      </c>
      <c r="E23" s="248">
        <v>46920</v>
      </c>
      <c r="F23" s="63">
        <f>E23-VLOOKUP(Zeitzone!$L$5,Zeitzone!$C$4:$E$39,3,0)+VLOOKUP(Zeitzone!$H$1,Zeitzone!$C$4:$E$39,3,0)</f>
        <v>46920</v>
      </c>
      <c r="G23" s="253">
        <v>5</v>
      </c>
      <c r="H23" s="89" t="str">
        <f>IFERROR(VLOOKUP($G23,Sprache!$D$66:$E$81,2,0),"")</f>
        <v>Manchester</v>
      </c>
      <c r="I23" s="89" t="str">
        <f>VLOOKUP(C23,Groups!$B$7:$D$35,3,0)</f>
        <v>D2</v>
      </c>
      <c r="J23" s="89" t="str">
        <f>VLOOKUP(D23,Groups!$B$7:$D$35,3,0)</f>
        <v>D4</v>
      </c>
      <c r="K23" s="83"/>
      <c r="M23" s="536"/>
      <c r="N23" s="536"/>
      <c r="O23" s="536"/>
    </row>
    <row r="24" spans="2:15" x14ac:dyDescent="0.25">
      <c r="B24" s="138">
        <v>21</v>
      </c>
      <c r="C24" s="134" t="s">
        <v>178</v>
      </c>
      <c r="D24" s="135" t="s">
        <v>180</v>
      </c>
      <c r="E24" s="248">
        <v>46920</v>
      </c>
      <c r="F24" s="63">
        <f>E24-VLOOKUP(Zeitzone!$L$5,Zeitzone!$C$4:$E$39,3,0)+VLOOKUP(Zeitzone!$H$1,Zeitzone!$C$4:$E$39,3,0)</f>
        <v>46920</v>
      </c>
      <c r="G24" s="253">
        <v>2</v>
      </c>
      <c r="H24" s="89" t="str">
        <f>IFERROR(VLOOKUP($G24,Sprache!$D$66:$E$81,2,0),"")</f>
        <v>Dublin</v>
      </c>
      <c r="I24" s="89" t="str">
        <f>VLOOKUP(C24,Groups!$B$7:$D$35,3,0)</f>
        <v>E1</v>
      </c>
      <c r="J24" s="89" t="str">
        <f>VLOOKUP(D24,Groups!$B$7:$D$35,3,0)</f>
        <v>E3</v>
      </c>
      <c r="K24" s="83"/>
      <c r="M24" s="536"/>
      <c r="N24" s="536"/>
      <c r="O24" s="536"/>
    </row>
    <row r="25" spans="2:15" x14ac:dyDescent="0.25">
      <c r="B25" s="138">
        <v>22</v>
      </c>
      <c r="C25" s="134" t="s">
        <v>179</v>
      </c>
      <c r="D25" s="135" t="s">
        <v>181</v>
      </c>
      <c r="E25" s="248">
        <v>46921</v>
      </c>
      <c r="F25" s="63">
        <f>E25-VLOOKUP(Zeitzone!$L$5,Zeitzone!$C$4:$E$39,3,0)+VLOOKUP(Zeitzone!$H$1,Zeitzone!$C$4:$E$39,3,0)</f>
        <v>46921</v>
      </c>
      <c r="G25" s="253">
        <v>6</v>
      </c>
      <c r="H25" s="89" t="str">
        <f>IFERROR(VLOOKUP($G25,Sprache!$D$66:$E$81,2,0),"")</f>
        <v>Liverpool</v>
      </c>
      <c r="I25" s="89" t="str">
        <f>VLOOKUP(C25,Groups!$B$7:$D$35,3,0)</f>
        <v>E2</v>
      </c>
      <c r="J25" s="89" t="str">
        <f>VLOOKUP(D25,Groups!$B$7:$D$35,3,0)</f>
        <v>E4</v>
      </c>
      <c r="K25" s="83"/>
      <c r="M25" s="536"/>
      <c r="N25" s="536"/>
      <c r="O25" s="536"/>
    </row>
    <row r="26" spans="2:15" x14ac:dyDescent="0.25">
      <c r="B26" s="138">
        <v>23</v>
      </c>
      <c r="C26" s="134" t="s">
        <v>245</v>
      </c>
      <c r="D26" s="135" t="s">
        <v>247</v>
      </c>
      <c r="E26" s="248">
        <v>46921</v>
      </c>
      <c r="F26" s="63">
        <f>E26-VLOOKUP(Zeitzone!$L$5,Zeitzone!$C$4:$E$39,3,0)+VLOOKUP(Zeitzone!$H$1,Zeitzone!$C$4:$E$39,3,0)</f>
        <v>46921</v>
      </c>
      <c r="G26" s="253">
        <v>3</v>
      </c>
      <c r="H26" s="89" t="str">
        <f>IFERROR(VLOOKUP($G26,Sprache!$D$66:$E$81,2,0),"")</f>
        <v>Glasgow</v>
      </c>
      <c r="I26" s="89" t="str">
        <f>VLOOKUP(C26,Groups!$B$7:$D$35,3,0)</f>
        <v>F1</v>
      </c>
      <c r="J26" s="89" t="str">
        <f>VLOOKUP(D26,Groups!$B$7:$D$35,3,0)</f>
        <v>F3</v>
      </c>
      <c r="K26" s="83"/>
      <c r="M26" s="536"/>
      <c r="N26" s="536"/>
      <c r="O26" s="536"/>
    </row>
    <row r="27" spans="2:15" x14ac:dyDescent="0.25">
      <c r="B27" s="138">
        <v>24</v>
      </c>
      <c r="C27" s="134" t="s">
        <v>246</v>
      </c>
      <c r="D27" s="135" t="s">
        <v>248</v>
      </c>
      <c r="E27" s="248">
        <v>46921</v>
      </c>
      <c r="F27" s="63">
        <f>E27-VLOOKUP(Zeitzone!$L$5,Zeitzone!$C$4:$E$39,3,0)+VLOOKUP(Zeitzone!$H$1,Zeitzone!$C$4:$E$39,3,0)</f>
        <v>46921</v>
      </c>
      <c r="G27" s="253">
        <v>4</v>
      </c>
      <c r="H27" s="89" t="str">
        <f>IFERROR(VLOOKUP($G27,Sprache!$D$66:$E$81,2,0),"")</f>
        <v>Newcastle</v>
      </c>
      <c r="I27" s="89" t="str">
        <f>VLOOKUP(C27,Groups!$B$7:$D$35,3,0)</f>
        <v>F2</v>
      </c>
      <c r="J27" s="89" t="str">
        <f>VLOOKUP(D27,Groups!$B$7:$D$35,3,0)</f>
        <v>F4</v>
      </c>
      <c r="K27" s="83"/>
      <c r="M27" s="536"/>
      <c r="N27" s="536"/>
      <c r="O27" s="536"/>
    </row>
    <row r="28" spans="2:15" x14ac:dyDescent="0.25">
      <c r="B28" s="138">
        <v>25</v>
      </c>
      <c r="C28" s="134" t="s">
        <v>165</v>
      </c>
      <c r="D28" s="135" t="s">
        <v>162</v>
      </c>
      <c r="E28" s="248">
        <v>46922</v>
      </c>
      <c r="F28" s="63">
        <f>E28-VLOOKUP(Zeitzone!$L$5,Zeitzone!$C$4:$E$39,3,0)+VLOOKUP(Zeitzone!$H$1,Zeitzone!$C$4:$E$39,3,0)</f>
        <v>46922</v>
      </c>
      <c r="G28" s="253">
        <v>1</v>
      </c>
      <c r="H28" s="89" t="str">
        <f>IFERROR(VLOOKUP($G28,Sprache!$D$66:$E$81,2,0),"")</f>
        <v>Cardiff</v>
      </c>
      <c r="I28" s="89" t="str">
        <f>VLOOKUP(C28,Groups!$B$7:$D$35,3,0)</f>
        <v>A4</v>
      </c>
      <c r="J28" s="89" t="str">
        <f>VLOOKUP(D28,Groups!$B$7:$D$35,3,0)</f>
        <v>A1</v>
      </c>
      <c r="K28" s="83"/>
      <c r="M28" s="536"/>
      <c r="N28" s="536"/>
      <c r="O28" s="536"/>
    </row>
    <row r="29" spans="2:15" x14ac:dyDescent="0.25">
      <c r="B29" s="138">
        <v>26</v>
      </c>
      <c r="C29" s="134" t="s">
        <v>163</v>
      </c>
      <c r="D29" s="135" t="s">
        <v>164</v>
      </c>
      <c r="E29" s="248">
        <v>46922</v>
      </c>
      <c r="F29" s="63">
        <f>E29-VLOOKUP(Zeitzone!$L$5,Zeitzone!$C$4:$E$39,3,0)+VLOOKUP(Zeitzone!$H$1,Zeitzone!$C$4:$E$39,3,0)</f>
        <v>46922</v>
      </c>
      <c r="G29" s="253">
        <v>8</v>
      </c>
      <c r="H29" s="89" t="str">
        <f>IFERROR(VLOOKUP($G29,Sprache!$D$66:$E$81,2,0),"")</f>
        <v>London Tottenham</v>
      </c>
      <c r="I29" s="89" t="str">
        <f>VLOOKUP(C29,Groups!$B$7:$D$35,3,0)</f>
        <v>A2</v>
      </c>
      <c r="J29" s="89" t="str">
        <f>VLOOKUP(D29,Groups!$B$7:$D$35,3,0)</f>
        <v>A3</v>
      </c>
      <c r="K29" s="83"/>
      <c r="M29" s="536"/>
      <c r="N29" s="536"/>
      <c r="O29" s="536"/>
    </row>
    <row r="30" spans="2:15" x14ac:dyDescent="0.25">
      <c r="B30" s="138">
        <v>27</v>
      </c>
      <c r="C30" s="134" t="s">
        <v>169</v>
      </c>
      <c r="D30" s="135" t="s">
        <v>166</v>
      </c>
      <c r="E30" s="248">
        <v>46923</v>
      </c>
      <c r="F30" s="63">
        <f>E30-VLOOKUP(Zeitzone!$L$5,Zeitzone!$C$4:$E$39,3,0)+VLOOKUP(Zeitzone!$H$1,Zeitzone!$C$4:$E$39,3,0)</f>
        <v>46923</v>
      </c>
      <c r="G30" s="253">
        <v>9</v>
      </c>
      <c r="H30" s="89" t="str">
        <f>IFERROR(VLOOKUP($G30,Sprache!$D$66:$E$81,2,0),"")</f>
        <v>London Wembley</v>
      </c>
      <c r="I30" s="89" t="str">
        <f>VLOOKUP(C30,Groups!$B$7:$D$35,3,0)</f>
        <v>B4</v>
      </c>
      <c r="J30" s="89" t="str">
        <f>VLOOKUP(D30,Groups!$B$7:$D$35,3,0)</f>
        <v>B1</v>
      </c>
      <c r="K30" s="83"/>
      <c r="M30" s="536"/>
      <c r="N30" s="536"/>
      <c r="O30" s="536"/>
    </row>
    <row r="31" spans="2:15" x14ac:dyDescent="0.25">
      <c r="B31" s="138">
        <v>28</v>
      </c>
      <c r="C31" s="134" t="s">
        <v>167</v>
      </c>
      <c r="D31" s="135" t="s">
        <v>168</v>
      </c>
      <c r="E31" s="248">
        <v>46923</v>
      </c>
      <c r="F31" s="63">
        <f>E31-VLOOKUP(Zeitzone!$L$5,Zeitzone!$C$4:$E$39,3,0)+VLOOKUP(Zeitzone!$H$1,Zeitzone!$C$4:$E$39,3,0)</f>
        <v>46923</v>
      </c>
      <c r="G31" s="253">
        <v>2</v>
      </c>
      <c r="H31" s="89" t="str">
        <f>IFERROR(VLOOKUP($G31,Sprache!$D$66:$E$81,2,0),"")</f>
        <v>Dublin</v>
      </c>
      <c r="I31" s="89" t="str">
        <f>VLOOKUP(C31,Groups!$B$7:$D$35,3,0)</f>
        <v>B2</v>
      </c>
      <c r="J31" s="89" t="str">
        <f>VLOOKUP(D31,Groups!$B$7:$D$35,3,0)</f>
        <v>B3</v>
      </c>
      <c r="K31" s="83"/>
      <c r="M31" s="536"/>
      <c r="N31" s="536"/>
      <c r="O31" s="536"/>
    </row>
    <row r="32" spans="2:15" x14ac:dyDescent="0.25">
      <c r="B32" s="138">
        <v>29</v>
      </c>
      <c r="C32" s="134" t="s">
        <v>173</v>
      </c>
      <c r="D32" s="135" t="s">
        <v>170</v>
      </c>
      <c r="E32" s="248">
        <v>46924</v>
      </c>
      <c r="F32" s="63">
        <f>E32-VLOOKUP(Zeitzone!$L$5,Zeitzone!$C$4:$E$39,3,0)+VLOOKUP(Zeitzone!$H$1,Zeitzone!$C$4:$E$39,3,0)</f>
        <v>46924</v>
      </c>
      <c r="G32" s="253">
        <v>5</v>
      </c>
      <c r="H32" s="89" t="str">
        <f>IFERROR(VLOOKUP($G32,Sprache!$D$66:$E$81,2,0),"")</f>
        <v>Manchester</v>
      </c>
      <c r="I32" s="89" t="str">
        <f>VLOOKUP(C32,Groups!$B$7:$D$35,3,0)</f>
        <v>C4</v>
      </c>
      <c r="J32" s="89" t="str">
        <f>VLOOKUP(D32,Groups!$B$7:$D$35,3,0)</f>
        <v>C1</v>
      </c>
      <c r="K32" s="83"/>
      <c r="M32" s="536"/>
      <c r="N32" s="536"/>
      <c r="O32" s="536"/>
    </row>
    <row r="33" spans="2:15" x14ac:dyDescent="0.25">
      <c r="B33" s="138">
        <v>30</v>
      </c>
      <c r="C33" s="134" t="s">
        <v>171</v>
      </c>
      <c r="D33" s="135" t="s">
        <v>172</v>
      </c>
      <c r="E33" s="248">
        <v>46924</v>
      </c>
      <c r="F33" s="63">
        <f>E33-VLOOKUP(Zeitzone!$L$5,Zeitzone!$C$4:$E$39,3,0)+VLOOKUP(Zeitzone!$H$1,Zeitzone!$C$4:$E$39,3,0)</f>
        <v>46924</v>
      </c>
      <c r="G33" s="253">
        <v>6</v>
      </c>
      <c r="H33" s="89" t="str">
        <f>IFERROR(VLOOKUP($G33,Sprache!$D$66:$E$81,2,0),"")</f>
        <v>Liverpool</v>
      </c>
      <c r="I33" s="89" t="str">
        <f>VLOOKUP(C33,Groups!$B$7:$D$35,3,0)</f>
        <v>C2</v>
      </c>
      <c r="J33" s="89" t="str">
        <f>VLOOKUP(D33,Groups!$B$7:$D$35,3,0)</f>
        <v>C3</v>
      </c>
      <c r="K33" s="83"/>
      <c r="M33" s="536"/>
      <c r="N33" s="536"/>
      <c r="O33" s="536"/>
    </row>
    <row r="34" spans="2:15" x14ac:dyDescent="0.25">
      <c r="B34" s="138">
        <v>31</v>
      </c>
      <c r="C34" s="134" t="s">
        <v>177</v>
      </c>
      <c r="D34" s="135" t="s">
        <v>174</v>
      </c>
      <c r="E34" s="248">
        <v>46924</v>
      </c>
      <c r="F34" s="63">
        <f>E34-VLOOKUP(Zeitzone!$L$5,Zeitzone!$C$4:$E$39,3,0)+VLOOKUP(Zeitzone!$H$1,Zeitzone!$C$4:$E$39,3,0)</f>
        <v>46924</v>
      </c>
      <c r="G34" s="253">
        <v>7</v>
      </c>
      <c r="H34" s="89" t="str">
        <f>IFERROR(VLOOKUP($G34,Sprache!$D$66:$E$81,2,0),"")</f>
        <v>Birmingham</v>
      </c>
      <c r="I34" s="89" t="str">
        <f>VLOOKUP(C34,Groups!$B$7:$D$35,3,0)</f>
        <v>D4</v>
      </c>
      <c r="J34" s="89" t="str">
        <f>VLOOKUP(D34,Groups!$B$7:$D$35,3,0)</f>
        <v>D1</v>
      </c>
      <c r="K34" s="83"/>
      <c r="M34" s="536"/>
      <c r="N34" s="536"/>
      <c r="O34" s="536"/>
    </row>
    <row r="35" spans="2:15" x14ac:dyDescent="0.25">
      <c r="B35" s="138">
        <v>32</v>
      </c>
      <c r="C35" s="134" t="s">
        <v>175</v>
      </c>
      <c r="D35" s="135" t="s">
        <v>176</v>
      </c>
      <c r="E35" s="248">
        <v>46924</v>
      </c>
      <c r="F35" s="63">
        <f>E35-VLOOKUP(Zeitzone!$L$5,Zeitzone!$C$4:$E$39,3,0)+VLOOKUP(Zeitzone!$H$1,Zeitzone!$C$4:$E$39,3,0)</f>
        <v>46924</v>
      </c>
      <c r="G35" s="253">
        <v>4</v>
      </c>
      <c r="H35" s="89" t="str">
        <f>IFERROR(VLOOKUP($G35,Sprache!$D$66:$E$81,2,0),"")</f>
        <v>Newcastle</v>
      </c>
      <c r="I35" s="89" t="str">
        <f>VLOOKUP(C35,Groups!$B$7:$D$35,3,0)</f>
        <v>D2</v>
      </c>
      <c r="J35" s="89" t="str">
        <f>VLOOKUP(D35,Groups!$B$7:$D$35,3,0)</f>
        <v>D3</v>
      </c>
      <c r="K35" s="83"/>
      <c r="M35" s="536"/>
      <c r="N35" s="536"/>
      <c r="O35" s="536"/>
    </row>
    <row r="36" spans="2:15" x14ac:dyDescent="0.25">
      <c r="B36" s="138">
        <v>33</v>
      </c>
      <c r="C36" s="134" t="s">
        <v>181</v>
      </c>
      <c r="D36" s="135" t="s">
        <v>178</v>
      </c>
      <c r="E36" s="248">
        <v>46925</v>
      </c>
      <c r="F36" s="63">
        <f>E36-VLOOKUP(Zeitzone!$L$5,Zeitzone!$C$4:$E$39,3,0)+VLOOKUP(Zeitzone!$H$1,Zeitzone!$C$4:$E$39,3,0)</f>
        <v>46925</v>
      </c>
      <c r="G36" s="253">
        <v>2</v>
      </c>
      <c r="H36" s="89" t="str">
        <f>IFERROR(VLOOKUP($G36,Sprache!$D$66:$E$81,2,0),"")</f>
        <v>Dublin</v>
      </c>
      <c r="I36" s="89" t="str">
        <f>VLOOKUP(C36,Groups!$B$7:$D$35,3,0)</f>
        <v>E4</v>
      </c>
      <c r="J36" s="89" t="str">
        <f>VLOOKUP(D36,Groups!$B$7:$D$35,3,0)</f>
        <v>E1</v>
      </c>
      <c r="K36" s="83"/>
      <c r="L36" s="537" t="s">
        <v>2019</v>
      </c>
      <c r="M36" s="536"/>
      <c r="N36" s="536"/>
      <c r="O36" s="537" t="s">
        <v>501</v>
      </c>
    </row>
    <row r="37" spans="2:15" x14ac:dyDescent="0.25">
      <c r="B37" s="138">
        <v>34</v>
      </c>
      <c r="C37" s="134" t="s">
        <v>179</v>
      </c>
      <c r="D37" s="135" t="s">
        <v>180</v>
      </c>
      <c r="E37" s="248">
        <v>46925</v>
      </c>
      <c r="F37" s="63">
        <f>E37-VLOOKUP(Zeitzone!$L$5,Zeitzone!$C$4:$E$39,3,0)+VLOOKUP(Zeitzone!$H$1,Zeitzone!$C$4:$E$39,3,0)</f>
        <v>46925</v>
      </c>
      <c r="G37" s="253">
        <v>8</v>
      </c>
      <c r="H37" s="89" t="str">
        <f>IFERROR(VLOOKUP($G37,Sprache!$D$66:$E$81,2,0),"")</f>
        <v>London Tottenham</v>
      </c>
      <c r="I37" s="89" t="str">
        <f>VLOOKUP(C37,Groups!$B$7:$D$35,3,0)</f>
        <v>E2</v>
      </c>
      <c r="J37" s="89" t="str">
        <f>VLOOKUP(D37,Groups!$B$7:$D$35,3,0)</f>
        <v>E3</v>
      </c>
      <c r="K37" s="83"/>
      <c r="L37" s="572" t="b">
        <f>IFERROR(VLOOKUP(N37,Groups!$D$7:$E$35,2,0),FALSE)</f>
        <v>0</v>
      </c>
      <c r="M37" s="144" t="str">
        <f>'Zuordnung Dritte'!$D$4</f>
        <v>3A/D/E/F</v>
      </c>
      <c r="N37" s="529" t="str">
        <f>IF(Distinctness!$G$13&gt;0,INDEX(ThirdPlaced!$C$4:$C$9,CODE(O37)-64,1),"")</f>
        <v/>
      </c>
      <c r="O37" s="144" t="str">
        <f>VLOOKUP(ThirdPlaced!$J$18,'Zuordnung Dritte'!$C$8:$G$22,2,0)</f>
        <v>A</v>
      </c>
    </row>
    <row r="38" spans="2:15" x14ac:dyDescent="0.25">
      <c r="B38" s="138">
        <v>35</v>
      </c>
      <c r="C38" s="134" t="s">
        <v>248</v>
      </c>
      <c r="D38" s="135" t="s">
        <v>245</v>
      </c>
      <c r="E38" s="248">
        <v>46925</v>
      </c>
      <c r="F38" s="63">
        <f>E38-VLOOKUP(Zeitzone!$L$5,Zeitzone!$C$4:$E$39,3,0)+VLOOKUP(Zeitzone!$H$1,Zeitzone!$C$4:$E$39,3,0)</f>
        <v>46925</v>
      </c>
      <c r="G38" s="253">
        <v>3</v>
      </c>
      <c r="H38" s="89" t="str">
        <f>IFERROR(VLOOKUP($G38,Sprache!$D$66:$E$81,2,0),"")</f>
        <v>Glasgow</v>
      </c>
      <c r="I38" s="89" t="str">
        <f>VLOOKUP(C38,Groups!$B$7:$D$35,3,0)</f>
        <v>F4</v>
      </c>
      <c r="J38" s="89" t="str">
        <f>VLOOKUP(D38,Groups!$B$7:$D$35,3,0)</f>
        <v>F1</v>
      </c>
      <c r="K38" s="83"/>
      <c r="L38" s="572" t="b">
        <f>IFERROR(VLOOKUP(N38,Groups!$D$7:$E$35,2,0),FALSE)</f>
        <v>0</v>
      </c>
      <c r="M38" s="144" t="str">
        <f>'Zuordnung Dritte'!$E$4</f>
        <v>3D/E/F</v>
      </c>
      <c r="N38" s="529" t="str">
        <f>IF(Distinctness!$G$13&gt;0,INDEX(ThirdPlaced!$C$4:$C$9,CODE(O38)-64,1),"")</f>
        <v/>
      </c>
      <c r="O38" s="144" t="str">
        <f>VLOOKUP(ThirdPlaced!$J$18,'Zuordnung Dritte'!$C$8:$G$22,3,0)</f>
        <v>D</v>
      </c>
    </row>
    <row r="39" spans="2:15" x14ac:dyDescent="0.25">
      <c r="B39" s="138">
        <v>36</v>
      </c>
      <c r="C39" s="134" t="s">
        <v>246</v>
      </c>
      <c r="D39" s="135" t="s">
        <v>247</v>
      </c>
      <c r="E39" s="248">
        <v>46925</v>
      </c>
      <c r="F39" s="63">
        <f>E39-VLOOKUP(Zeitzone!$L$5,Zeitzone!$C$4:$E$39,3,0)+VLOOKUP(Zeitzone!$H$1,Zeitzone!$C$4:$E$39,3,0)</f>
        <v>46925</v>
      </c>
      <c r="G39" s="253">
        <v>1</v>
      </c>
      <c r="H39" s="89" t="str">
        <f>IFERROR(VLOOKUP($G39,Sprache!$D$66:$E$81,2,0),"")</f>
        <v>Cardiff</v>
      </c>
      <c r="I39" s="89" t="str">
        <f>VLOOKUP(C39,Groups!$B$7:$D$35,3,0)</f>
        <v>F2</v>
      </c>
      <c r="J39" s="89" t="str">
        <f>VLOOKUP(D39,Groups!$B$7:$D$35,3,0)</f>
        <v>F3</v>
      </c>
      <c r="K39" s="83"/>
      <c r="L39" s="572" t="b">
        <f>IFERROR(VLOOKUP(N39,Groups!$D$7:$E$35,2,0),FALSE)</f>
        <v>0</v>
      </c>
      <c r="M39" s="144" t="str">
        <f>'Zuordnung Dritte'!$F$4</f>
        <v>3A/B/C/D</v>
      </c>
      <c r="N39" s="529" t="str">
        <f>IF(Distinctness!$G$13&gt;0,INDEX(ThirdPlaced!$C$4:$C$9,CODE(O39)-64,1),"")</f>
        <v/>
      </c>
      <c r="O39" s="144" t="str">
        <f>VLOOKUP(ThirdPlaced!$J$18,'Zuordnung Dritte'!$C$8:$G$22,4,0)</f>
        <v>B</v>
      </c>
    </row>
    <row r="40" spans="2:15" ht="15.75" thickBot="1" x14ac:dyDescent="0.3">
      <c r="B40" s="64" t="s">
        <v>123</v>
      </c>
      <c r="C40" s="76"/>
      <c r="D40" s="76"/>
      <c r="E40" s="46"/>
      <c r="F40" s="47"/>
      <c r="G40" s="129"/>
      <c r="H40" s="47"/>
      <c r="I40" s="47"/>
      <c r="J40" s="47"/>
      <c r="K40" s="84"/>
      <c r="L40" s="572" t="b">
        <f>IFERROR(VLOOKUP(N40,Groups!$D$7:$E$35,2,0),FALSE)</f>
        <v>0</v>
      </c>
      <c r="M40" s="146" t="str">
        <f>'Zuordnung Dritte'!$G$4</f>
        <v>3A/B/C</v>
      </c>
      <c r="N40" s="529" t="str">
        <f>IF(Distinctness!$G$13&gt;0,INDEX(ThirdPlaced!$C$4:$C$9,CODE(O40)-64,1),"")</f>
        <v/>
      </c>
      <c r="O40" s="144" t="str">
        <f>VLOOKUP(ThirdPlaced!$J$18,'Zuordnung Dritte'!$C$8:$G$22,5,0)</f>
        <v>C</v>
      </c>
    </row>
    <row r="41" spans="2:15" x14ac:dyDescent="0.25">
      <c r="B41" s="138">
        <v>37</v>
      </c>
      <c r="C41" s="134" t="s">
        <v>2</v>
      </c>
      <c r="D41" s="135" t="s">
        <v>10</v>
      </c>
      <c r="E41" s="248">
        <v>46928</v>
      </c>
      <c r="F41" s="63">
        <f>E41-VLOOKUP(Zeitzone!$L$5,Zeitzone!$C$4:$E$39,3,0)+VLOOKUP(Zeitzone!$H$1,Zeitzone!$C$4:$E$39,3,0)</f>
        <v>46928</v>
      </c>
      <c r="G41" s="251">
        <v>1</v>
      </c>
      <c r="H41" s="89" t="str">
        <f>IFERROR(VLOOKUP($G41,Sprache!$D$66:$E$81,2,0),"")</f>
        <v>Cardiff</v>
      </c>
      <c r="I41" s="89" t="str">
        <f t="shared" ref="I41:J48" si="0">VLOOKUP(C41,$M$41:$N$56,2,0)</f>
        <v/>
      </c>
      <c r="J41" s="89" t="str">
        <f t="shared" si="0"/>
        <v/>
      </c>
      <c r="K41" s="254">
        <v>2</v>
      </c>
      <c r="L41" s="44"/>
      <c r="M41" s="142" t="s">
        <v>2</v>
      </c>
      <c r="N41" s="143" t="str">
        <f>EURO!$B$46</f>
        <v/>
      </c>
      <c r="O41" s="536"/>
    </row>
    <row r="42" spans="2:15" x14ac:dyDescent="0.25">
      <c r="B42" s="138">
        <v>38</v>
      </c>
      <c r="C42" s="134" t="s">
        <v>8</v>
      </c>
      <c r="D42" s="135" t="s">
        <v>9</v>
      </c>
      <c r="E42" s="248">
        <v>46928</v>
      </c>
      <c r="F42" s="63">
        <f>E42-VLOOKUP(Zeitzone!$L$5,Zeitzone!$C$4:$E$39,3,0)+VLOOKUP(Zeitzone!$H$1,Zeitzone!$C$4:$E$39,3,0)</f>
        <v>46928</v>
      </c>
      <c r="G42" s="253">
        <v>6</v>
      </c>
      <c r="H42" s="89" t="str">
        <f>IFERROR(VLOOKUP($G42,Sprache!$D$66:$E$81,2,0),"")</f>
        <v>Liverpool</v>
      </c>
      <c r="I42" s="89" t="str">
        <f t="shared" si="0"/>
        <v/>
      </c>
      <c r="J42" s="89" t="str">
        <f t="shared" si="0"/>
        <v/>
      </c>
      <c r="K42" s="254">
        <v>1</v>
      </c>
      <c r="L42" s="44"/>
      <c r="M42" s="144" t="s">
        <v>8</v>
      </c>
      <c r="N42" s="145" t="str">
        <f>EURO!$B$47</f>
        <v/>
      </c>
      <c r="O42" s="536"/>
    </row>
    <row r="43" spans="2:15" x14ac:dyDescent="0.25">
      <c r="B43" s="138">
        <v>39</v>
      </c>
      <c r="C43" s="134" t="s">
        <v>3</v>
      </c>
      <c r="D43" s="135" t="str">
        <f>'Zuordnung Dritte'!$D$4</f>
        <v>3A/D/E/F</v>
      </c>
      <c r="E43" s="248">
        <v>46929</v>
      </c>
      <c r="F43" s="63">
        <f>E43-VLOOKUP(Zeitzone!$L$5,Zeitzone!$C$4:$E$39,3,0)+VLOOKUP(Zeitzone!$H$1,Zeitzone!$C$4:$E$39,3,0)</f>
        <v>46929</v>
      </c>
      <c r="G43" s="253">
        <v>4</v>
      </c>
      <c r="H43" s="89" t="str">
        <f>IFERROR(VLOOKUP($G43,Sprache!$D$66:$E$81,2,0),"")</f>
        <v>Newcastle</v>
      </c>
      <c r="I43" s="89" t="str">
        <f t="shared" si="0"/>
        <v/>
      </c>
      <c r="J43" s="89" t="str">
        <f t="shared" si="0"/>
        <v/>
      </c>
      <c r="K43" s="254">
        <v>4</v>
      </c>
      <c r="L43" s="44"/>
      <c r="M43" s="144" t="s">
        <v>3</v>
      </c>
      <c r="N43" s="145" t="str">
        <f>EURO!$E$46</f>
        <v/>
      </c>
      <c r="O43" s="536"/>
    </row>
    <row r="44" spans="2:15" x14ac:dyDescent="0.25">
      <c r="B44" s="138">
        <v>40</v>
      </c>
      <c r="C44" s="134" t="s">
        <v>4</v>
      </c>
      <c r="D44" s="135" t="str">
        <f>'Zuordnung Dritte'!$E$4</f>
        <v>3D/E/F</v>
      </c>
      <c r="E44" s="248">
        <v>46929</v>
      </c>
      <c r="F44" s="63">
        <f>E44-VLOOKUP(Zeitzone!$L$5,Zeitzone!$C$4:$E$39,3,0)+VLOOKUP(Zeitzone!$H$1,Zeitzone!$C$4:$E$39,3,0)</f>
        <v>46929</v>
      </c>
      <c r="G44" s="253">
        <v>5</v>
      </c>
      <c r="H44" s="89" t="str">
        <f>IFERROR(VLOOKUP($G44,Sprache!$D$66:$E$81,2,0),"")</f>
        <v>Manchester</v>
      </c>
      <c r="I44" s="89" t="str">
        <f t="shared" si="0"/>
        <v/>
      </c>
      <c r="J44" s="89" t="str">
        <f t="shared" si="0"/>
        <v/>
      </c>
      <c r="K44" s="254">
        <v>3</v>
      </c>
      <c r="L44" s="44"/>
      <c r="M44" s="144" t="s">
        <v>9</v>
      </c>
      <c r="N44" s="145" t="str">
        <f>EURO!$E$47</f>
        <v/>
      </c>
      <c r="O44" s="536"/>
    </row>
    <row r="45" spans="2:15" x14ac:dyDescent="0.25">
      <c r="B45" s="138">
        <v>41</v>
      </c>
      <c r="C45" s="134" t="s">
        <v>7</v>
      </c>
      <c r="D45" s="135" t="str">
        <f>'Zuordnung Dritte'!$G$4</f>
        <v>3A/B/C</v>
      </c>
      <c r="E45" s="248">
        <v>46930</v>
      </c>
      <c r="F45" s="63">
        <f>E45-VLOOKUP(Zeitzone!$L$5,Zeitzone!$C$4:$E$39,3,0)+VLOOKUP(Zeitzone!$H$1,Zeitzone!$C$4:$E$39,3,0)</f>
        <v>46930</v>
      </c>
      <c r="G45" s="253">
        <v>3</v>
      </c>
      <c r="H45" s="89" t="str">
        <f>IFERROR(VLOOKUP($G45,Sprache!$D$66:$E$81,2,0),"")</f>
        <v>Glasgow</v>
      </c>
      <c r="I45" s="89" t="str">
        <f t="shared" si="0"/>
        <v/>
      </c>
      <c r="J45" s="89" t="str">
        <f t="shared" si="0"/>
        <v/>
      </c>
      <c r="K45" s="254">
        <v>6</v>
      </c>
      <c r="L45" s="44"/>
      <c r="M45" s="144" t="s">
        <v>4</v>
      </c>
      <c r="N45" s="145" t="str">
        <f>EURO!$H$46</f>
        <v/>
      </c>
      <c r="O45" s="536"/>
    </row>
    <row r="46" spans="2:15" x14ac:dyDescent="0.25">
      <c r="B46" s="138">
        <v>42</v>
      </c>
      <c r="C46" s="134" t="s">
        <v>11</v>
      </c>
      <c r="D46" s="135" t="s">
        <v>12</v>
      </c>
      <c r="E46" s="248">
        <v>46930</v>
      </c>
      <c r="F46" s="63">
        <f>E46-VLOOKUP(Zeitzone!$L$5,Zeitzone!$C$4:$E$39,3,0)+VLOOKUP(Zeitzone!$H$1,Zeitzone!$C$4:$E$39,3,0)</f>
        <v>46930</v>
      </c>
      <c r="G46" s="253">
        <v>8</v>
      </c>
      <c r="H46" s="89" t="str">
        <f>IFERROR(VLOOKUP($G46,Sprache!$D$66:$E$81,2,0),"")</f>
        <v>London Tottenham</v>
      </c>
      <c r="I46" s="89" t="str">
        <f t="shared" si="0"/>
        <v/>
      </c>
      <c r="J46" s="89" t="str">
        <f t="shared" si="0"/>
        <v/>
      </c>
      <c r="K46" s="254">
        <v>5</v>
      </c>
      <c r="L46" s="44"/>
      <c r="M46" s="144" t="s">
        <v>10</v>
      </c>
      <c r="N46" s="145" t="str">
        <f>EURO!$H$47</f>
        <v/>
      </c>
      <c r="O46" s="536"/>
    </row>
    <row r="47" spans="2:15" x14ac:dyDescent="0.25">
      <c r="B47" s="138">
        <v>43</v>
      </c>
      <c r="C47" s="134" t="s">
        <v>5</v>
      </c>
      <c r="D47" s="135" t="s">
        <v>13</v>
      </c>
      <c r="E47" s="248">
        <v>46931</v>
      </c>
      <c r="F47" s="63">
        <f>E47-VLOOKUP(Zeitzone!$L$5,Zeitzone!$C$4:$E$39,3,0)+VLOOKUP(Zeitzone!$H$1,Zeitzone!$C$4:$E$39,3,0)</f>
        <v>46931</v>
      </c>
      <c r="G47" s="253">
        <v>7</v>
      </c>
      <c r="H47" s="89" t="str">
        <f>IFERROR(VLOOKUP($G47,Sprache!$D$66:$E$81,2,0),"")</f>
        <v>Birmingham</v>
      </c>
      <c r="I47" s="89" t="str">
        <f t="shared" si="0"/>
        <v/>
      </c>
      <c r="J47" s="89" t="str">
        <f t="shared" si="0"/>
        <v/>
      </c>
      <c r="K47" s="254">
        <v>7</v>
      </c>
      <c r="L47" s="44"/>
      <c r="M47" s="144" t="s">
        <v>5</v>
      </c>
      <c r="N47" s="145" t="str">
        <f>EURO!$K$46</f>
        <v/>
      </c>
      <c r="O47" s="536"/>
    </row>
    <row r="48" spans="2:15" x14ac:dyDescent="0.25">
      <c r="B48" s="138">
        <v>44</v>
      </c>
      <c r="C48" s="134" t="s">
        <v>6</v>
      </c>
      <c r="D48" s="135" t="str">
        <f>'Zuordnung Dritte'!$F$4</f>
        <v>3A/B/C/D</v>
      </c>
      <c r="E48" s="248">
        <v>46931</v>
      </c>
      <c r="F48" s="63">
        <f>E48-VLOOKUP(Zeitzone!$L$5,Zeitzone!$C$4:$E$39,3,0)+VLOOKUP(Zeitzone!$H$1,Zeitzone!$C$4:$E$39,3,0)</f>
        <v>46931</v>
      </c>
      <c r="G48" s="252">
        <v>2</v>
      </c>
      <c r="H48" s="89" t="str">
        <f>IFERROR(VLOOKUP($G48,Sprache!$D$66:$E$81,2,0),"")</f>
        <v>Dublin</v>
      </c>
      <c r="I48" s="89" t="str">
        <f t="shared" si="0"/>
        <v/>
      </c>
      <c r="J48" s="89" t="str">
        <f t="shared" si="0"/>
        <v/>
      </c>
      <c r="K48" s="254">
        <v>8</v>
      </c>
      <c r="L48" s="44"/>
      <c r="M48" s="144" t="s">
        <v>11</v>
      </c>
      <c r="N48" s="145" t="str">
        <f>EURO!$K$47</f>
        <v/>
      </c>
      <c r="O48" s="536"/>
    </row>
    <row r="49" spans="2:15" x14ac:dyDescent="0.25">
      <c r="B49" s="64" t="s">
        <v>124</v>
      </c>
      <c r="C49" s="76"/>
      <c r="D49" s="76"/>
      <c r="E49" s="46"/>
      <c r="F49" s="47"/>
      <c r="G49" s="129"/>
      <c r="H49" s="47"/>
      <c r="I49" s="47"/>
      <c r="J49" s="47"/>
      <c r="K49" s="86"/>
      <c r="M49" s="144" t="s">
        <v>6</v>
      </c>
      <c r="N49" s="145" t="str">
        <f>EURO!$N$46</f>
        <v/>
      </c>
      <c r="O49" s="536"/>
    </row>
    <row r="50" spans="2:15" x14ac:dyDescent="0.25">
      <c r="B50" s="138">
        <v>45</v>
      </c>
      <c r="C50" s="134" t="s">
        <v>541</v>
      </c>
      <c r="D50" s="135" t="s">
        <v>542</v>
      </c>
      <c r="E50" s="248">
        <v>46934</v>
      </c>
      <c r="F50" s="63">
        <f>E50-VLOOKUP(Zeitzone!$L$5,Zeitzone!$C$4:$E$39,3,0)+VLOOKUP(Zeitzone!$H$1,Zeitzone!$C$4:$E$39,3,0)</f>
        <v>46934</v>
      </c>
      <c r="G50" s="251">
        <v>9</v>
      </c>
      <c r="H50" s="89" t="str">
        <f>IFERROR(VLOOKUP($G50,Sprache!$D$66:$E$81,2,0),"")</f>
        <v>London Wembley</v>
      </c>
      <c r="I50" s="45"/>
      <c r="J50" s="45"/>
      <c r="K50" s="254">
        <v>1</v>
      </c>
      <c r="M50" s="144" t="s">
        <v>12</v>
      </c>
      <c r="N50" s="145" t="str">
        <f>EURO!$N$47</f>
        <v/>
      </c>
      <c r="O50" s="536"/>
    </row>
    <row r="51" spans="2:15" x14ac:dyDescent="0.25">
      <c r="B51" s="138">
        <v>46</v>
      </c>
      <c r="C51" s="134" t="s">
        <v>536</v>
      </c>
      <c r="D51" s="135" t="s">
        <v>535</v>
      </c>
      <c r="E51" s="248">
        <v>46934</v>
      </c>
      <c r="F51" s="63">
        <f>E51-VLOOKUP(Zeitzone!$L$5,Zeitzone!$C$4:$E$39,3,0)+VLOOKUP(Zeitzone!$H$1,Zeitzone!$C$4:$E$39,3,0)</f>
        <v>46934</v>
      </c>
      <c r="G51" s="253">
        <v>2</v>
      </c>
      <c r="H51" s="89" t="str">
        <f>IFERROR(VLOOKUP($G51,Sprache!$D$66:$E$81,2,0),"")</f>
        <v>Dublin</v>
      </c>
      <c r="I51" s="44"/>
      <c r="J51" s="45"/>
      <c r="K51" s="254">
        <v>2</v>
      </c>
      <c r="M51" s="144" t="s">
        <v>7</v>
      </c>
      <c r="N51" s="145" t="str">
        <f>EURO!$Q$46</f>
        <v/>
      </c>
      <c r="O51" s="536"/>
    </row>
    <row r="52" spans="2:15" x14ac:dyDescent="0.25">
      <c r="B52" s="138">
        <v>47</v>
      </c>
      <c r="C52" s="134" t="s">
        <v>539</v>
      </c>
      <c r="D52" s="135" t="s">
        <v>540</v>
      </c>
      <c r="E52" s="248">
        <v>46935</v>
      </c>
      <c r="F52" s="63">
        <f>E52-VLOOKUP(Zeitzone!$L$5,Zeitzone!$C$4:$E$39,3,0)+VLOOKUP(Zeitzone!$H$1,Zeitzone!$C$4:$E$39,3,0)</f>
        <v>46935</v>
      </c>
      <c r="G52" s="253">
        <v>3</v>
      </c>
      <c r="H52" s="89" t="str">
        <f>IFERROR(VLOOKUP($G52,Sprache!$D$66:$E$81,2,0),"")</f>
        <v>Glasgow</v>
      </c>
      <c r="I52" s="45"/>
      <c r="J52" s="45"/>
      <c r="K52" s="254">
        <v>4</v>
      </c>
      <c r="L52" s="537"/>
      <c r="M52" s="144" t="s">
        <v>13</v>
      </c>
      <c r="N52" s="145" t="str">
        <f>EURO!$Q$47</f>
        <v/>
      </c>
      <c r="O52" s="537"/>
    </row>
    <row r="53" spans="2:15" x14ac:dyDescent="0.25">
      <c r="B53" s="138">
        <v>48</v>
      </c>
      <c r="C53" s="134" t="s">
        <v>537</v>
      </c>
      <c r="D53" s="135" t="s">
        <v>538</v>
      </c>
      <c r="E53" s="248">
        <v>46935</v>
      </c>
      <c r="F53" s="63">
        <f>E53-VLOOKUP(Zeitzone!$L$5,Zeitzone!$C$4:$E$39,3,0)+VLOOKUP(Zeitzone!$H$1,Zeitzone!$C$4:$E$39,3,0)</f>
        <v>46935</v>
      </c>
      <c r="G53" s="252">
        <v>1</v>
      </c>
      <c r="H53" s="89" t="str">
        <f>IFERROR(VLOOKUP($G53,Sprache!$D$66:$E$81,2,0),"")</f>
        <v>Cardiff</v>
      </c>
      <c r="I53" s="45"/>
      <c r="J53" s="45"/>
      <c r="K53" s="254">
        <v>3</v>
      </c>
      <c r="L53" s="536"/>
      <c r="M53" s="144" t="str">
        <f>M37</f>
        <v>3A/D/E/F</v>
      </c>
      <c r="N53" s="169" t="str">
        <f>IF(L37,N37,"")</f>
        <v/>
      </c>
      <c r="O53" s="536"/>
    </row>
    <row r="54" spans="2:15" x14ac:dyDescent="0.25">
      <c r="B54" s="64" t="s">
        <v>125</v>
      </c>
      <c r="C54" s="76"/>
      <c r="D54" s="76"/>
      <c r="E54" s="46"/>
      <c r="F54" s="47"/>
      <c r="G54" s="129"/>
      <c r="H54" s="47"/>
      <c r="I54" s="47"/>
      <c r="J54" s="47"/>
      <c r="K54" s="86"/>
      <c r="L54" s="536"/>
      <c r="M54" s="144" t="str">
        <f>M38</f>
        <v>3D/E/F</v>
      </c>
      <c r="N54" s="169" t="str">
        <f>IF(L38,N38,"")</f>
        <v/>
      </c>
      <c r="O54" s="536"/>
    </row>
    <row r="55" spans="2:15" x14ac:dyDescent="0.25">
      <c r="B55" s="138">
        <v>49</v>
      </c>
      <c r="C55" s="134" t="s">
        <v>544</v>
      </c>
      <c r="D55" s="135" t="s">
        <v>543</v>
      </c>
      <c r="E55" s="248">
        <v>46938</v>
      </c>
      <c r="F55" s="63">
        <f>E55-VLOOKUP(Zeitzone!$L$5,Zeitzone!$C$4:$E$39,3,0)+VLOOKUP(Zeitzone!$H$1,Zeitzone!$C$4:$E$39,3,0)</f>
        <v>46938</v>
      </c>
      <c r="G55" s="251">
        <v>9</v>
      </c>
      <c r="H55" s="89" t="str">
        <f>IFERROR(VLOOKUP($G55,Sprache!$D$66:$E$81,2,0),"")</f>
        <v>London Wembley</v>
      </c>
      <c r="I55" s="45"/>
      <c r="J55" s="45"/>
      <c r="K55" s="255" t="str">
        <f>Sprache!$E$122</f>
        <v>Halbfinale 1</v>
      </c>
      <c r="L55" s="536"/>
      <c r="M55" s="144" t="str">
        <f>M39</f>
        <v>3A/B/C/D</v>
      </c>
      <c r="N55" s="169" t="str">
        <f>IF(L39,N39,"")</f>
        <v/>
      </c>
      <c r="O55" s="536"/>
    </row>
    <row r="56" spans="2:15" ht="15.75" thickBot="1" x14ac:dyDescent="0.3">
      <c r="B56" s="138">
        <v>50</v>
      </c>
      <c r="C56" s="134" t="s">
        <v>546</v>
      </c>
      <c r="D56" s="135" t="s">
        <v>545</v>
      </c>
      <c r="E56" s="248">
        <v>46939</v>
      </c>
      <c r="F56" s="63">
        <f>E56-VLOOKUP(Zeitzone!$L$5,Zeitzone!$C$4:$E$39,3,0)+VLOOKUP(Zeitzone!$H$1,Zeitzone!$C$4:$E$39,3,0)</f>
        <v>46939</v>
      </c>
      <c r="G56" s="252">
        <v>9</v>
      </c>
      <c r="H56" s="89" t="str">
        <f>IFERROR(VLOOKUP($G56,Sprache!$D$66:$E$81,2,0),"")</f>
        <v>London Wembley</v>
      </c>
      <c r="I56" s="45"/>
      <c r="J56" s="45"/>
      <c r="K56" s="255" t="str">
        <f>Sprache!$E$123</f>
        <v>Halbfinale 2</v>
      </c>
      <c r="L56" s="536"/>
      <c r="M56" s="146" t="str">
        <f>M40</f>
        <v>3A/B/C</v>
      </c>
      <c r="N56" s="530" t="str">
        <f>IF(L40,N40,"")</f>
        <v/>
      </c>
      <c r="O56" s="536"/>
    </row>
    <row r="57" spans="2:15" x14ac:dyDescent="0.25">
      <c r="B57" s="64" t="s">
        <v>58</v>
      </c>
      <c r="C57" s="76"/>
      <c r="D57" s="76"/>
      <c r="E57" s="46"/>
      <c r="F57" s="47"/>
      <c r="G57" s="129"/>
      <c r="H57" s="47"/>
      <c r="I57" s="47"/>
      <c r="J57" s="47"/>
      <c r="K57" s="86"/>
      <c r="M57" s="536"/>
      <c r="N57" s="536"/>
      <c r="O57" s="536"/>
    </row>
    <row r="58" spans="2:15" ht="15.75" thickBot="1" x14ac:dyDescent="0.3">
      <c r="B58" s="139">
        <v>51</v>
      </c>
      <c r="C58" s="136" t="s">
        <v>286</v>
      </c>
      <c r="D58" s="137" t="s">
        <v>287</v>
      </c>
      <c r="E58" s="249">
        <v>46943</v>
      </c>
      <c r="F58" s="140">
        <f>E58-VLOOKUP(Zeitzone!$L$5,Zeitzone!$C$4:$E$39,3,0)+VLOOKUP(Zeitzone!$H$1,Zeitzone!$C$4:$E$39,3,0)</f>
        <v>46943</v>
      </c>
      <c r="G58" s="250">
        <v>9</v>
      </c>
      <c r="H58" s="141" t="str">
        <f>IFERROR(VLOOKUP($G58,Sprache!$D$66:$E$81,2,0),"")</f>
        <v>London Wembley</v>
      </c>
      <c r="I58" s="62"/>
      <c r="J58" s="85"/>
      <c r="K58" s="90" t="str">
        <f>Sprache!$E$125</f>
        <v>Finale</v>
      </c>
      <c r="M58" s="536"/>
      <c r="N58" s="536"/>
      <c r="O58" s="536"/>
    </row>
    <row r="59" spans="2:15" ht="15.75" thickTop="1" x14ac:dyDescent="0.25"/>
    <row r="60" spans="2:15" x14ac:dyDescent="0.25"/>
    <row r="61" spans="2:15" x14ac:dyDescent="0.25"/>
  </sheetData>
  <sheetProtection sheet="1" selectLockedCells="1"/>
  <mergeCells count="2">
    <mergeCell ref="B1:J1"/>
    <mergeCell ref="C3:D3"/>
  </mergeCells>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Tabelle10"/>
  <dimension ref="B1:N14"/>
  <sheetViews>
    <sheetView workbookViewId="0"/>
  </sheetViews>
  <sheetFormatPr baseColWidth="10" defaultRowHeight="15" x14ac:dyDescent="0.25"/>
  <sheetData>
    <row r="1" spans="2:14" ht="23.25" x14ac:dyDescent="0.35">
      <c r="B1" s="52" t="s">
        <v>289</v>
      </c>
      <c r="C1" s="52"/>
      <c r="D1" s="52"/>
      <c r="E1" s="52"/>
      <c r="F1" s="52"/>
    </row>
    <row r="3" spans="2:14" x14ac:dyDescent="0.25">
      <c r="B3" s="34" t="s">
        <v>194</v>
      </c>
      <c r="C3" s="34" t="s">
        <v>193</v>
      </c>
      <c r="D3" s="34" t="s">
        <v>192</v>
      </c>
      <c r="E3" s="34" t="s">
        <v>195</v>
      </c>
      <c r="F3" s="34" t="s">
        <v>295</v>
      </c>
      <c r="G3" s="34" t="s">
        <v>39</v>
      </c>
      <c r="H3" s="34" t="s">
        <v>191</v>
      </c>
      <c r="J3" s="49"/>
      <c r="K3" s="50"/>
      <c r="L3" s="50"/>
      <c r="M3" s="50"/>
      <c r="N3" s="50"/>
    </row>
    <row r="4" spans="2:14" x14ac:dyDescent="0.25">
      <c r="B4" s="24" t="s">
        <v>30</v>
      </c>
      <c r="C4" s="24" t="b">
        <f>CalcA!$AU$14</f>
        <v>0</v>
      </c>
      <c r="D4" s="35">
        <f>COUNTIF($C$4:$C$9,TRUE)</f>
        <v>0</v>
      </c>
      <c r="E4" s="24" t="str">
        <f>IF($C4,$B4,"")</f>
        <v/>
      </c>
      <c r="F4" s="24">
        <f>LEN($E4)</f>
        <v>0</v>
      </c>
      <c r="G4" s="24">
        <f>SUM($F$4:$F4)</f>
        <v>0</v>
      </c>
      <c r="H4" t="str">
        <f>IF($E4&lt;&gt;"",$E4&amp;IF($G4=$G$9,"",IF($G4&lt;$G$9-1,", ",Sprache!$E$143)),"")</f>
        <v/>
      </c>
      <c r="J4" s="1008" t="str">
        <f>Sprache!$E$141&amp;"  "&amp;$H$11&amp;"."</f>
        <v>Gruppen mit Fair-Play-Wertung:  .</v>
      </c>
      <c r="K4" s="1009"/>
      <c r="L4" s="1009"/>
      <c r="M4" s="1009"/>
      <c r="N4" s="1009"/>
    </row>
    <row r="5" spans="2:14" x14ac:dyDescent="0.25">
      <c r="B5" s="24" t="s">
        <v>26</v>
      </c>
      <c r="C5" s="574" t="b">
        <f>CalcB!$AU$14</f>
        <v>0</v>
      </c>
      <c r="E5" s="574" t="str">
        <f t="shared" ref="E5:E9" si="0">IF($C5,$B5,"")</f>
        <v/>
      </c>
      <c r="F5" s="24">
        <f t="shared" ref="F5:F9" si="1">LEN($E5)</f>
        <v>0</v>
      </c>
      <c r="G5" s="24">
        <f>SUM($F$4:$F5)</f>
        <v>0</v>
      </c>
      <c r="H5" t="str">
        <f>IF($E5&lt;&gt;"",$E5&amp;IF($G5=$G$9,"",IF($G5&lt;$G$9-1,", ",Sprache!$E$143)),"")</f>
        <v/>
      </c>
      <c r="J5" s="1010" t="str">
        <f>Sprache!$E$142</f>
        <v>Die Platzierung ist in allen Gruppen geklärt.</v>
      </c>
      <c r="K5" s="1010"/>
      <c r="L5" s="1010"/>
      <c r="M5" s="1010"/>
      <c r="N5" s="1010"/>
    </row>
    <row r="6" spans="2:14" x14ac:dyDescent="0.25">
      <c r="B6" s="24" t="s">
        <v>27</v>
      </c>
      <c r="C6" s="574" t="b">
        <f>CalcC!$AU$14</f>
        <v>0</v>
      </c>
      <c r="E6" s="574" t="str">
        <f t="shared" si="0"/>
        <v/>
      </c>
      <c r="F6" s="24">
        <f t="shared" si="1"/>
        <v>0</v>
      </c>
      <c r="G6" s="24">
        <f>SUM($F$4:$F6)</f>
        <v>0</v>
      </c>
      <c r="H6" t="str">
        <f>IF($E6&lt;&gt;"",$E6&amp;IF($G6=$G$9,"",IF($G6&lt;$G$9-1,", ",Sprache!$E$143)),"")</f>
        <v/>
      </c>
    </row>
    <row r="7" spans="2:14" x14ac:dyDescent="0.25">
      <c r="B7" s="24" t="s">
        <v>31</v>
      </c>
      <c r="C7" s="574" t="b">
        <f>CalcD!$AU$14</f>
        <v>0</v>
      </c>
      <c r="E7" s="574" t="str">
        <f t="shared" si="0"/>
        <v/>
      </c>
      <c r="F7" s="24">
        <f t="shared" si="1"/>
        <v>0</v>
      </c>
      <c r="G7" s="24">
        <f>SUM($F$4:$F7)</f>
        <v>0</v>
      </c>
      <c r="H7" t="str">
        <f>IF($E7&lt;&gt;"",$E7&amp;IF($G7=$G$9,"",IF($G7&lt;$G$9-1,", ",Sprache!$E$143)),"")</f>
        <v/>
      </c>
      <c r="J7" s="49"/>
      <c r="K7" s="49"/>
      <c r="L7" s="49"/>
      <c r="M7" s="49"/>
      <c r="N7" s="49"/>
    </row>
    <row r="8" spans="2:14" x14ac:dyDescent="0.25">
      <c r="B8" s="24" t="s">
        <v>28</v>
      </c>
      <c r="C8" s="574" t="b">
        <f>CalcE!$AU$14</f>
        <v>0</v>
      </c>
      <c r="E8" s="574" t="str">
        <f t="shared" si="0"/>
        <v/>
      </c>
      <c r="F8" s="24">
        <f t="shared" si="1"/>
        <v>0</v>
      </c>
      <c r="G8" s="24">
        <f>SUM($F$4:$F8)</f>
        <v>0</v>
      </c>
      <c r="H8" t="str">
        <f>IF($E8&lt;&gt;"",$E8&amp;IF($G8=$G$9,"",IF($G8&lt;$G$9-1,", ",Sprache!$E$143)),"")</f>
        <v/>
      </c>
      <c r="J8" s="49"/>
      <c r="K8" s="49"/>
      <c r="L8" s="49"/>
      <c r="M8" s="49"/>
      <c r="N8" s="49"/>
    </row>
    <row r="9" spans="2:14" x14ac:dyDescent="0.25">
      <c r="B9" s="24" t="s">
        <v>29</v>
      </c>
      <c r="C9" s="574" t="b">
        <f>CalcF!$AU$14</f>
        <v>0</v>
      </c>
      <c r="E9" s="574" t="str">
        <f t="shared" si="0"/>
        <v/>
      </c>
      <c r="F9" s="24">
        <f t="shared" si="1"/>
        <v>0</v>
      </c>
      <c r="G9" s="24">
        <f>SUM($F$4:$F9)</f>
        <v>0</v>
      </c>
      <c r="H9" t="str">
        <f>$E9</f>
        <v/>
      </c>
    </row>
    <row r="10" spans="2:14" x14ac:dyDescent="0.25">
      <c r="J10" s="51"/>
      <c r="K10" s="51"/>
      <c r="L10" s="51"/>
      <c r="M10" s="51"/>
      <c r="N10" s="51"/>
    </row>
    <row r="11" spans="2:14" x14ac:dyDescent="0.25">
      <c r="G11" s="34" t="s">
        <v>190</v>
      </c>
      <c r="H11" s="1011" t="str">
        <f>$H$4&amp;$H$5&amp;$H$6&amp;$H$7&amp;$H$8&amp;$H$9</f>
        <v/>
      </c>
      <c r="I11" s="1012"/>
      <c r="J11" s="51"/>
      <c r="K11" s="51"/>
      <c r="L11" s="51"/>
      <c r="M11" s="51"/>
      <c r="N11" s="51"/>
    </row>
    <row r="12" spans="2:14" ht="15.75" thickBot="1" x14ac:dyDescent="0.3"/>
    <row r="13" spans="2:14" ht="15.75" thickBot="1" x14ac:dyDescent="0.3">
      <c r="F13" s="36" t="s">
        <v>507</v>
      </c>
      <c r="G13" s="168">
        <f>CalcA!$L$9+CalcB!$L$9+CalcC!$L$9+CalcD!$L$9+CalcE!$L$9+CalcF!$L$9</f>
        <v>0</v>
      </c>
      <c r="H13" s="44"/>
      <c r="J13" s="14"/>
      <c r="K13" s="14"/>
    </row>
    <row r="14" spans="2:14" x14ac:dyDescent="0.25">
      <c r="J14" s="58"/>
      <c r="K14" s="58"/>
    </row>
  </sheetData>
  <mergeCells count="3">
    <mergeCell ref="J4:N4"/>
    <mergeCell ref="J5:N5"/>
    <mergeCell ref="H11:I11"/>
  </mergeCells>
  <pageMargins left="0.7" right="0.7" top="0.78740157499999996" bottom="0.78740157499999996" header="0.3" footer="0.3"/>
  <pageSetup paperSize="9" orientation="portrait" horizontalDpi="0" verticalDpi="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2C4394-5F60-44DF-8355-8BB52A7E680F}">
  <dimension ref="B1:CH34"/>
  <sheetViews>
    <sheetView zoomScaleNormal="100" workbookViewId="0"/>
  </sheetViews>
  <sheetFormatPr baseColWidth="10" defaultColWidth="2.7109375" defaultRowHeight="12" x14ac:dyDescent="0.2"/>
  <cols>
    <col min="1" max="1" width="2.7109375" style="576"/>
    <col min="2" max="2" width="6.140625" style="576" customWidth="1"/>
    <col min="3" max="3" width="4" style="576" customWidth="1"/>
    <col min="4" max="4" width="15.28515625" style="576" customWidth="1"/>
    <col min="5" max="5" width="5.5703125" style="576" customWidth="1"/>
    <col min="6" max="6" width="6.5703125" style="576" customWidth="1"/>
    <col min="7" max="7" width="6" style="576" customWidth="1"/>
    <col min="8" max="8" width="5.140625" style="576" customWidth="1"/>
    <col min="9" max="9" width="4.7109375" style="576" customWidth="1"/>
    <col min="10" max="10" width="4.85546875" style="576" customWidth="1"/>
    <col min="11" max="11" width="5.5703125" style="576" customWidth="1"/>
    <col min="12" max="12" width="5.28515625" style="576" customWidth="1"/>
    <col min="13" max="14" width="4.85546875" style="576" customWidth="1"/>
    <col min="15" max="15" width="5" style="576" customWidth="1"/>
    <col min="16" max="16" width="7.42578125" style="576" customWidth="1"/>
    <col min="17" max="19" width="4.7109375" style="576" customWidth="1"/>
    <col min="20" max="20" width="7.5703125" style="576" customWidth="1"/>
    <col min="21" max="29" width="4.7109375" style="576" customWidth="1"/>
    <col min="30" max="30" width="6" style="576" customWidth="1"/>
    <col min="31" max="37" width="4.7109375" style="576" customWidth="1"/>
    <col min="38" max="38" width="5.42578125" style="576" customWidth="1"/>
    <col min="39" max="40" width="4.7109375" style="576" customWidth="1"/>
    <col min="41" max="41" width="6.140625" style="576" customWidth="1"/>
    <col min="42" max="42" width="5.85546875" style="576" customWidth="1"/>
    <col min="43" max="46" width="4.7109375" style="576" customWidth="1"/>
    <col min="47" max="48" width="5.7109375" style="576" customWidth="1"/>
    <col min="49" max="49" width="1.5703125" style="576" customWidth="1"/>
    <col min="50" max="51" width="3.7109375" style="576" customWidth="1"/>
    <col min="52" max="52" width="13.5703125" style="576" customWidth="1"/>
    <col min="53" max="53" width="2.7109375" style="576"/>
    <col min="54" max="54" width="3" style="576" bestFit="1" customWidth="1"/>
    <col min="55" max="55" width="2.7109375" style="576" customWidth="1"/>
    <col min="56" max="56" width="1.28515625" style="576" customWidth="1"/>
    <col min="57" max="60" width="4.7109375" style="576" customWidth="1"/>
    <col min="61" max="62" width="5.7109375" style="576" customWidth="1"/>
    <col min="63" max="64" width="3.7109375" style="576" customWidth="1"/>
    <col min="65" max="65" width="1.7109375" style="576" customWidth="1"/>
    <col min="66" max="66" width="14.28515625" style="576" customWidth="1"/>
    <col min="67" max="69" width="4.28515625" style="576" customWidth="1"/>
    <col min="70" max="70" width="1.5703125" style="576" customWidth="1"/>
    <col min="71" max="74" width="4.7109375" style="576" customWidth="1"/>
    <col min="75" max="75" width="5.7109375" style="576" customWidth="1"/>
    <col min="76" max="76" width="3.7109375" style="576" customWidth="1"/>
    <col min="77" max="77" width="1.5703125" style="576" customWidth="1"/>
    <col min="78" max="78" width="14.28515625" style="576" customWidth="1"/>
    <col min="79" max="81" width="4.28515625" style="576" customWidth="1"/>
    <col min="82" max="82" width="2.7109375" style="576"/>
    <col min="83" max="86" width="4.7109375" style="576" customWidth="1"/>
    <col min="87" max="16384" width="2.7109375" style="576"/>
  </cols>
  <sheetData>
    <row r="1" spans="2:86" ht="18" x14ac:dyDescent="0.2">
      <c r="B1" s="575" t="s">
        <v>30</v>
      </c>
    </row>
    <row r="2" spans="2:86" s="579" customFormat="1" x14ac:dyDescent="0.25">
      <c r="B2" s="577"/>
      <c r="C2" s="578"/>
      <c r="D2" s="577"/>
      <c r="F2" s="580"/>
      <c r="G2" s="581"/>
    </row>
    <row r="3" spans="2:86" s="579" customFormat="1" x14ac:dyDescent="0.25">
      <c r="B3" s="582"/>
      <c r="C3" s="583"/>
      <c r="E3" s="580"/>
      <c r="F3" s="584"/>
      <c r="G3" s="580"/>
      <c r="H3" s="585"/>
      <c r="I3" s="585"/>
      <c r="J3" s="585"/>
      <c r="K3" s="585"/>
      <c r="L3" s="585"/>
      <c r="M3" s="585"/>
      <c r="N3" s="585"/>
      <c r="O3" s="583"/>
      <c r="P3" s="585"/>
      <c r="Q3" s="577"/>
      <c r="R3" s="586"/>
      <c r="S3" s="582"/>
      <c r="T3" s="582"/>
      <c r="U3" s="586"/>
      <c r="V3" s="582"/>
      <c r="W3" s="582"/>
      <c r="X3" s="586"/>
      <c r="Y3" s="587"/>
      <c r="Z3" s="582"/>
      <c r="AA3" s="582"/>
      <c r="AB3" s="586"/>
      <c r="AC3" s="587"/>
      <c r="AD3" s="582"/>
      <c r="AE3" s="582"/>
      <c r="AF3" s="586"/>
      <c r="AG3" s="587"/>
      <c r="AH3" s="582"/>
      <c r="AI3" s="582"/>
      <c r="AJ3" s="586"/>
      <c r="AK3" s="588"/>
      <c r="AL3" s="582"/>
      <c r="AM3" s="586"/>
      <c r="AN3" s="577"/>
      <c r="AO3" s="577"/>
      <c r="AZ3" s="589" t="s">
        <v>2169</v>
      </c>
    </row>
    <row r="4" spans="2:86" s="579" customFormat="1" ht="13.5" customHeight="1" x14ac:dyDescent="0.25">
      <c r="B4" s="582"/>
      <c r="C4" s="585"/>
      <c r="D4" s="583"/>
      <c r="E4" s="580"/>
      <c r="F4" s="584"/>
      <c r="G4" s="580"/>
      <c r="H4" s="590" t="s">
        <v>564</v>
      </c>
      <c r="I4" s="590" t="s">
        <v>565</v>
      </c>
      <c r="J4" s="590" t="s">
        <v>183</v>
      </c>
      <c r="K4" s="591" t="s">
        <v>563</v>
      </c>
      <c r="L4" s="590" t="s">
        <v>2170</v>
      </c>
      <c r="M4" s="591" t="s">
        <v>2171</v>
      </c>
      <c r="N4" s="591" t="s">
        <v>31</v>
      </c>
      <c r="O4" s="592" t="s">
        <v>2172</v>
      </c>
      <c r="P4" s="593" t="s">
        <v>38</v>
      </c>
      <c r="Q4" s="591" t="s">
        <v>471</v>
      </c>
      <c r="R4" s="590"/>
      <c r="S4" s="591"/>
      <c r="T4" s="591" t="s">
        <v>2203</v>
      </c>
      <c r="U4" s="751" t="s">
        <v>2202</v>
      </c>
      <c r="V4" s="582"/>
      <c r="W4" s="582"/>
      <c r="X4" s="594"/>
      <c r="Y4" s="587"/>
      <c r="Z4" s="582"/>
      <c r="AA4" s="582"/>
      <c r="AB4" s="594"/>
      <c r="AC4" s="587"/>
      <c r="AD4" s="582"/>
      <c r="AE4" s="582"/>
      <c r="AF4" s="594"/>
      <c r="AG4" s="587"/>
      <c r="AH4" s="582"/>
      <c r="AI4" s="582"/>
      <c r="AJ4" s="594"/>
      <c r="AK4" s="588"/>
      <c r="AL4" s="582"/>
      <c r="AM4" s="594"/>
      <c r="AN4" s="577"/>
      <c r="AO4" s="582"/>
    </row>
    <row r="5" spans="2:86" s="579" customFormat="1" x14ac:dyDescent="0.25">
      <c r="B5" s="583"/>
      <c r="C5" s="585">
        <v>1</v>
      </c>
      <c r="D5" s="595" t="str">
        <f>VLOOKUP($B$1&amp;ROW($A1),Groups!$B$7:$D$35,3,0)</f>
        <v>A1</v>
      </c>
      <c r="E5" s="596"/>
      <c r="F5" s="597"/>
      <c r="G5" s="584"/>
      <c r="H5" s="585">
        <f>SUMIFS($R$22:$R$27,$P$22:$P$27,$D5)+SUMIFS($S$22:$S$27,$Q$22:$Q$27,$D5)</f>
        <v>0</v>
      </c>
      <c r="I5" s="585">
        <f>SUMIFS($S$22:$S$27,$P$22:$P$27,$D5)+SUMIFS($R$22:$R$27,$Q$22:$Q$27,$D5)</f>
        <v>0</v>
      </c>
      <c r="J5" s="583">
        <f t="shared" ref="J5:J8" si="0">H5-I5</f>
        <v>0</v>
      </c>
      <c r="K5" s="598">
        <f>M5*3+N5</f>
        <v>0</v>
      </c>
      <c r="L5" s="585">
        <f>M5+N5+O5</f>
        <v>0</v>
      </c>
      <c r="M5" s="585">
        <f>SUMPRODUCT(($P$22:$P$27=D5)*($R$22:$R$27&gt;$S$22:$S$27))+SUMPRODUCT(($Q$22:$Q$27=D5)*($R$22:$R$27&lt;$S$22:$S$27))</f>
        <v>0</v>
      </c>
      <c r="N5" s="585">
        <f>SUMPRODUCT(($P$22:$Q$27=D5)*($R$22:$R$27=$S$22:$S$27)*($R$22:$R$27&lt;&gt;"")*($S$22:$S$27&lt;&gt;""))</f>
        <v>0</v>
      </c>
      <c r="O5" s="585">
        <f>SUMPRODUCT(($P$22:$P$27=D5)*($R$22:$R$27&lt;$S$22:$S$27))+SUMPRODUCT(($Q$22:$Q$27=D5)*($R$22:$R$27&gt;$S$22:$S$27))</f>
        <v>0</v>
      </c>
      <c r="P5" s="599">
        <f>SUMIFS(FairPlay!$C$6:$C$21,FairPlay!$B$6:$B$21,D5)+SUMIFS(FairPlay!$F$6:$F$21,FairPlay!$E$6:$E$21,D5)</f>
        <v>0</v>
      </c>
      <c r="Q5" s="583">
        <f>INDEX(Sprache!$C$5:$C$95,MATCH($D5,Sprache!$E$5:$E$95,0),1)</f>
        <v>1</v>
      </c>
      <c r="R5" s="600">
        <f>(1000-Q5)*($L$9&gt;0)</f>
        <v>0</v>
      </c>
      <c r="S5" s="583"/>
      <c r="T5" s="583">
        <f>K5*10000+J5*100+H5</f>
        <v>0</v>
      </c>
      <c r="U5" s="602">
        <f>(OR($D5=$AE$26,$D5=$AE$27)*1)</f>
        <v>0</v>
      </c>
      <c r="V5" s="583"/>
      <c r="W5" s="583"/>
      <c r="X5" s="602"/>
      <c r="Y5" s="583"/>
      <c r="Z5" s="583"/>
      <c r="AA5" s="583"/>
      <c r="AB5" s="602"/>
      <c r="AC5" s="583"/>
      <c r="AD5" s="583"/>
      <c r="AE5" s="583"/>
      <c r="AF5" s="602"/>
      <c r="AG5" s="583"/>
      <c r="AH5" s="583"/>
      <c r="AI5" s="583"/>
      <c r="AJ5" s="602"/>
      <c r="AK5" s="583"/>
      <c r="AL5" s="583"/>
      <c r="AM5" s="602"/>
      <c r="AN5" s="577"/>
      <c r="AO5" s="603"/>
      <c r="AU5" s="604" t="b">
        <f t="array" ref="AU5:AU8">COUNTIF($AM$21:$AM$24,$AM$21:$AM$24)&gt;1</f>
        <v>1</v>
      </c>
      <c r="AV5" s="604" t="b">
        <f t="array" ref="AV5:AV8">$L$5:$L$8&gt;0</f>
        <v>0</v>
      </c>
      <c r="BA5" s="605">
        <f>IFERROR(MATCH($C14,$AY$14:$AY$17,0),99)</f>
        <v>1</v>
      </c>
      <c r="BB5" s="606">
        <f>IFERROR(MATCH($C14,$AY$22:$AY$25,0),99)</f>
        <v>99</v>
      </c>
      <c r="BN5" s="605" t="str">
        <f>IF($U14=$BL$14,$C14,"")</f>
        <v/>
      </c>
      <c r="BO5" s="606" t="str">
        <f>INDEX($BN$5:$BN$8,MATCH($C14,$AY$14:$AY$17,0))</f>
        <v/>
      </c>
      <c r="BZ5" s="605" t="str">
        <f>IF($U14=$BX$14,$C14,"")</f>
        <v/>
      </c>
      <c r="CA5" s="606" t="str">
        <f>INDEX($BZ$5:$BZ$8,MATCH($C14,$AY$14:$AY$17,0))</f>
        <v/>
      </c>
    </row>
    <row r="6" spans="2:86" s="579" customFormat="1" x14ac:dyDescent="0.25">
      <c r="B6" s="583"/>
      <c r="C6" s="585">
        <v>2</v>
      </c>
      <c r="D6" s="607" t="str">
        <f>VLOOKUP($B$1&amp;ROW($A2),Groups!$B$7:$D$35,3,0)</f>
        <v>A2</v>
      </c>
      <c r="E6" s="608"/>
      <c r="F6" s="597"/>
      <c r="G6" s="584"/>
      <c r="H6" s="585">
        <f>SUMIFS($R$22:$R$27,$P$22:$P$27,$D6)+SUMIFS($S$22:$S$27,$Q$22:$Q$27,$D6)</f>
        <v>0</v>
      </c>
      <c r="I6" s="585">
        <f>SUMIFS($S$22:$S$27,$P$22:$P$27,$D6)+SUMIFS($R$22:$R$27,$Q$22:$Q$27,$D6)</f>
        <v>0</v>
      </c>
      <c r="J6" s="583">
        <f t="shared" si="0"/>
        <v>0</v>
      </c>
      <c r="K6" s="598">
        <f t="shared" ref="K6:K8" si="1">M6*3+N6</f>
        <v>0</v>
      </c>
      <c r="L6" s="585">
        <f t="shared" ref="L6:L8" si="2">M6+N6+O6</f>
        <v>0</v>
      </c>
      <c r="M6" s="585">
        <f>SUMPRODUCT(($P$22:$P$27=D6)*($R$22:$R$27&gt;$S$22:$S$27))+SUMPRODUCT(($Q$22:$Q$27=D6)*($R$22:$R$27&lt;$S$22:$S$27))</f>
        <v>0</v>
      </c>
      <c r="N6" s="585">
        <f>SUMPRODUCT(($P$22:$Q$27=D6)*($R$22:$R$27=$S$22:$S$27)*($R$22:$R$27&lt;&gt;"")*($S$22:$S$27&lt;&gt;""))</f>
        <v>0</v>
      </c>
      <c r="O6" s="585">
        <f>SUMPRODUCT(($P$22:$P$27=D6)*($R$22:$R$27&lt;$S$22:$S$27))+SUMPRODUCT(($Q$22:$Q$27=D6)*($R$22:$R$27&gt;$S$22:$S$27))</f>
        <v>0</v>
      </c>
      <c r="P6" s="609">
        <f>SUMIFS(FairPlay!$C$6:$C$21,FairPlay!$B$6:$B$21,D6)+SUMIFS(FairPlay!$F$6:$F$21,FairPlay!$E$6:$E$21,D6)</f>
        <v>0</v>
      </c>
      <c r="Q6" s="583">
        <f>INDEX(Sprache!$C$5:$C$95,MATCH($D6,Sprache!$E$5:$E$95,0),1)</f>
        <v>2</v>
      </c>
      <c r="R6" s="600">
        <f t="shared" ref="R6:R8" si="3">(1000-Q6)*($L$9&gt;0)</f>
        <v>0</v>
      </c>
      <c r="S6" s="583"/>
      <c r="T6" s="583">
        <f t="shared" ref="T6:T8" si="4">K6*10000+J6*100+H6</f>
        <v>0</v>
      </c>
      <c r="U6" s="602">
        <f t="shared" ref="U6:U8" si="5">(OR($D6=$AE$26,$D6=$AE$27)*1)</f>
        <v>0</v>
      </c>
      <c r="V6" s="583"/>
      <c r="W6" s="583"/>
      <c r="X6" s="602"/>
      <c r="Y6" s="583"/>
      <c r="Z6" s="583"/>
      <c r="AA6" s="583"/>
      <c r="AB6" s="602"/>
      <c r="AC6" s="583"/>
      <c r="AD6" s="583"/>
      <c r="AE6" s="583"/>
      <c r="AF6" s="602"/>
      <c r="AG6" s="583"/>
      <c r="AH6" s="583"/>
      <c r="AI6" s="583"/>
      <c r="AJ6" s="602"/>
      <c r="AK6" s="583"/>
      <c r="AL6" s="583"/>
      <c r="AM6" s="602"/>
      <c r="AN6" s="577"/>
      <c r="AO6" s="577"/>
      <c r="AU6" s="604" t="b">
        <v>1</v>
      </c>
      <c r="AV6" s="604" t="b">
        <v>0</v>
      </c>
      <c r="BA6" s="610">
        <f t="shared" ref="BA6:BA8" si="6">IFERROR(MATCH($C15,$AY$14:$AY$17,0),99)</f>
        <v>2</v>
      </c>
      <c r="BB6" s="611">
        <f t="shared" ref="BB6:BB8" si="7">IFERROR(MATCH($C15,$AY$22:$AY$25,0),99)</f>
        <v>99</v>
      </c>
      <c r="BN6" s="610" t="str">
        <f t="shared" ref="BN6:BN8" si="8">IF($U15=$BL$14,$C15,"")</f>
        <v/>
      </c>
      <c r="BO6" s="611" t="str">
        <f t="shared" ref="BO6:BO8" si="9">INDEX($BN$5:$BN$8,MATCH($C15,$AY$14:$AY$17,0))</f>
        <v/>
      </c>
      <c r="BZ6" s="610" t="str">
        <f t="shared" ref="BZ6:BZ8" si="10">IF($U15=$BX$14,$C15,"")</f>
        <v/>
      </c>
      <c r="CA6" s="611" t="str">
        <f t="shared" ref="CA6:CA8" si="11">INDEX($BZ$5:$BZ$8,MATCH($C15,$AY$14:$AY$17,0))</f>
        <v/>
      </c>
    </row>
    <row r="7" spans="2:86" s="579" customFormat="1" x14ac:dyDescent="0.25">
      <c r="B7" s="583"/>
      <c r="C7" s="585">
        <v>3</v>
      </c>
      <c r="D7" s="607" t="str">
        <f>VLOOKUP($B$1&amp;ROW($A3),Groups!$B$7:$D$35,3,0)</f>
        <v>A3</v>
      </c>
      <c r="E7" s="608"/>
      <c r="F7" s="597"/>
      <c r="G7" s="584"/>
      <c r="H7" s="585">
        <f>SUMIFS($R$22:$R$27,$P$22:$P$27,$D7)+SUMIFS($S$22:$S$27,$Q$22:$Q$27,$D7)</f>
        <v>0</v>
      </c>
      <c r="I7" s="585">
        <f>SUMIFS($S$22:$S$27,$P$22:$P$27,$D7)+SUMIFS($R$22:$R$27,$Q$22:$Q$27,$D7)</f>
        <v>0</v>
      </c>
      <c r="J7" s="583">
        <f t="shared" si="0"/>
        <v>0</v>
      </c>
      <c r="K7" s="598">
        <f t="shared" si="1"/>
        <v>0</v>
      </c>
      <c r="L7" s="585">
        <f t="shared" si="2"/>
        <v>0</v>
      </c>
      <c r="M7" s="585">
        <f>SUMPRODUCT(($P$22:$P$27=D7)*($R$22:$R$27&gt;$S$22:$S$27))+SUMPRODUCT(($Q$22:$Q$27=D7)*($R$22:$R$27&lt;$S$22:$S$27))</f>
        <v>0</v>
      </c>
      <c r="N7" s="585">
        <f>SUMPRODUCT(($P$22:$Q$27=D7)*($R$22:$R$27=$S$22:$S$27)*($R$22:$R$27&lt;&gt;"")*($S$22:$S$27&lt;&gt;""))</f>
        <v>0</v>
      </c>
      <c r="O7" s="585">
        <f>SUMPRODUCT(($P$22:$P$27=D7)*($R$22:$R$27&lt;$S$22:$S$27))+SUMPRODUCT(($Q$22:$Q$27=D7)*($R$22:$R$27&gt;$S$22:$S$27))</f>
        <v>0</v>
      </c>
      <c r="P7" s="609">
        <f>SUMIFS(FairPlay!$C$6:$C$21,FairPlay!$B$6:$B$21,D7)+SUMIFS(FairPlay!$F$6:$F$21,FairPlay!$E$6:$E$21,D7)</f>
        <v>0</v>
      </c>
      <c r="Q7" s="583">
        <f>INDEX(Sprache!$C$5:$C$95,MATCH($D7,Sprache!$E$5:$E$95,0),1)</f>
        <v>3</v>
      </c>
      <c r="R7" s="600">
        <f t="shared" si="3"/>
        <v>0</v>
      </c>
      <c r="S7" s="583"/>
      <c r="T7" s="583">
        <f t="shared" si="4"/>
        <v>0</v>
      </c>
      <c r="U7" s="602">
        <f t="shared" si="5"/>
        <v>0</v>
      </c>
      <c r="V7" s="583"/>
      <c r="W7" s="583"/>
      <c r="X7" s="602"/>
      <c r="Y7" s="583"/>
      <c r="Z7" s="583"/>
      <c r="AA7" s="583"/>
      <c r="AB7" s="602"/>
      <c r="AC7" s="583"/>
      <c r="AD7" s="583"/>
      <c r="AE7" s="583"/>
      <c r="AF7" s="602"/>
      <c r="AG7" s="583"/>
      <c r="AH7" s="583"/>
      <c r="AI7" s="583"/>
      <c r="AJ7" s="602"/>
      <c r="AK7" s="583"/>
      <c r="AL7" s="583"/>
      <c r="AM7" s="602"/>
      <c r="AN7" s="577"/>
      <c r="AO7" s="577"/>
      <c r="AU7" s="604" t="b">
        <v>1</v>
      </c>
      <c r="AV7" s="604" t="b">
        <v>0</v>
      </c>
      <c r="BA7" s="610">
        <f t="shared" si="6"/>
        <v>3</v>
      </c>
      <c r="BB7" s="611">
        <f t="shared" si="7"/>
        <v>99</v>
      </c>
      <c r="BN7" s="610" t="str">
        <f t="shared" si="8"/>
        <v/>
      </c>
      <c r="BO7" s="611" t="str">
        <f t="shared" si="9"/>
        <v/>
      </c>
      <c r="BZ7" s="610" t="str">
        <f t="shared" si="10"/>
        <v/>
      </c>
      <c r="CA7" s="611" t="str">
        <f t="shared" si="11"/>
        <v/>
      </c>
    </row>
    <row r="8" spans="2:86" s="579" customFormat="1" x14ac:dyDescent="0.25">
      <c r="B8" s="583"/>
      <c r="C8" s="585">
        <v>4</v>
      </c>
      <c r="D8" s="612" t="str">
        <f>VLOOKUP($B$1&amp;ROW($A4),Groups!$B$7:$D$35,3,0)</f>
        <v>A4</v>
      </c>
      <c r="E8" s="608"/>
      <c r="F8" s="597"/>
      <c r="G8" s="584"/>
      <c r="H8" s="585">
        <f>SUMIFS($R$22:$R$27,$P$22:$P$27,$D8)+SUMIFS($S$22:$S$27,$Q$22:$Q$27,$D8)</f>
        <v>0</v>
      </c>
      <c r="I8" s="585">
        <f>SUMIFS($S$22:$S$27,$P$22:$P$27,$D8)+SUMIFS($R$22:$R$27,$Q$22:$Q$27,$D8)</f>
        <v>0</v>
      </c>
      <c r="J8" s="583">
        <f t="shared" si="0"/>
        <v>0</v>
      </c>
      <c r="K8" s="598">
        <f t="shared" si="1"/>
        <v>0</v>
      </c>
      <c r="L8" s="585">
        <f t="shared" si="2"/>
        <v>0</v>
      </c>
      <c r="M8" s="585">
        <f>SUMPRODUCT(($P$22:$P$27=D8)*($R$22:$R$27&gt;$S$22:$S$27))+SUMPRODUCT(($Q$22:$Q$27=D8)*($R$22:$R$27&lt;$S$22:$S$27))</f>
        <v>0</v>
      </c>
      <c r="N8" s="585">
        <f>SUMPRODUCT(($P$22:$Q$27=D8)*($R$22:$R$27=$S$22:$S$27)*($R$22:$R$27&lt;&gt;"")*($S$22:$S$27&lt;&gt;""))</f>
        <v>0</v>
      </c>
      <c r="O8" s="585">
        <f>SUMPRODUCT(($P$22:$P$27=D8)*($R$22:$R$27&lt;$S$22:$S$27))+SUMPRODUCT(($Q$22:$Q$27=D8)*($R$22:$R$27&gt;$S$22:$S$27))</f>
        <v>0</v>
      </c>
      <c r="P8" s="613">
        <f>SUMIFS(FairPlay!$C$6:$C$21,FairPlay!$B$6:$B$21,D8)+SUMIFS(FairPlay!$F$6:$F$21,FairPlay!$E$6:$E$21,D8)</f>
        <v>0</v>
      </c>
      <c r="Q8" s="583">
        <f>INDEX(Sprache!$C$5:$C$95,MATCH($D8,Sprache!$E$5:$E$95,0),1)</f>
        <v>4</v>
      </c>
      <c r="R8" s="600">
        <f t="shared" si="3"/>
        <v>0</v>
      </c>
      <c r="S8" s="583"/>
      <c r="T8" s="583">
        <f t="shared" si="4"/>
        <v>0</v>
      </c>
      <c r="U8" s="602">
        <f t="shared" si="5"/>
        <v>0</v>
      </c>
      <c r="V8" s="583"/>
      <c r="W8" s="583"/>
      <c r="X8" s="602"/>
      <c r="Y8" s="583"/>
      <c r="Z8" s="583"/>
      <c r="AA8" s="583"/>
      <c r="AB8" s="602"/>
      <c r="AC8" s="583"/>
      <c r="AD8" s="583"/>
      <c r="AE8" s="583"/>
      <c r="AF8" s="602"/>
      <c r="AG8" s="583"/>
      <c r="AH8" s="583"/>
      <c r="AI8" s="583"/>
      <c r="AJ8" s="602"/>
      <c r="AK8" s="583"/>
      <c r="AL8" s="583"/>
      <c r="AM8" s="602"/>
      <c r="AN8" s="577"/>
      <c r="AO8" s="577"/>
      <c r="AU8" s="604" t="b">
        <v>1</v>
      </c>
      <c r="AV8" s="604" t="b">
        <v>0</v>
      </c>
      <c r="BA8" s="614">
        <f t="shared" si="6"/>
        <v>4</v>
      </c>
      <c r="BB8" s="615">
        <f t="shared" si="7"/>
        <v>99</v>
      </c>
      <c r="BN8" s="614" t="str">
        <f t="shared" si="8"/>
        <v/>
      </c>
      <c r="BO8" s="615" t="str">
        <f t="shared" si="9"/>
        <v/>
      </c>
      <c r="BZ8" s="614" t="str">
        <f t="shared" si="10"/>
        <v/>
      </c>
      <c r="CA8" s="615" t="str">
        <f t="shared" si="11"/>
        <v/>
      </c>
    </row>
    <row r="9" spans="2:86" s="579" customFormat="1" x14ac:dyDescent="0.25">
      <c r="C9" s="583"/>
      <c r="D9" s="583"/>
      <c r="E9" s="583"/>
      <c r="F9" s="584"/>
      <c r="G9" s="584"/>
      <c r="H9" s="583"/>
      <c r="I9" s="583"/>
      <c r="J9" s="583"/>
      <c r="K9" s="583"/>
      <c r="L9" s="598">
        <f>QUOTIENT(SUM(L5:L8),2)</f>
        <v>0</v>
      </c>
      <c r="M9" s="585"/>
      <c r="N9" s="585"/>
      <c r="O9" s="585"/>
      <c r="P9" s="583"/>
      <c r="Q9" s="583"/>
      <c r="R9" s="583"/>
      <c r="S9" s="583"/>
      <c r="T9" s="583"/>
      <c r="U9" s="583"/>
      <c r="V9" s="577"/>
      <c r="W9" s="577"/>
      <c r="X9" s="583"/>
      <c r="Y9" s="583"/>
      <c r="Z9" s="583"/>
      <c r="AA9" s="577"/>
      <c r="AB9" s="577"/>
      <c r="AC9" s="577"/>
      <c r="AD9" s="577"/>
      <c r="AE9" s="577"/>
      <c r="AF9" s="577"/>
      <c r="AG9" s="577"/>
      <c r="AH9" s="577"/>
      <c r="AI9" s="577"/>
    </row>
    <row r="10" spans="2:86" s="579" customFormat="1" x14ac:dyDescent="0.25">
      <c r="C10" s="583"/>
      <c r="D10" s="583"/>
      <c r="E10" s="583"/>
      <c r="F10" s="584"/>
      <c r="G10" s="584"/>
      <c r="H10" s="583"/>
      <c r="I10" s="583"/>
      <c r="J10" s="583"/>
      <c r="K10" s="583"/>
      <c r="L10" s="598"/>
      <c r="M10" s="585"/>
      <c r="N10" s="585"/>
      <c r="O10" s="585"/>
      <c r="P10" s="583"/>
      <c r="Q10" s="583"/>
      <c r="R10" s="583"/>
      <c r="S10" s="583"/>
      <c r="T10" s="583"/>
      <c r="U10" s="583"/>
      <c r="V10" s="577"/>
      <c r="W10" s="577"/>
      <c r="X10" s="583"/>
      <c r="Y10" s="583"/>
      <c r="Z10" s="583"/>
      <c r="AA10" s="577"/>
      <c r="AB10" s="577"/>
      <c r="AC10" s="577"/>
      <c r="AD10" s="577"/>
      <c r="AE10" s="577"/>
      <c r="AF10" s="577"/>
      <c r="AG10" s="577"/>
      <c r="AH10" s="577"/>
      <c r="AI10" s="577"/>
    </row>
    <row r="11" spans="2:86" s="579" customFormat="1" x14ac:dyDescent="0.25">
      <c r="C11" s="583"/>
      <c r="D11" s="583"/>
      <c r="E11" s="583"/>
      <c r="F11" s="584"/>
      <c r="G11" s="584"/>
      <c r="H11" s="583"/>
      <c r="I11" s="583"/>
      <c r="J11" s="583"/>
      <c r="K11" s="583"/>
      <c r="L11" s="598"/>
      <c r="M11" s="585"/>
      <c r="N11" s="585"/>
      <c r="O11" s="585"/>
      <c r="P11" s="583"/>
      <c r="Q11" s="583"/>
      <c r="R11" s="583"/>
      <c r="S11" s="583"/>
      <c r="T11" s="583"/>
      <c r="U11" s="583"/>
      <c r="V11" s="577"/>
      <c r="W11" s="577"/>
      <c r="X11" s="583"/>
      <c r="Y11" s="583"/>
      <c r="Z11" s="583"/>
      <c r="AA11" s="577"/>
      <c r="AB11" s="577"/>
      <c r="AC11" s="577"/>
      <c r="AD11" s="577"/>
      <c r="AE11" s="577"/>
      <c r="AF11" s="577"/>
      <c r="AG11" s="577"/>
      <c r="AH11" s="577"/>
      <c r="AI11" s="577"/>
      <c r="BL11" s="584"/>
    </row>
    <row r="12" spans="2:86" s="616" customFormat="1" x14ac:dyDescent="0.25">
      <c r="E12" s="617" t="s">
        <v>2174</v>
      </c>
      <c r="F12" s="618"/>
      <c r="G12" s="617" t="s">
        <v>2174</v>
      </c>
      <c r="H12" s="618"/>
      <c r="I12" s="619" t="s">
        <v>2174</v>
      </c>
      <c r="J12" s="618"/>
      <c r="K12" s="582" t="s">
        <v>2175</v>
      </c>
      <c r="L12" s="617"/>
      <c r="M12" s="619" t="s">
        <v>2174</v>
      </c>
      <c r="N12" s="618"/>
      <c r="O12" s="582" t="s">
        <v>2175</v>
      </c>
      <c r="P12" s="617"/>
      <c r="Q12" s="619" t="s">
        <v>2174</v>
      </c>
      <c r="R12" s="618"/>
      <c r="S12" s="582" t="s">
        <v>2175</v>
      </c>
      <c r="T12" s="617"/>
      <c r="U12" s="619" t="s">
        <v>2174</v>
      </c>
      <c r="V12" s="620"/>
      <c r="W12" s="582" t="s">
        <v>2176</v>
      </c>
      <c r="X12" s="617"/>
      <c r="Y12" s="619" t="s">
        <v>2174</v>
      </c>
      <c r="Z12" s="620"/>
      <c r="AA12" s="582" t="s">
        <v>2176</v>
      </c>
      <c r="AB12" s="617"/>
      <c r="AC12" s="619" t="s">
        <v>2174</v>
      </c>
      <c r="AD12" s="620"/>
      <c r="AE12" s="582" t="s">
        <v>2176</v>
      </c>
      <c r="AF12" s="617"/>
      <c r="AG12" s="619" t="s">
        <v>2174</v>
      </c>
      <c r="AH12" s="617"/>
      <c r="AI12" s="617" t="s">
        <v>183</v>
      </c>
      <c r="AJ12" s="619" t="s">
        <v>2174</v>
      </c>
      <c r="AK12" s="617"/>
      <c r="AL12" s="617" t="s">
        <v>564</v>
      </c>
      <c r="AM12" s="619" t="s">
        <v>2174</v>
      </c>
      <c r="AN12" s="618"/>
      <c r="AO12" s="617" t="s">
        <v>2177</v>
      </c>
      <c r="AP12" s="619" t="s">
        <v>2174</v>
      </c>
      <c r="AR12" s="617" t="s">
        <v>2173</v>
      </c>
      <c r="AS12" s="619" t="s">
        <v>2174</v>
      </c>
      <c r="AT12" s="619"/>
      <c r="AZ12" s="621" t="s">
        <v>2178</v>
      </c>
      <c r="BJ12" s="622" t="s">
        <v>2179</v>
      </c>
      <c r="BL12" s="584"/>
      <c r="BN12" s="621" t="s">
        <v>2180</v>
      </c>
      <c r="BZ12" s="621" t="s">
        <v>2181</v>
      </c>
    </row>
    <row r="13" spans="2:86" s="616" customFormat="1" ht="12.75" thickBot="1" x14ac:dyDescent="0.3">
      <c r="B13" s="623"/>
      <c r="C13" s="623"/>
      <c r="D13" s="623"/>
      <c r="E13" s="582" t="s">
        <v>2182</v>
      </c>
      <c r="F13" s="588"/>
      <c r="G13" s="582" t="s">
        <v>2183</v>
      </c>
      <c r="H13" s="588"/>
      <c r="I13" s="594" t="s">
        <v>2184</v>
      </c>
      <c r="J13" s="588"/>
      <c r="K13" s="582" t="s">
        <v>563</v>
      </c>
      <c r="L13" s="582" t="s">
        <v>2185</v>
      </c>
      <c r="M13" s="594" t="s">
        <v>2186</v>
      </c>
      <c r="N13" s="618"/>
      <c r="O13" s="582" t="s">
        <v>183</v>
      </c>
      <c r="P13" s="582" t="s">
        <v>2185</v>
      </c>
      <c r="Q13" s="594" t="s">
        <v>2187</v>
      </c>
      <c r="R13" s="618"/>
      <c r="S13" s="582" t="s">
        <v>564</v>
      </c>
      <c r="T13" s="582" t="s">
        <v>2185</v>
      </c>
      <c r="U13" s="594" t="s">
        <v>2188</v>
      </c>
      <c r="V13" s="588"/>
      <c r="W13" s="582" t="s">
        <v>563</v>
      </c>
      <c r="X13" s="582" t="s">
        <v>2185</v>
      </c>
      <c r="Y13" s="594" t="s">
        <v>2189</v>
      </c>
      <c r="Z13" s="588"/>
      <c r="AA13" s="582" t="s">
        <v>183</v>
      </c>
      <c r="AB13" s="582" t="s">
        <v>2185</v>
      </c>
      <c r="AC13" s="594" t="s">
        <v>2190</v>
      </c>
      <c r="AD13" s="588"/>
      <c r="AE13" s="582" t="s">
        <v>564</v>
      </c>
      <c r="AF13" s="582" t="s">
        <v>2185</v>
      </c>
      <c r="AG13" s="594" t="s">
        <v>2191</v>
      </c>
      <c r="AH13" s="582"/>
      <c r="AI13" s="582" t="s">
        <v>2185</v>
      </c>
      <c r="AJ13" s="594" t="s">
        <v>2192</v>
      </c>
      <c r="AK13" s="582"/>
      <c r="AL13" s="582" t="s">
        <v>2185</v>
      </c>
      <c r="AM13" s="594" t="s">
        <v>2193</v>
      </c>
      <c r="AN13" s="618"/>
      <c r="AO13" s="582" t="s">
        <v>2185</v>
      </c>
      <c r="AP13" s="594" t="s">
        <v>2194</v>
      </c>
      <c r="AR13" s="582" t="s">
        <v>2185</v>
      </c>
      <c r="AS13" s="594" t="s">
        <v>2195</v>
      </c>
      <c r="AT13" s="594"/>
      <c r="AU13" s="582" t="s">
        <v>2196</v>
      </c>
      <c r="AV13" s="582" t="s">
        <v>2196</v>
      </c>
      <c r="AX13" s="622" t="s">
        <v>2197</v>
      </c>
      <c r="AY13" s="622" t="s">
        <v>2198</v>
      </c>
      <c r="BE13" s="624" t="str">
        <f t="array" ref="BE13:BH13">TRANSPOSE($AZ$14:$AZ$17)</f>
        <v>A1</v>
      </c>
      <c r="BF13" s="625" t="str">
        <v>A2</v>
      </c>
      <c r="BG13" s="625" t="str">
        <v>A3</v>
      </c>
      <c r="BH13" s="626" t="str">
        <v>A4</v>
      </c>
      <c r="BJ13" s="622" t="s">
        <v>2199</v>
      </c>
      <c r="BL13" s="622" t="s">
        <v>2197</v>
      </c>
      <c r="BS13" s="624" t="str">
        <f t="array" ref="BS13:BV13">TRANSPOSE($BN$14:$BN$17)</f>
        <v/>
      </c>
      <c r="BT13" s="625" t="str">
        <v/>
      </c>
      <c r="BU13" s="625" t="str">
        <v/>
      </c>
      <c r="BV13" s="626" t="str">
        <v/>
      </c>
      <c r="BX13" s="622" t="s">
        <v>2197</v>
      </c>
      <c r="CE13" s="624" t="str">
        <f t="array" ref="CE13:CH13">TRANSPOSE($BZ$14:$BZ$17)</f>
        <v/>
      </c>
      <c r="CF13" s="625" t="str">
        <v/>
      </c>
      <c r="CG13" s="625" t="str">
        <v/>
      </c>
      <c r="CH13" s="626" t="str">
        <v/>
      </c>
    </row>
    <row r="14" spans="2:86" s="616" customFormat="1" ht="13.5" thickTop="1" thickBot="1" x14ac:dyDescent="0.3">
      <c r="B14" s="623"/>
      <c r="C14" s="627">
        <v>1</v>
      </c>
      <c r="D14" s="584" t="str">
        <f>$D5</f>
        <v>A1</v>
      </c>
      <c r="E14" s="628">
        <f>RANK(F14,$F$14:$F$17,1)</f>
        <v>1</v>
      </c>
      <c r="F14" s="597">
        <f>G14+ROW()/1000+(D14="")*10</f>
        <v>1.014</v>
      </c>
      <c r="G14" s="629">
        <f>AS14</f>
        <v>1</v>
      </c>
      <c r="H14" s="630"/>
      <c r="I14" s="631">
        <f>RANK($K5,$K$5:$K$8)</f>
        <v>1</v>
      </c>
      <c r="J14" s="632"/>
      <c r="K14" s="633">
        <f t="array" ref="K14">SUMPRODUCT($U$22:$U$27*($P$22:$P$27=$D14)*ISNUMBER(MATCH($Q$22:$Q$27,IF($I$14:$I$17=$I14,$D$14:$D$17,""),0)))+SUMPRODUCT($V$22:$V$27*($Q$22:$Q$27=$D14)*ISNUMBER(MATCH($P$22:$P$27,IF($I$14:$I$17=$I14,$D$14:$D$17,""),0)))</f>
        <v>0</v>
      </c>
      <c r="L14" s="634">
        <f>COUNTIFS($K$14:$K$17,"&gt;"&amp;$K14,$I$14:$I$17,"="&amp;$I14)</f>
        <v>0</v>
      </c>
      <c r="M14" s="635">
        <f t="shared" ref="M14:M17" si="12">I14+L14</f>
        <v>1</v>
      </c>
      <c r="N14" s="630"/>
      <c r="O14" s="633">
        <f t="array" ref="O14">SUMPRODUCT($W$22:$W$27*($P$22:$P$27=$D14)*ISNUMBER(MATCH($Q$22:$Q$27,IF($I$14:$I$17=$I14,$D$14:$D$17,""),0)))+SUMPRODUCT(-$W$22:$W$27*($Q$22:$Q$27=$D14)*ISNUMBER(MATCH($P$22:$P$27,IF($I$14:$I$17=$I14,$D$14:$D$17,""),0)))</f>
        <v>0</v>
      </c>
      <c r="P14" s="634">
        <f>COUNTIFS($O$14:$O$17,"&gt;"&amp;$O14,$M$14:$M$17,"="&amp;$M14)</f>
        <v>0</v>
      </c>
      <c r="Q14" s="635">
        <f t="shared" ref="Q14:Q17" si="13">M14+P14</f>
        <v>1</v>
      </c>
      <c r="R14" s="630"/>
      <c r="S14" s="633">
        <f t="array" ref="S14">SUMPRODUCT($X$22:$X$27*($P$22:$P$27=$D14)*ISNUMBER(MATCH($Q$22:$Q$27,IF($I$14:$I$17=$I14,$D$14:$D$17,""),0)))+SUMPRODUCT($Y$22:$Y$27*($Q$22:$Q$27=$D14)*ISNUMBER(MATCH($P$22:$P$27,IF($I$14:$I$17=$I14,$D$14:$D$17,""),0)))</f>
        <v>0</v>
      </c>
      <c r="T14" s="634">
        <f>COUNTIFS($S$14:$S$17,"&gt;"&amp;$S14,$Q$14:$Q$17,"="&amp;$Q14)</f>
        <v>0</v>
      </c>
      <c r="U14" s="635">
        <f t="shared" ref="U14:U17" si="14">Q14+T14</f>
        <v>1</v>
      </c>
      <c r="V14" s="632"/>
      <c r="W14" s="633">
        <f t="array" ref="W14">SUMPRODUCT($U$22:$U$27*($P$22:$P$27=$D14)*ISNUMBER(MATCH($Q$22:$Q$27,IF($U$14:$U$17=$U14,$D$14:$D$17,""),0)))+SUMPRODUCT($V$22:$V$27*($Q$22:$Q$27=$D14)*ISNUMBER(MATCH($P$22:$P$27,IF($U$14:$U$17=$U14,$D$14:$D$17,""),0)))</f>
        <v>0</v>
      </c>
      <c r="X14" s="634">
        <f>COUNTIFS($W$14:$W$17,"&gt;"&amp;$W14,$U$14:$U$17,"="&amp;$U14)</f>
        <v>0</v>
      </c>
      <c r="Y14" s="635">
        <f t="shared" ref="Y14:Y17" si="15">U14+X14</f>
        <v>1</v>
      </c>
      <c r="Z14" s="630"/>
      <c r="AA14" s="633">
        <f t="array" ref="AA14">SUMPRODUCT($W$22:$W$27*($P$22:$P$27=$D14)*ISNUMBER(MATCH($Q$22:$Q$27,IF($U$14:$U$17=$U14,$D$14:$D$17,""),0)))+SUMPRODUCT(-$W$22:$W$27*($Q$22:$Q$27=$D14)*ISNUMBER(MATCH($P$22:$P$27,IF($U$14:$U$17=$U14,$D$14:$D$17,""),0)))</f>
        <v>0</v>
      </c>
      <c r="AB14" s="634">
        <f>COUNTIFS($AA$14:$AA$17,"&gt;"&amp;$AA14,$Y$14:$Y$17,"="&amp;$Y14)</f>
        <v>0</v>
      </c>
      <c r="AC14" s="635">
        <f t="shared" ref="AC14:AC17" si="16">Y14+AB14</f>
        <v>1</v>
      </c>
      <c r="AD14" s="630"/>
      <c r="AE14" s="633">
        <f t="array" ref="AE14">SUMPRODUCT($X$22:$X$27*($P$22:$P$27=$D14)*ISNUMBER(MATCH($Q$22:$Q$27,IF($U$14:$U$17=$U14,$D$14:$D$17,""),0)))+SUMPRODUCT($Y$22:$Y$27*($Q$22:$Q$27=$D14)*ISNUMBER(MATCH($P$22:$P$27,IF($U$14:$U$17=$U14,$D$14:$D$17,""),0)))</f>
        <v>0</v>
      </c>
      <c r="AF14" s="634">
        <f>COUNTIFS($AE$14:$AE$17,"&gt;"&amp;$AE14,$AC$14:$AC$17,"="&amp;$AC14)</f>
        <v>0</v>
      </c>
      <c r="AG14" s="635">
        <f t="shared" ref="AG14:AG17" si="17">AC14+AF14</f>
        <v>1</v>
      </c>
      <c r="AH14" s="632"/>
      <c r="AI14" s="636">
        <f>COUNTIFS($J$5:$J$8,"&gt;"&amp;$J5,$AG$14:$AG$17,"="&amp;$AG14)</f>
        <v>0</v>
      </c>
      <c r="AJ14" s="637">
        <f>AG14+AI14</f>
        <v>1</v>
      </c>
      <c r="AK14" s="630"/>
      <c r="AL14" s="636">
        <f>COUNTIFS($H$5:$H$8,"&gt;"&amp;$H5,$AJ$14:$AJ$17,"="&amp;$AJ14)</f>
        <v>0</v>
      </c>
      <c r="AM14" s="637">
        <f>AJ14+AL14</f>
        <v>1</v>
      </c>
      <c r="AN14" s="630"/>
      <c r="AO14" s="636">
        <f>COUNTIFS($P$5:$P$8,"&gt;"&amp;$P5,$AM$21:$AM$24,"="&amp;$AM21)</f>
        <v>0</v>
      </c>
      <c r="AP14" s="637">
        <f>AM21+AO14</f>
        <v>1</v>
      </c>
      <c r="AQ14" s="630"/>
      <c r="AR14" s="636">
        <f>COUNTIFS($R$5:$R$8,"&gt;"&amp;$R5,$AP$14:$AP$17,"="&amp;$AP14)</f>
        <v>0</v>
      </c>
      <c r="AS14" s="637">
        <f t="shared" ref="AS14:AS17" si="18">AP14+AR14</f>
        <v>1</v>
      </c>
      <c r="AT14" s="630"/>
      <c r="AU14" s="638" t="b">
        <f t="array" ref="AU14">AND($L$9&gt;0,(SUM(($AM$21:$AM$24=TRANSPOSE($AM$21:$AM$24))*(($L$5:$L$8&gt;0)*TRANSPOSE($L$5:$L$8)+({1;2;3;4}={1,2,3,4})&gt;0))-4)&gt;0)</f>
        <v>0</v>
      </c>
      <c r="AV14" s="639" t="b">
        <f>AND($AU5,$AV5)</f>
        <v>0</v>
      </c>
      <c r="AX14" s="640">
        <f t="array" ref="AX14">IFERROR(SMALL(IF(COUNTIF($I$14:$I$17,$C$14:$C$17)&gt;1,$C$14:$C$17,""),1),"")</f>
        <v>1</v>
      </c>
      <c r="AY14" s="639">
        <f>IFERROR(INDEX($E$14:$E$17,IF($I14=$AX$14,$C14,99)),0)</f>
        <v>1</v>
      </c>
      <c r="AZ14" s="641" t="str">
        <f t="array" ref="AZ14:AZ17">IFERROR(VLOOKUP($BA$5:$BA$8,$C$14:$D$17,2,0),"")</f>
        <v>A1</v>
      </c>
      <c r="BA14" s="644">
        <f t="array" ref="BA14:BA17">IFERROR(VLOOKUP($BA$5:$BA$8,$C$14:$K$17,9,0),"")</f>
        <v>0</v>
      </c>
      <c r="BB14" s="644">
        <f t="array" ref="BB14:BB17">IFERROR(VLOOKUP($BA$5:$BA$8,$C$14:$O$17,13,0),"")</f>
        <v>0</v>
      </c>
      <c r="BC14" s="646">
        <f t="array" ref="BC14:BC17">IFERROR(VLOOKUP($BA$5:$BA$8,$C$14:$S$17,17,0),"")</f>
        <v>0</v>
      </c>
      <c r="BE14" s="649" t="str">
        <f t="array" ref="BE14:BH17">IFERROR(VLOOKUP($AZ$14:$AZ$17&amp;$BE$13:$BH$13,$Z$22:$AA$33,2,0),"")</f>
        <v/>
      </c>
      <c r="BF14" s="650" t="str">
        <v/>
      </c>
      <c r="BG14" s="650" t="str">
        <v/>
      </c>
      <c r="BH14" s="651" t="str">
        <v/>
      </c>
      <c r="BI14" s="639"/>
      <c r="BJ14" s="658" t="b">
        <f>COUNTIF($I$14:$I$17,$BL$15)&lt;&gt;COUNTIF($U$14:$U$17,$BL$15)</f>
        <v>0</v>
      </c>
      <c r="BK14" s="599">
        <f t="array" ref="BK14:BK17">IF($I$14:$I$17=$AX$14,$U$14:$U$17,0)</f>
        <v>1</v>
      </c>
      <c r="BL14" s="659" t="str">
        <f>IF($BJ$14,$BL$15,"")</f>
        <v/>
      </c>
      <c r="BM14" s="660"/>
      <c r="BN14" s="641" t="str">
        <f t="array" ref="BN14:BN17">IFERROR(VLOOKUP($BO$5:$BO$8,$C$14:$D$17,2,0),"")</f>
        <v/>
      </c>
      <c r="BO14" s="644" t="str">
        <f t="array" ref="BO14:BO17">IFERROR(VLOOKUP($BO$5:$BO$8,$C$14:$W$17,21,0),"")</f>
        <v/>
      </c>
      <c r="BP14" s="644" t="str">
        <f t="array" ref="BP14:BP17">IFERROR(VLOOKUP($BO$5:$BO$8,$C$14:$AA$17,25,0),"")</f>
        <v/>
      </c>
      <c r="BQ14" s="646" t="str">
        <f t="array" ref="BQ14:BQ17">IFERROR(VLOOKUP($BO$5:$BO$8,$C$14:$AE$17,29,0),"")</f>
        <v/>
      </c>
      <c r="BS14" s="649" t="str">
        <f t="array" ref="BS14:BV17">IFERROR(VLOOKUP($BN$14:$BN$17&amp;$BS$13:$BV$13,$Z$22:$AA$33,2,0),"")</f>
        <v/>
      </c>
      <c r="BT14" s="650" t="str">
        <v/>
      </c>
      <c r="BU14" s="650" t="str">
        <v/>
      </c>
      <c r="BV14" s="651" t="str">
        <v/>
      </c>
      <c r="BX14" s="640" t="str">
        <f t="array" ref="BX14">IFERROR(SMALL(IF(COUNTIF($BK$14:$BK$17,$C$14:$C$17)&gt;1,$C$14:$C$17,""),2),"")</f>
        <v/>
      </c>
      <c r="BZ14" s="641" t="str">
        <f t="array" ref="BZ14:BZ17">IFERROR(VLOOKUP($CA$5:$CA$8,$C$14:$D$17,2,0),"")</f>
        <v/>
      </c>
      <c r="CA14" s="644" t="str">
        <f t="array" ref="CA14:CA17">IFERROR(VLOOKUP($CA$5:$CA$8,$C$14:$W$17,21,0),"")</f>
        <v/>
      </c>
      <c r="CB14" s="644" t="str">
        <f t="array" ref="CB14:CB17">IFERROR(VLOOKUP($CA$5:$CA$8,$C$14:$AA$17,25,0),"")</f>
        <v/>
      </c>
      <c r="CC14" s="646" t="str">
        <f t="array" ref="CC14:CC17">IFERROR(VLOOKUP($CA$5:$CA$8,$C$14:$AE$17,29,0),"")</f>
        <v/>
      </c>
      <c r="CE14" s="649" t="str">
        <f t="array" ref="CE14:CH17">IFERROR(VLOOKUP($BZ$14:$BZ$17&amp;$CE$13:$CH$13,$Z$22:$AA$33,2,0),"")</f>
        <v/>
      </c>
      <c r="CF14" s="650" t="str">
        <v/>
      </c>
      <c r="CG14" s="650" t="str">
        <v/>
      </c>
      <c r="CH14" s="651" t="str">
        <v/>
      </c>
    </row>
    <row r="15" spans="2:86" s="616" customFormat="1" x14ac:dyDescent="0.25">
      <c r="B15" s="623"/>
      <c r="C15" s="627">
        <v>2</v>
      </c>
      <c r="D15" s="584" t="str">
        <f t="shared" ref="D15:D17" si="19">$D6</f>
        <v>A2</v>
      </c>
      <c r="E15" s="661">
        <f t="shared" ref="E15:E17" si="20">RANK(F15,$F$14:$F$17,1)</f>
        <v>2</v>
      </c>
      <c r="F15" s="597">
        <f t="shared" ref="F15:F17" si="21">G15+ROW()/1000+(D15="")*10</f>
        <v>1.0149999999999999</v>
      </c>
      <c r="G15" s="629">
        <f t="shared" ref="G15:G17" si="22">AS15</f>
        <v>1</v>
      </c>
      <c r="H15" s="630"/>
      <c r="I15" s="662">
        <f t="shared" ref="I15:I17" si="23">RANK($K6,$K$5:$K$8)</f>
        <v>1</v>
      </c>
      <c r="J15" s="632"/>
      <c r="K15" s="585">
        <f t="array" ref="K15">SUMPRODUCT($U$22:$U$27*($P$22:$P$27=$D15)*ISNUMBER(MATCH($Q$22:$Q$27,IF($I$14:$I$17=$I15,$D$14:$D$17,""),0)))+SUMPRODUCT($V$22:$V$27*($Q$22:$Q$27=$D15)*ISNUMBER(MATCH($P$22:$P$27,IF($I$14:$I$17=$I15,$D$14:$D$17,""),0)))</f>
        <v>0</v>
      </c>
      <c r="L15" s="583">
        <f>COUNTIFS($K$14:$K$17,"&gt;"&amp;$K15,$I$14:$I$17,"="&amp;$I15)</f>
        <v>0</v>
      </c>
      <c r="M15" s="601">
        <f t="shared" si="12"/>
        <v>1</v>
      </c>
      <c r="N15" s="630"/>
      <c r="O15" s="585">
        <f t="array" ref="O15">SUMPRODUCT($W$22:$W$27*($P$22:$P$27=$D15)*ISNUMBER(MATCH($Q$22:$Q$27,IF($I$14:$I$17=$I15,$D$14:$D$17,""),0)))+SUMPRODUCT(-$W$22:$W$27*($Q$22:$Q$27=$D15)*ISNUMBER(MATCH($P$22:$P$27,IF($I$14:$I$17=$I15,$D$14:$D$17,""),0)))</f>
        <v>0</v>
      </c>
      <c r="P15" s="583">
        <f>COUNTIFS($O$14:$O$17,"&gt;"&amp;$O15,$M$14:$M$17,"="&amp;$M15)</f>
        <v>0</v>
      </c>
      <c r="Q15" s="601">
        <f t="shared" si="13"/>
        <v>1</v>
      </c>
      <c r="R15" s="630"/>
      <c r="S15" s="585">
        <f t="array" ref="S15">SUMPRODUCT($X$22:$X$27*($P$22:$P$27=$D15)*ISNUMBER(MATCH($Q$22:$Q$27,IF($I$14:$I$17=$I15,$D$14:$D$17,""),0)))+SUMPRODUCT($Y$22:$Y$27*($Q$22:$Q$27=$D15)*ISNUMBER(MATCH($P$22:$P$27,IF($I$14:$I$17=$I15,$D$14:$D$17,""),0)))</f>
        <v>0</v>
      </c>
      <c r="T15" s="583">
        <f>COUNTIFS($S$14:$S$17,"&gt;"&amp;$S15,$Q$14:$Q$17,"="&amp;$Q15)</f>
        <v>0</v>
      </c>
      <c r="U15" s="601">
        <f t="shared" si="14"/>
        <v>1</v>
      </c>
      <c r="V15" s="632"/>
      <c r="W15" s="585">
        <f t="array" ref="W15">SUMPRODUCT($U$22:$U$27*($P$22:$P$27=$D15)*ISNUMBER(MATCH($Q$22:$Q$27,IF($U$14:$U$17=$U15,$D$14:$D$17,""),0)))+SUMPRODUCT($V$22:$V$27*($Q$22:$Q$27=$D15)*ISNUMBER(MATCH($P$22:$P$27,IF($U$14:$U$17=$U15,$D$14:$D$17,""),0)))</f>
        <v>0</v>
      </c>
      <c r="X15" s="583">
        <f>COUNTIFS($W$14:$W$17,"&gt;"&amp;$W15,$U$14:$U$17,"="&amp;$U15)</f>
        <v>0</v>
      </c>
      <c r="Y15" s="601">
        <f t="shared" si="15"/>
        <v>1</v>
      </c>
      <c r="Z15" s="630"/>
      <c r="AA15" s="585">
        <f t="array" ref="AA15">SUMPRODUCT($W$22:$W$27*($P$22:$P$27=$D15)*ISNUMBER(MATCH($Q$22:$Q$27,IF($U$14:$U$17=$U15,$D$14:$D$17,""),0)))+SUMPRODUCT(-$W$22:$W$27*($Q$22:$Q$27=$D15)*ISNUMBER(MATCH($P$22:$P$27,IF($U$14:$U$17=$U15,$D$14:$D$17,""),0)))</f>
        <v>0</v>
      </c>
      <c r="AB15" s="583">
        <f>COUNTIFS($AA$14:$AA$17,"&gt;"&amp;$AA15,$Y$14:$Y$17,"="&amp;$Y15)</f>
        <v>0</v>
      </c>
      <c r="AC15" s="601">
        <f t="shared" si="16"/>
        <v>1</v>
      </c>
      <c r="AD15" s="630"/>
      <c r="AE15" s="585">
        <f t="array" ref="AE15">SUMPRODUCT($X$22:$X$27*($P$22:$P$27=$D15)*ISNUMBER(MATCH($Q$22:$Q$27,IF($U$14:$U$17=$U15,$D$14:$D$17,""),0)))+SUMPRODUCT($Y$22:$Y$27*($Q$22:$Q$27=$D15)*ISNUMBER(MATCH($P$22:$P$27,IF($U$14:$U$17=$U15,$D$14:$D$17,""),0)))</f>
        <v>0</v>
      </c>
      <c r="AF15" s="583">
        <f>COUNTIFS($AE$14:$AE$17,"&gt;"&amp;$AE15,$AC$14:$AC$17,"="&amp;$AC15)</f>
        <v>0</v>
      </c>
      <c r="AG15" s="601">
        <f t="shared" si="17"/>
        <v>1</v>
      </c>
      <c r="AH15" s="632"/>
      <c r="AI15" s="584">
        <f>COUNTIFS($J$5:$J$8,"&gt;"&amp;$J6,$AG$14:$AG$17,"="&amp;$AG15)</f>
        <v>0</v>
      </c>
      <c r="AJ15" s="601">
        <f t="shared" ref="AJ15:AJ17" si="24">AG15+AI15</f>
        <v>1</v>
      </c>
      <c r="AK15" s="630"/>
      <c r="AL15" s="584">
        <f>COUNTIFS($H$5:$H$8,"&gt;"&amp;$H6,$AJ$14:$AJ$17,"="&amp;$AJ15)</f>
        <v>0</v>
      </c>
      <c r="AM15" s="601">
        <f t="shared" ref="AM15:AM17" si="25">AJ15+AL15</f>
        <v>1</v>
      </c>
      <c r="AN15" s="630"/>
      <c r="AO15" s="584">
        <f t="shared" ref="AO15:AO17" si="26">COUNTIFS($P$5:$P$8,"&gt;"&amp;$P6,$AM$21:$AM$24,"="&amp;$AM22)</f>
        <v>0</v>
      </c>
      <c r="AP15" s="601">
        <f t="shared" ref="AP15:AP17" si="27">AM22+AO15</f>
        <v>1</v>
      </c>
      <c r="AQ15" s="630"/>
      <c r="AR15" s="584">
        <f t="shared" ref="AR15:AR17" si="28">COUNTIFS($R$5:$R$8,"&gt;"&amp;$R6,$AP$14:$AP$17,"="&amp;$AP15)</f>
        <v>0</v>
      </c>
      <c r="AS15" s="601">
        <f t="shared" si="18"/>
        <v>1</v>
      </c>
      <c r="AT15" s="630"/>
      <c r="AV15" s="639" t="b">
        <f t="shared" ref="AV15:AV17" si="29">AND($AU6,$AV6)</f>
        <v>0</v>
      </c>
      <c r="AX15" s="663"/>
      <c r="AY15" s="639">
        <f t="shared" ref="AY15:AY17" si="30">IFERROR(INDEX($E$14:$E$17,IF($I15=$AX$14,$C15,99)),0)</f>
        <v>2</v>
      </c>
      <c r="AZ15" s="642" t="str">
        <v>A2</v>
      </c>
      <c r="BA15" s="584">
        <v>0</v>
      </c>
      <c r="BB15" s="584">
        <v>0</v>
      </c>
      <c r="BC15" s="647">
        <v>0</v>
      </c>
      <c r="BE15" s="652" t="str">
        <v/>
      </c>
      <c r="BF15" s="653" t="str">
        <v/>
      </c>
      <c r="BG15" s="639" t="str">
        <v/>
      </c>
      <c r="BH15" s="654" t="str">
        <v/>
      </c>
      <c r="BI15" s="639"/>
      <c r="BK15" s="609">
        <v>1</v>
      </c>
      <c r="BL15" s="664">
        <f t="array" ref="BL15">IFERROR(SMALL(IF(COUNTIF($BK$14:$BK$17,$C$14:$C$17)&gt;1,$C$14:$C$17,""),1),"")</f>
        <v>1</v>
      </c>
      <c r="BN15" s="642" t="str">
        <v/>
      </c>
      <c r="BO15" s="584" t="str">
        <v/>
      </c>
      <c r="BP15" s="584" t="str">
        <v/>
      </c>
      <c r="BQ15" s="647" t="str">
        <v/>
      </c>
      <c r="BS15" s="652" t="str">
        <v/>
      </c>
      <c r="BT15" s="653" t="str">
        <v/>
      </c>
      <c r="BU15" s="639" t="str">
        <v/>
      </c>
      <c r="BV15" s="654" t="str">
        <v/>
      </c>
      <c r="BZ15" s="642" t="str">
        <v/>
      </c>
      <c r="CA15" s="584" t="str">
        <v/>
      </c>
      <c r="CB15" s="584" t="str">
        <v/>
      </c>
      <c r="CC15" s="647" t="str">
        <v/>
      </c>
      <c r="CE15" s="652" t="str">
        <v/>
      </c>
      <c r="CF15" s="653" t="str">
        <v/>
      </c>
      <c r="CG15" s="639" t="str">
        <v/>
      </c>
      <c r="CH15" s="654" t="str">
        <v/>
      </c>
    </row>
    <row r="16" spans="2:86" s="616" customFormat="1" x14ac:dyDescent="0.25">
      <c r="B16" s="623"/>
      <c r="C16" s="627">
        <v>3</v>
      </c>
      <c r="D16" s="584" t="str">
        <f t="shared" si="19"/>
        <v>A3</v>
      </c>
      <c r="E16" s="661">
        <f t="shared" si="20"/>
        <v>3</v>
      </c>
      <c r="F16" s="597">
        <f t="shared" si="21"/>
        <v>1.016</v>
      </c>
      <c r="G16" s="629">
        <f t="shared" si="22"/>
        <v>1</v>
      </c>
      <c r="H16" s="630"/>
      <c r="I16" s="662">
        <f t="shared" si="23"/>
        <v>1</v>
      </c>
      <c r="J16" s="632"/>
      <c r="K16" s="585">
        <f t="array" ref="K16">SUMPRODUCT($U$22:$U$27*($P$22:$P$27=$D16)*ISNUMBER(MATCH($Q$22:$Q$27,IF($I$14:$I$17=$I16,$D$14:$D$17,""),0)))+SUMPRODUCT($V$22:$V$27*($Q$22:$Q$27=$D16)*ISNUMBER(MATCH($P$22:$P$27,IF($I$14:$I$17=$I16,$D$14:$D$17,""),0)))</f>
        <v>0</v>
      </c>
      <c r="L16" s="583">
        <f>COUNTIFS($K$14:$K$17,"&gt;"&amp;$K16,$I$14:$I$17,"="&amp;$I16)</f>
        <v>0</v>
      </c>
      <c r="M16" s="601">
        <f t="shared" si="12"/>
        <v>1</v>
      </c>
      <c r="N16" s="630"/>
      <c r="O16" s="585">
        <f t="array" ref="O16">SUMPRODUCT($W$22:$W$27*($P$22:$P$27=$D16)*ISNUMBER(MATCH($Q$22:$Q$27,IF($I$14:$I$17=$I16,$D$14:$D$17,""),0)))+SUMPRODUCT(-$W$22:$W$27*($Q$22:$Q$27=$D16)*ISNUMBER(MATCH($P$22:$P$27,IF($I$14:$I$17=$I16,$D$14:$D$17,""),0)))</f>
        <v>0</v>
      </c>
      <c r="P16" s="583">
        <f>COUNTIFS($O$14:$O$17,"&gt;"&amp;$O16,$M$14:$M$17,"="&amp;$M16)</f>
        <v>0</v>
      </c>
      <c r="Q16" s="601">
        <f t="shared" si="13"/>
        <v>1</v>
      </c>
      <c r="R16" s="630"/>
      <c r="S16" s="585">
        <f t="array" ref="S16">SUMPRODUCT($X$22:$X$27*($P$22:$P$27=$D16)*ISNUMBER(MATCH($Q$22:$Q$27,IF($I$14:$I$17=$I16,$D$14:$D$17,""),0)))+SUMPRODUCT($Y$22:$Y$27*($Q$22:$Q$27=$D16)*ISNUMBER(MATCH($P$22:$P$27,IF($I$14:$I$17=$I16,$D$14:$D$17,""),0)))</f>
        <v>0</v>
      </c>
      <c r="T16" s="583">
        <f>COUNTIFS($S$14:$S$17,"&gt;"&amp;$S16,$Q$14:$Q$17,"="&amp;$Q16)</f>
        <v>0</v>
      </c>
      <c r="U16" s="601">
        <f t="shared" si="14"/>
        <v>1</v>
      </c>
      <c r="V16" s="632"/>
      <c r="W16" s="585">
        <f t="array" ref="W16">SUMPRODUCT($U$22:$U$27*($P$22:$P$27=$D16)*ISNUMBER(MATCH($Q$22:$Q$27,IF($U$14:$U$17=$U16,$D$14:$D$17,""),0)))+SUMPRODUCT($V$22:$V$27*($Q$22:$Q$27=$D16)*ISNUMBER(MATCH($P$22:$P$27,IF($U$14:$U$17=$U16,$D$14:$D$17,""),0)))</f>
        <v>0</v>
      </c>
      <c r="X16" s="583">
        <f>COUNTIFS($W$14:$W$17,"&gt;"&amp;$W16,$U$14:$U$17,"="&amp;$U16)</f>
        <v>0</v>
      </c>
      <c r="Y16" s="601">
        <f t="shared" si="15"/>
        <v>1</v>
      </c>
      <c r="Z16" s="630"/>
      <c r="AA16" s="585">
        <f t="array" ref="AA16">SUMPRODUCT($W$22:$W$27*($P$22:$P$27=$D16)*ISNUMBER(MATCH($Q$22:$Q$27,IF($U$14:$U$17=$U16,$D$14:$D$17,""),0)))+SUMPRODUCT(-$W$22:$W$27*($Q$22:$Q$27=$D16)*ISNUMBER(MATCH($P$22:$P$27,IF($U$14:$U$17=$U16,$D$14:$D$17,""),0)))</f>
        <v>0</v>
      </c>
      <c r="AB16" s="583">
        <f>COUNTIFS($AA$14:$AA$17,"&gt;"&amp;$AA16,$Y$14:$Y$17,"="&amp;$Y16)</f>
        <v>0</v>
      </c>
      <c r="AC16" s="601">
        <f t="shared" si="16"/>
        <v>1</v>
      </c>
      <c r="AD16" s="630"/>
      <c r="AE16" s="585">
        <f t="array" ref="AE16">SUMPRODUCT($X$22:$X$27*($P$22:$P$27=$D16)*ISNUMBER(MATCH($Q$22:$Q$27,IF($U$14:$U$17=$U16,$D$14:$D$17,""),0)))+SUMPRODUCT($Y$22:$Y$27*($Q$22:$Q$27=$D16)*ISNUMBER(MATCH($P$22:$P$27,IF($U$14:$U$17=$U16,$D$14:$D$17,""),0)))</f>
        <v>0</v>
      </c>
      <c r="AF16" s="583">
        <f>COUNTIFS($AE$14:$AE$17,"&gt;"&amp;$AE16,$AC$14:$AC$17,"="&amp;$AC16)</f>
        <v>0</v>
      </c>
      <c r="AG16" s="601">
        <f t="shared" si="17"/>
        <v>1</v>
      </c>
      <c r="AH16" s="632"/>
      <c r="AI16" s="584">
        <f>COUNTIFS($J$5:$J$8,"&gt;"&amp;$J7,$AG$14:$AG$17,"="&amp;$AG16)</f>
        <v>0</v>
      </c>
      <c r="AJ16" s="601">
        <f t="shared" si="24"/>
        <v>1</v>
      </c>
      <c r="AK16" s="630"/>
      <c r="AL16" s="584">
        <f>COUNTIFS($H$5:$H$8,"&gt;"&amp;$H7,$AJ$14:$AJ$17,"="&amp;$AJ16)</f>
        <v>0</v>
      </c>
      <c r="AM16" s="601">
        <f t="shared" si="25"/>
        <v>1</v>
      </c>
      <c r="AN16" s="630"/>
      <c r="AO16" s="584">
        <f t="shared" si="26"/>
        <v>0</v>
      </c>
      <c r="AP16" s="601">
        <f t="shared" si="27"/>
        <v>1</v>
      </c>
      <c r="AQ16" s="630"/>
      <c r="AR16" s="584">
        <f t="shared" si="28"/>
        <v>0</v>
      </c>
      <c r="AS16" s="601">
        <f t="shared" si="18"/>
        <v>1</v>
      </c>
      <c r="AT16" s="630"/>
      <c r="AV16" s="639" t="b">
        <f t="shared" si="29"/>
        <v>0</v>
      </c>
      <c r="AX16" s="584"/>
      <c r="AY16" s="639">
        <f t="shared" si="30"/>
        <v>3</v>
      </c>
      <c r="AZ16" s="642" t="str">
        <v>A3</v>
      </c>
      <c r="BA16" s="584">
        <v>0</v>
      </c>
      <c r="BB16" s="584">
        <v>0</v>
      </c>
      <c r="BC16" s="647">
        <v>0</v>
      </c>
      <c r="BE16" s="652" t="str">
        <v/>
      </c>
      <c r="BF16" s="639" t="str">
        <v/>
      </c>
      <c r="BG16" s="653" t="str">
        <v/>
      </c>
      <c r="BH16" s="654" t="str">
        <v/>
      </c>
      <c r="BI16" s="639"/>
      <c r="BJ16" s="639"/>
      <c r="BK16" s="609">
        <v>1</v>
      </c>
      <c r="BL16" s="584"/>
      <c r="BN16" s="642" t="str">
        <v/>
      </c>
      <c r="BO16" s="584" t="str">
        <v/>
      </c>
      <c r="BP16" s="584" t="str">
        <v/>
      </c>
      <c r="BQ16" s="647" t="str">
        <v/>
      </c>
      <c r="BS16" s="652" t="str">
        <v/>
      </c>
      <c r="BT16" s="639" t="str">
        <v/>
      </c>
      <c r="BU16" s="653" t="str">
        <v/>
      </c>
      <c r="BV16" s="654" t="str">
        <v/>
      </c>
      <c r="BZ16" s="642" t="str">
        <v/>
      </c>
      <c r="CA16" s="584" t="str">
        <v/>
      </c>
      <c r="CB16" s="584" t="str">
        <v/>
      </c>
      <c r="CC16" s="647" t="str">
        <v/>
      </c>
      <c r="CE16" s="652" t="str">
        <v/>
      </c>
      <c r="CF16" s="639" t="str">
        <v/>
      </c>
      <c r="CG16" s="653" t="str">
        <v/>
      </c>
      <c r="CH16" s="654" t="str">
        <v/>
      </c>
    </row>
    <row r="17" spans="2:86" s="616" customFormat="1" ht="12.75" thickBot="1" x14ac:dyDescent="0.3">
      <c r="B17" s="623"/>
      <c r="C17" s="627">
        <v>4</v>
      </c>
      <c r="D17" s="584" t="str">
        <f t="shared" si="19"/>
        <v>A4</v>
      </c>
      <c r="E17" s="665">
        <f t="shared" si="20"/>
        <v>4</v>
      </c>
      <c r="F17" s="597">
        <f t="shared" si="21"/>
        <v>1.0169999999999999</v>
      </c>
      <c r="G17" s="629">
        <f t="shared" si="22"/>
        <v>1</v>
      </c>
      <c r="H17" s="630"/>
      <c r="I17" s="662">
        <f t="shared" si="23"/>
        <v>1</v>
      </c>
      <c r="J17" s="632"/>
      <c r="K17" s="585">
        <f t="array" ref="K17">SUMPRODUCT($U$22:$U$27*($P$22:$P$27=$D17)*ISNUMBER(MATCH($Q$22:$Q$27,IF($I$14:$I$17=$I17,$D$14:$D$17,""),0)))+SUMPRODUCT($V$22:$V$27*($Q$22:$Q$27=$D17)*ISNUMBER(MATCH($P$22:$P$27,IF($I$14:$I$17=$I17,$D$14:$D$17,""),0)))</f>
        <v>0</v>
      </c>
      <c r="L17" s="583">
        <f>COUNTIFS($K$14:$K$17,"&gt;"&amp;$K17,$I$14:$I$17,"="&amp;$I17)</f>
        <v>0</v>
      </c>
      <c r="M17" s="601">
        <f t="shared" si="12"/>
        <v>1</v>
      </c>
      <c r="N17" s="630"/>
      <c r="O17" s="585">
        <f t="array" ref="O17">SUMPRODUCT($W$22:$W$27*($P$22:$P$27=$D17)*ISNUMBER(MATCH($Q$22:$Q$27,IF($I$14:$I$17=$I17,$D$14:$D$17,""),0)))+SUMPRODUCT(-$W$22:$W$27*($Q$22:$Q$27=$D17)*ISNUMBER(MATCH($P$22:$P$27,IF($I$14:$I$17=$I17,$D$14:$D$17,""),0)))</f>
        <v>0</v>
      </c>
      <c r="P17" s="583">
        <f>COUNTIFS($O$14:$O$17,"&gt;"&amp;$O17,$M$14:$M$17,"="&amp;$M17)</f>
        <v>0</v>
      </c>
      <c r="Q17" s="601">
        <f t="shared" si="13"/>
        <v>1</v>
      </c>
      <c r="R17" s="630"/>
      <c r="S17" s="585">
        <f t="array" ref="S17">SUMPRODUCT($X$22:$X$27*($P$22:$P$27=$D17)*ISNUMBER(MATCH($Q$22:$Q$27,IF($I$14:$I$17=$I17,$D$14:$D$17,""),0)))+SUMPRODUCT($Y$22:$Y$27*($Q$22:$Q$27=$D17)*ISNUMBER(MATCH($P$22:$P$27,IF($I$14:$I$17=$I17,$D$14:$D$17,""),0)))</f>
        <v>0</v>
      </c>
      <c r="T17" s="583">
        <f>COUNTIFS($S$14:$S$17,"&gt;"&amp;$S17,$Q$14:$Q$17,"="&amp;$Q17)</f>
        <v>0</v>
      </c>
      <c r="U17" s="601">
        <f t="shared" si="14"/>
        <v>1</v>
      </c>
      <c r="V17" s="632"/>
      <c r="W17" s="585">
        <f t="array" ref="W17">SUMPRODUCT($U$22:$U$27*($P$22:$P$27=$D17)*ISNUMBER(MATCH($Q$22:$Q$27,IF($U$14:$U$17=$U17,$D$14:$D$17,""),0)))+SUMPRODUCT($V$22:$V$27*($Q$22:$Q$27=$D17)*ISNUMBER(MATCH($P$22:$P$27,IF($U$14:$U$17=$U17,$D$14:$D$17,""),0)))</f>
        <v>0</v>
      </c>
      <c r="X17" s="583">
        <f>COUNTIFS($W$14:$W$17,"&gt;"&amp;$W17,$U$14:$U$17,"="&amp;$U17)</f>
        <v>0</v>
      </c>
      <c r="Y17" s="601">
        <f t="shared" si="15"/>
        <v>1</v>
      </c>
      <c r="Z17" s="630"/>
      <c r="AA17" s="585">
        <f t="array" ref="AA17">SUMPRODUCT($W$22:$W$27*($P$22:$P$27=$D17)*ISNUMBER(MATCH($Q$22:$Q$27,IF($U$14:$U$17=$U17,$D$14:$D$17,""),0)))+SUMPRODUCT(-$W$22:$W$27*($Q$22:$Q$27=$D17)*ISNUMBER(MATCH($P$22:$P$27,IF($U$14:$U$17=$U17,$D$14:$D$17,""),0)))</f>
        <v>0</v>
      </c>
      <c r="AB17" s="583">
        <f>COUNTIFS($AA$14:$AA$17,"&gt;"&amp;$AA17,$Y$14:$Y$17,"="&amp;$Y17)</f>
        <v>0</v>
      </c>
      <c r="AC17" s="601">
        <f t="shared" si="16"/>
        <v>1</v>
      </c>
      <c r="AD17" s="630"/>
      <c r="AE17" s="585">
        <f t="array" ref="AE17">SUMPRODUCT($X$22:$X$27*($P$22:$P$27=$D17)*ISNUMBER(MATCH($Q$22:$Q$27,IF($U$14:$U$17=$U17,$D$14:$D$17,""),0)))+SUMPRODUCT($Y$22:$Y$27*($Q$22:$Q$27=$D17)*ISNUMBER(MATCH($P$22:$P$27,IF($U$14:$U$17=$U17,$D$14:$D$17,""),0)))</f>
        <v>0</v>
      </c>
      <c r="AF17" s="583">
        <f>COUNTIFS($AE$14:$AE$17,"&gt;"&amp;$AE17,$AC$14:$AC$17,"="&amp;$AC17)</f>
        <v>0</v>
      </c>
      <c r="AG17" s="601">
        <f t="shared" si="17"/>
        <v>1</v>
      </c>
      <c r="AH17" s="632"/>
      <c r="AI17" s="584">
        <f>COUNTIFS($J$5:$J$8,"&gt;"&amp;$J8,$AG$14:$AG$17,"="&amp;$AG17)</f>
        <v>0</v>
      </c>
      <c r="AJ17" s="601">
        <f t="shared" si="24"/>
        <v>1</v>
      </c>
      <c r="AK17" s="630"/>
      <c r="AL17" s="584">
        <f>COUNTIFS($H$5:$H$8,"&gt;"&amp;$H8,$AJ$14:$AJ$17,"="&amp;$AJ17)</f>
        <v>0</v>
      </c>
      <c r="AM17" s="601">
        <f t="shared" si="25"/>
        <v>1</v>
      </c>
      <c r="AN17" s="630"/>
      <c r="AO17" s="584">
        <f t="shared" si="26"/>
        <v>0</v>
      </c>
      <c r="AP17" s="601">
        <f t="shared" si="27"/>
        <v>1</v>
      </c>
      <c r="AQ17" s="630"/>
      <c r="AR17" s="584">
        <f t="shared" si="28"/>
        <v>0</v>
      </c>
      <c r="AS17" s="601">
        <f t="shared" si="18"/>
        <v>1</v>
      </c>
      <c r="AT17" s="630"/>
      <c r="AV17" s="639" t="b">
        <f t="shared" si="29"/>
        <v>0</v>
      </c>
      <c r="AX17" s="584"/>
      <c r="AY17" s="639">
        <f t="shared" si="30"/>
        <v>4</v>
      </c>
      <c r="AZ17" s="643" t="str">
        <v>A4</v>
      </c>
      <c r="BA17" s="645">
        <v>0</v>
      </c>
      <c r="BB17" s="645">
        <v>0</v>
      </c>
      <c r="BC17" s="648">
        <v>0</v>
      </c>
      <c r="BE17" s="655" t="str">
        <v/>
      </c>
      <c r="BF17" s="656" t="str">
        <v/>
      </c>
      <c r="BG17" s="656" t="str">
        <v/>
      </c>
      <c r="BH17" s="657" t="str">
        <v/>
      </c>
      <c r="BI17" s="639"/>
      <c r="BJ17" s="639"/>
      <c r="BK17" s="613">
        <v>1</v>
      </c>
      <c r="BL17" s="584"/>
      <c r="BN17" s="643" t="str">
        <v/>
      </c>
      <c r="BO17" s="645" t="str">
        <v/>
      </c>
      <c r="BP17" s="645" t="str">
        <v/>
      </c>
      <c r="BQ17" s="648" t="str">
        <v/>
      </c>
      <c r="BS17" s="655" t="str">
        <v/>
      </c>
      <c r="BT17" s="656" t="str">
        <v/>
      </c>
      <c r="BU17" s="656" t="str">
        <v/>
      </c>
      <c r="BV17" s="657" t="str">
        <v/>
      </c>
      <c r="BZ17" s="643" t="str">
        <v/>
      </c>
      <c r="CA17" s="645" t="str">
        <v/>
      </c>
      <c r="CB17" s="645" t="str">
        <v/>
      </c>
      <c r="CC17" s="648" t="str">
        <v/>
      </c>
      <c r="CE17" s="655" t="str">
        <v/>
      </c>
      <c r="CF17" s="656" t="str">
        <v/>
      </c>
      <c r="CG17" s="656" t="str">
        <v/>
      </c>
      <c r="CH17" s="657" t="str">
        <v/>
      </c>
    </row>
    <row r="18" spans="2:86" s="616" customFormat="1" ht="12.75" thickTop="1" x14ac:dyDescent="0.25">
      <c r="B18" s="623"/>
      <c r="C18" s="623"/>
      <c r="D18" s="623"/>
      <c r="E18" s="623"/>
      <c r="F18" s="623"/>
      <c r="G18" s="623"/>
      <c r="H18" s="623"/>
      <c r="I18" s="623"/>
      <c r="J18" s="623"/>
      <c r="K18" s="623"/>
      <c r="L18" s="623"/>
      <c r="M18" s="623"/>
      <c r="N18" s="623"/>
      <c r="O18" s="623"/>
      <c r="P18" s="584"/>
      <c r="Q18" s="584"/>
      <c r="R18" s="584"/>
      <c r="S18" s="584"/>
      <c r="T18" s="584"/>
      <c r="U18" s="584"/>
      <c r="V18" s="623"/>
      <c r="W18" s="623"/>
      <c r="X18" s="623"/>
      <c r="Y18" s="623"/>
      <c r="Z18" s="623"/>
      <c r="AA18" s="623"/>
      <c r="AB18" s="623"/>
      <c r="AC18" s="623"/>
      <c r="AD18" s="623"/>
      <c r="AE18" s="623"/>
      <c r="AF18" s="623"/>
      <c r="AG18" s="623"/>
      <c r="AH18" s="623"/>
      <c r="AI18" s="623"/>
      <c r="BI18" s="623"/>
      <c r="BJ18" s="623"/>
      <c r="BK18" s="627"/>
      <c r="BL18" s="627"/>
    </row>
    <row r="19" spans="2:86" s="616" customFormat="1" x14ac:dyDescent="0.25">
      <c r="B19" s="623"/>
      <c r="C19" s="623"/>
      <c r="D19" s="623"/>
      <c r="E19" s="623"/>
      <c r="F19" s="623"/>
      <c r="G19" s="623"/>
      <c r="H19" s="623"/>
      <c r="I19" s="623"/>
      <c r="J19" s="623"/>
      <c r="K19" s="623"/>
      <c r="L19" s="623"/>
      <c r="M19" s="623"/>
      <c r="N19" s="623"/>
      <c r="O19" s="623"/>
      <c r="P19" s="623"/>
      <c r="Q19" s="623"/>
      <c r="R19" s="623"/>
      <c r="S19" s="623"/>
      <c r="T19" s="623"/>
      <c r="U19" s="623"/>
      <c r="V19" s="623"/>
      <c r="W19" s="623"/>
      <c r="X19" s="623"/>
      <c r="Y19" s="623"/>
      <c r="Z19" s="623"/>
      <c r="AA19" s="623"/>
      <c r="AB19" s="623"/>
      <c r="AC19" s="623"/>
      <c r="AD19" s="623"/>
      <c r="AE19" s="623"/>
      <c r="AF19" s="623"/>
      <c r="AG19" s="623"/>
      <c r="AH19" s="623"/>
      <c r="AI19" s="623"/>
      <c r="AL19" s="617" t="s">
        <v>986</v>
      </c>
      <c r="AM19" s="619" t="s">
        <v>2174</v>
      </c>
      <c r="BI19" s="623"/>
      <c r="BJ19" s="623"/>
      <c r="BK19" s="627"/>
      <c r="BL19" s="627"/>
    </row>
    <row r="20" spans="2:86" s="579" customFormat="1" ht="12.75" thickBot="1" x14ac:dyDescent="0.3">
      <c r="D20" s="577"/>
      <c r="E20" s="577"/>
      <c r="F20" s="577"/>
      <c r="G20" s="577"/>
      <c r="H20" s="577"/>
      <c r="O20" s="666"/>
      <c r="R20" s="577"/>
      <c r="S20" s="577"/>
      <c r="T20" s="577"/>
      <c r="W20" s="666"/>
      <c r="Y20" s="666"/>
      <c r="AE20" s="577"/>
      <c r="AF20" s="577"/>
      <c r="AG20" s="577"/>
      <c r="AH20" s="577"/>
      <c r="AI20" s="577"/>
      <c r="AL20" s="582" t="s">
        <v>2185</v>
      </c>
      <c r="AM20" s="594" t="s">
        <v>2204</v>
      </c>
      <c r="AZ20" s="621" t="s">
        <v>2200</v>
      </c>
      <c r="BI20" s="577"/>
      <c r="BJ20" s="577"/>
      <c r="BK20" s="585"/>
      <c r="BL20" s="585"/>
    </row>
    <row r="21" spans="2:86" s="579" customFormat="1" ht="15.75" customHeight="1" thickBot="1" x14ac:dyDescent="0.3">
      <c r="D21" s="667"/>
      <c r="E21" s="591" t="s">
        <v>563</v>
      </c>
      <c r="F21" s="590" t="s">
        <v>564</v>
      </c>
      <c r="G21" s="590" t="s">
        <v>565</v>
      </c>
      <c r="H21" s="668" t="str">
        <f t="array" ref="H21:K21">TRANSPOSE($D$22:$D$25)</f>
        <v>A1</v>
      </c>
      <c r="I21" s="669" t="str">
        <v>A2</v>
      </c>
      <c r="J21" s="669" t="str">
        <v>A3</v>
      </c>
      <c r="K21" s="670" t="str">
        <v>A4</v>
      </c>
      <c r="L21" s="617" t="s">
        <v>2201</v>
      </c>
      <c r="M21" s="582" t="s">
        <v>2196</v>
      </c>
      <c r="N21" s="598" t="s">
        <v>2173</v>
      </c>
      <c r="T21" s="666" t="s">
        <v>161</v>
      </c>
      <c r="U21" s="1013" t="s">
        <v>563</v>
      </c>
      <c r="V21" s="1013"/>
      <c r="W21" s="671" t="s">
        <v>183</v>
      </c>
      <c r="X21" s="671" t="s">
        <v>564</v>
      </c>
      <c r="Y21" s="671" t="s">
        <v>565</v>
      </c>
      <c r="AA21" s="672"/>
      <c r="AE21" s="623"/>
      <c r="AF21" s="616"/>
      <c r="AG21" s="577"/>
      <c r="AH21" s="616"/>
      <c r="AI21" s="616"/>
      <c r="AJ21" s="616"/>
      <c r="AK21" s="616"/>
      <c r="AL21" s="636">
        <f>COUNTIFS($U$5:$U$8,"&gt;"&amp;$U5,$AM$14:$AM$17,"="&amp;$AM14)</f>
        <v>0</v>
      </c>
      <c r="AM21" s="637">
        <f>AM14+AL21</f>
        <v>1</v>
      </c>
      <c r="AN21" s="623"/>
      <c r="AO21" s="616"/>
      <c r="AX21" s="622" t="s">
        <v>2197</v>
      </c>
      <c r="AY21" s="622" t="s">
        <v>2198</v>
      </c>
      <c r="AZ21" s="616"/>
      <c r="BA21" s="616"/>
      <c r="BB21" s="616"/>
      <c r="BC21" s="616"/>
      <c r="BD21" s="616"/>
      <c r="BE21" s="624" t="str">
        <f t="array" ref="BE21:BH21">TRANSPOSE($AZ$22:$AZ$25)</f>
        <v/>
      </c>
      <c r="BF21" s="625" t="str">
        <v/>
      </c>
      <c r="BG21" s="625" t="str">
        <v/>
      </c>
      <c r="BH21" s="626" t="str">
        <v/>
      </c>
      <c r="BI21" s="623"/>
      <c r="BJ21" s="623"/>
      <c r="BK21" s="584"/>
      <c r="BL21" s="584"/>
      <c r="BM21" s="623"/>
      <c r="BN21" s="623"/>
      <c r="BO21" s="623"/>
      <c r="BP21" s="623"/>
      <c r="BQ21" s="623"/>
      <c r="BR21" s="623"/>
      <c r="BS21" s="623"/>
      <c r="BT21" s="623"/>
      <c r="BU21" s="623"/>
      <c r="BV21" s="623"/>
    </row>
    <row r="22" spans="2:86" s="579" customFormat="1" ht="12.75" thickTop="1" x14ac:dyDescent="0.2">
      <c r="C22" s="583"/>
      <c r="D22" s="673" t="str">
        <f>IF($L$9=0,$D5,INDEX($D$5:$D$8,MATCH($C5,$E$14:$E$17,0)))</f>
        <v>A1</v>
      </c>
      <c r="E22" s="674">
        <f>VLOOKUP($D22,$D$5:$K$8,8,0)</f>
        <v>0</v>
      </c>
      <c r="F22" s="675">
        <f>VLOOKUP($D22,$D$5:$K$8,5,0)</f>
        <v>0</v>
      </c>
      <c r="G22" s="676">
        <f>VLOOKUP($D22,$D$5:$K$8,6,0)</f>
        <v>0</v>
      </c>
      <c r="H22" s="677" t="str">
        <f t="array" ref="H22:K25">IFERROR(VLOOKUP($D$22:$D$25&amp;$H$21:$K$21,$Z$22:$AA$33,2,0),"")</f>
        <v/>
      </c>
      <c r="I22" s="675" t="str">
        <v/>
      </c>
      <c r="J22" s="675" t="str">
        <v/>
      </c>
      <c r="K22" s="678" t="str">
        <v/>
      </c>
      <c r="L22" s="604" t="b">
        <f>OR($E22&gt;0,$G22&gt;0)</f>
        <v>0</v>
      </c>
      <c r="M22" s="604" t="b">
        <f t="array" ref="M22:M25">VLOOKUP($D$22:$D$25,$D$14:$AV$17,45,0)</f>
        <v>0</v>
      </c>
      <c r="N22" s="585">
        <f>VLOOKUP($D22,$D$5:$Q$8,14,0)</f>
        <v>1</v>
      </c>
      <c r="O22" s="685" t="s">
        <v>32</v>
      </c>
      <c r="P22" s="686" t="str">
        <f>INDEX(EURO!$B$13:$R$43,1,1+(CODE($B$1)-65)*3)</f>
        <v>A1</v>
      </c>
      <c r="Q22" s="687" t="str">
        <f>INDEX(EURO!$B$13:$R$43,1,2+(CODE($B$1)-65)*3)</f>
        <v>A2</v>
      </c>
      <c r="R22" s="687" t="str">
        <f>IF(OR(INDEX(EURO!$B$14:$R$43,1,1+(CODE($B$1)-65)*3)="",INDEX(EURO!$B$14:$R$43,1,2+(CODE($B$1)-65)*3)=""),"",INDEX(EURO!$B$14:$R$43,1,1+(CODE($B$1)-65)*3))</f>
        <v/>
      </c>
      <c r="S22" s="688" t="str">
        <f>IF(OR(INDEX(EURO!$B$14:$R$43,1,1+(CODE($B$1)-65)*3)="",INDEX(EURO!$B$14:$R$43,1,2+(CODE($B$1)-65)*3)=""),"",INDEX(EURO!$B$14:$R$43,1,2+(CODE($B$1)-65)*3))</f>
        <v/>
      </c>
      <c r="T22" s="689">
        <f t="shared" ref="T22:T27" si="31">IF(AND(P22&lt;&gt;"",Q22&lt;&gt;"",P22&lt;&gt;Q22,R22&lt;&gt;"",S22&lt;&gt;""),1,0)</f>
        <v>0</v>
      </c>
      <c r="U22" s="690">
        <f t="shared" ref="U22:U27" si="32">IF($T22=0,0,IF($R22&gt;$S22,3,IF($R22=$S22,1,0)))</f>
        <v>0</v>
      </c>
      <c r="V22" s="691">
        <f t="shared" ref="V22:V27" si="33">IF($T22=0,0,IF($R22&lt;$S22,3,IF($R22=$S22,1,0)))</f>
        <v>0</v>
      </c>
      <c r="W22" s="692">
        <f t="shared" ref="W22:W27" si="34">IF(OR(R22="",S22=""),0,R22-S22)</f>
        <v>0</v>
      </c>
      <c r="X22" s="693">
        <f t="shared" ref="X22:X27" si="35">IF(OR(R22="",S22=""),0,R22)</f>
        <v>0</v>
      </c>
      <c r="Y22" s="694">
        <f t="shared" ref="Y22:Y27" si="36">IF(OR(R22="",S22=""),0,S22)</f>
        <v>0</v>
      </c>
      <c r="Z22" s="695" t="str">
        <f t="shared" ref="Z22:Z27" si="37">P22&amp;Q22</f>
        <v>A1A2</v>
      </c>
      <c r="AA22" s="696" t="str">
        <f>IF($T22,$X22&amp;Sprache!$E$149&amp;$Y22,"")</f>
        <v/>
      </c>
      <c r="AB22" s="604"/>
      <c r="AC22" s="604"/>
      <c r="AD22" s="604"/>
      <c r="AE22" s="585"/>
      <c r="AF22" s="697"/>
      <c r="AG22" s="698"/>
      <c r="AH22" s="698"/>
      <c r="AI22" s="603"/>
      <c r="AJ22" s="584"/>
      <c r="AK22" s="699"/>
      <c r="AL22" s="584">
        <f t="shared" ref="AL22:AL24" si="38">COUNTIFS($U$5:$U$8,"&gt;"&amp;$U6,$AM$14:$AM$17,"="&amp;$AM15)</f>
        <v>0</v>
      </c>
      <c r="AM22" s="601">
        <f t="shared" ref="AM22:AM24" si="39">AM15+AL22</f>
        <v>1</v>
      </c>
      <c r="AN22" s="584"/>
      <c r="AO22" s="584"/>
      <c r="AX22" s="640" t="str">
        <f t="array" ref="AX22">IFERROR(SMALL(IF(COUNTIF($I$14:$I$17,$C$14:$C$17)&gt;1,$C$14:$C$17,""),2),"")</f>
        <v/>
      </c>
      <c r="AY22" s="639">
        <f>IFERROR(INDEX($E$14:$E$17,IF($I14=$AX$22,$C14,99)),0)</f>
        <v>0</v>
      </c>
      <c r="AZ22" s="641" t="str">
        <f t="array" ref="AZ22:AZ25">IFERROR(VLOOKUP($BB$5:$BB$8,$C$14:$D$17,2,0),"")</f>
        <v/>
      </c>
      <c r="BA22" s="644" t="str">
        <f t="array" ref="BA22:BA25">IFERROR(VLOOKUP($BB$5:$BB$8,$C$14:$K$17,9,0),"")</f>
        <v/>
      </c>
      <c r="BB22" s="644" t="str">
        <f t="array" ref="BB22:BB25">IFERROR(VLOOKUP($BB$5:$BB$8,$C$14:$O$17,13,0),"")</f>
        <v/>
      </c>
      <c r="BC22" s="646" t="str">
        <f t="array" ref="BC22:BC25">IFERROR(VLOOKUP($BB$5:$BB$8,$C$14:$S$17,17,0),"")</f>
        <v/>
      </c>
      <c r="BD22" s="616"/>
      <c r="BE22" s="649" t="str">
        <f t="array" ref="BE22:BH25">IFERROR(VLOOKUP($AZ$22:$AZ$25&amp;$BE$21:$BH$21,$Z$22:$AA$33,2,0),"")</f>
        <v/>
      </c>
      <c r="BF22" s="650" t="str">
        <v/>
      </c>
      <c r="BG22" s="650" t="str">
        <v/>
      </c>
      <c r="BH22" s="651" t="str">
        <v/>
      </c>
      <c r="BI22" s="639"/>
      <c r="BJ22" s="639"/>
      <c r="BK22" s="583"/>
      <c r="BL22" s="584"/>
      <c r="BM22" s="623"/>
      <c r="BN22" s="623"/>
      <c r="BO22" s="584"/>
      <c r="BP22" s="584"/>
      <c r="BQ22" s="584"/>
      <c r="BR22" s="623"/>
      <c r="BS22" s="639"/>
      <c r="BT22" s="639"/>
      <c r="BU22" s="639"/>
      <c r="BV22" s="639"/>
    </row>
    <row r="23" spans="2:86" s="579" customFormat="1" x14ac:dyDescent="0.2">
      <c r="C23" s="583"/>
      <c r="D23" s="700" t="str">
        <f t="shared" ref="D23:D25" si="40">IF($L$9=0,$D6,INDEX($D$5:$D$8,MATCH($C6,$E$14:$E$17,0)))</f>
        <v>A2</v>
      </c>
      <c r="E23" s="701">
        <f t="shared" ref="E23:E25" si="41">VLOOKUP($D23,$D$5:$K$8,8,0)</f>
        <v>0</v>
      </c>
      <c r="F23" s="583">
        <f t="shared" ref="F23:F25" si="42">VLOOKUP($D23,$D$5:$K$8,5,0)</f>
        <v>0</v>
      </c>
      <c r="G23" s="702">
        <f t="shared" ref="G23:G25" si="43">VLOOKUP($D23,$D$5:$K$8,6,0)</f>
        <v>0</v>
      </c>
      <c r="H23" s="679" t="str">
        <v/>
      </c>
      <c r="I23" s="680" t="str">
        <v/>
      </c>
      <c r="J23" s="583" t="str">
        <v/>
      </c>
      <c r="K23" s="681" t="str">
        <v/>
      </c>
      <c r="L23" s="604" t="b">
        <f t="shared" ref="L23:L25" si="44">OR($E23&gt;0,$G23&gt;0)</f>
        <v>0</v>
      </c>
      <c r="M23" s="604" t="b">
        <v>0</v>
      </c>
      <c r="N23" s="585">
        <f t="shared" ref="N23:N25" si="45">VLOOKUP($D23,$D$5:$Q$8,14,0)</f>
        <v>2</v>
      </c>
      <c r="O23" s="703" t="s">
        <v>33</v>
      </c>
      <c r="P23" s="704" t="str">
        <f>INDEX(EURO!$B$13:$R$43,6,1+(CODE($B$1)-65)*3)</f>
        <v>A3</v>
      </c>
      <c r="Q23" s="705" t="str">
        <f>INDEX(EURO!$B$13:$R$43,6,2+(CODE($B$1)-65)*3)</f>
        <v>A4</v>
      </c>
      <c r="R23" s="705" t="str">
        <f>IF(OR(INDEX(EURO!$B$14:$R$43,6,1+(CODE($B$1)-65)*3)="",INDEX(EURO!$B$14:$R$43,6,2+(CODE($B$1)-65)*3)=""),"",INDEX(EURO!$B$14:$R$43,6,1+(CODE($B$1)-65)*3))</f>
        <v/>
      </c>
      <c r="S23" s="706" t="str">
        <f>IF(OR(INDEX(EURO!$B$14:$R$43,6,1+(CODE($B$1)-65)*3)="",INDEX(EURO!$B$14:$R$43,6,2+(CODE($B$1)-65)*3)=""),"",INDEX(EURO!$B$14:$R$43,6,2+(CODE($B$1)-65)*3))</f>
        <v/>
      </c>
      <c r="T23" s="583">
        <f t="shared" si="31"/>
        <v>0</v>
      </c>
      <c r="U23" s="707">
        <f t="shared" si="32"/>
        <v>0</v>
      </c>
      <c r="V23" s="583">
        <f t="shared" si="33"/>
        <v>0</v>
      </c>
      <c r="W23" s="708">
        <f t="shared" si="34"/>
        <v>0</v>
      </c>
      <c r="X23" s="709">
        <f t="shared" si="35"/>
        <v>0</v>
      </c>
      <c r="Y23" s="710">
        <f t="shared" si="36"/>
        <v>0</v>
      </c>
      <c r="Z23" s="711" t="str">
        <f t="shared" si="37"/>
        <v>A3A4</v>
      </c>
      <c r="AA23" s="712" t="str">
        <f>IF($T23,$X23&amp;Sprache!$E$149&amp;$Y23,"")</f>
        <v/>
      </c>
      <c r="AB23" s="604"/>
      <c r="AC23" s="604"/>
      <c r="AD23" s="604"/>
      <c r="AE23" s="585"/>
      <c r="AF23" s="697"/>
      <c r="AG23" s="698"/>
      <c r="AH23" s="698"/>
      <c r="AI23" s="698"/>
      <c r="AJ23" s="584"/>
      <c r="AK23" s="699"/>
      <c r="AL23" s="584">
        <f t="shared" si="38"/>
        <v>0</v>
      </c>
      <c r="AM23" s="601">
        <f t="shared" si="39"/>
        <v>1</v>
      </c>
      <c r="AN23" s="584"/>
      <c r="AO23" s="584"/>
      <c r="AY23" s="639">
        <f t="shared" ref="AY23:AY25" si="46">IFERROR(INDEX($E$14:$E$17,IF($I15=$AX$22,$C15,99)),0)</f>
        <v>0</v>
      </c>
      <c r="AZ23" s="642" t="str">
        <v/>
      </c>
      <c r="BA23" s="584" t="str">
        <v/>
      </c>
      <c r="BB23" s="584" t="str">
        <v/>
      </c>
      <c r="BC23" s="647" t="str">
        <v/>
      </c>
      <c r="BD23" s="616"/>
      <c r="BE23" s="652" t="str">
        <v/>
      </c>
      <c r="BF23" s="653" t="str">
        <v/>
      </c>
      <c r="BG23" s="639" t="str">
        <v/>
      </c>
      <c r="BH23" s="654" t="str">
        <v/>
      </c>
      <c r="BI23" s="639"/>
      <c r="BJ23" s="639"/>
      <c r="BK23" s="583"/>
      <c r="BL23" s="584"/>
      <c r="BM23" s="623"/>
      <c r="BN23" s="623"/>
      <c r="BO23" s="584"/>
      <c r="BP23" s="584"/>
      <c r="BQ23" s="584"/>
      <c r="BR23" s="623"/>
      <c r="BS23" s="639"/>
      <c r="BT23" s="639"/>
      <c r="BU23" s="639"/>
      <c r="BV23" s="639"/>
    </row>
    <row r="24" spans="2:86" s="579" customFormat="1" x14ac:dyDescent="0.2">
      <c r="C24" s="583"/>
      <c r="D24" s="700" t="str">
        <f t="shared" si="40"/>
        <v>A3</v>
      </c>
      <c r="E24" s="701">
        <f t="shared" si="41"/>
        <v>0</v>
      </c>
      <c r="F24" s="583">
        <f t="shared" si="42"/>
        <v>0</v>
      </c>
      <c r="G24" s="702">
        <f t="shared" si="43"/>
        <v>0</v>
      </c>
      <c r="H24" s="679" t="str">
        <v/>
      </c>
      <c r="I24" s="583" t="str">
        <v/>
      </c>
      <c r="J24" s="680" t="str">
        <v/>
      </c>
      <c r="K24" s="681" t="str">
        <v/>
      </c>
      <c r="L24" s="604" t="b">
        <f t="shared" si="44"/>
        <v>0</v>
      </c>
      <c r="M24" s="604" t="b">
        <v>0</v>
      </c>
      <c r="N24" s="585">
        <f t="shared" si="45"/>
        <v>3</v>
      </c>
      <c r="O24" s="703" t="s">
        <v>34</v>
      </c>
      <c r="P24" s="704" t="str">
        <f>INDEX(EURO!$B$13:$R$43,11,1+(CODE($B$1)-65)*3)</f>
        <v>A2</v>
      </c>
      <c r="Q24" s="705" t="str">
        <f>INDEX(EURO!$B$13:$R$43,11,2+(CODE($B$1)-65)*3)</f>
        <v>A4</v>
      </c>
      <c r="R24" s="705" t="str">
        <f>IF(OR(INDEX(EURO!$B$14:$R$43,11,1+(CODE($B$1)-65)*3)="",INDEX(EURO!$B$14:$R$43,11,2+(CODE($B$1)-65)*3)=""),"",INDEX(EURO!$B$14:$R$43,11,1+(CODE($B$1)-65)*3))</f>
        <v/>
      </c>
      <c r="S24" s="706" t="str">
        <f>IF(OR(INDEX(EURO!$B$14:$R$43,11,1+(CODE($B$1)-65)*3)="",INDEX(EURO!$B$14:$R$43,11,2+(CODE($B$1)-65)*3)=""),"",INDEX(EURO!$B$14:$R$43,11,2+(CODE($B$1)-65)*3))</f>
        <v/>
      </c>
      <c r="T24" s="583">
        <f t="shared" si="31"/>
        <v>0</v>
      </c>
      <c r="U24" s="707">
        <f t="shared" si="32"/>
        <v>0</v>
      </c>
      <c r="V24" s="583">
        <f t="shared" si="33"/>
        <v>0</v>
      </c>
      <c r="W24" s="708">
        <f t="shared" si="34"/>
        <v>0</v>
      </c>
      <c r="X24" s="709">
        <f t="shared" si="35"/>
        <v>0</v>
      </c>
      <c r="Y24" s="710">
        <f t="shared" si="36"/>
        <v>0</v>
      </c>
      <c r="Z24" s="711" t="str">
        <f t="shared" si="37"/>
        <v>A2A4</v>
      </c>
      <c r="AA24" s="712" t="str">
        <f>IF($T24,$X24&amp;Sprache!$E$149&amp;$Y24,"")</f>
        <v/>
      </c>
      <c r="AB24" s="604"/>
      <c r="AC24" s="604"/>
      <c r="AD24" s="604"/>
      <c r="AE24" s="585"/>
      <c r="AF24" s="697"/>
      <c r="AG24" s="698"/>
      <c r="AH24" s="698"/>
      <c r="AI24" s="698"/>
      <c r="AJ24" s="584"/>
      <c r="AK24" s="699"/>
      <c r="AL24" s="584">
        <f t="shared" si="38"/>
        <v>0</v>
      </c>
      <c r="AM24" s="601">
        <f t="shared" si="39"/>
        <v>1</v>
      </c>
      <c r="AN24" s="584"/>
      <c r="AO24" s="584"/>
      <c r="AY24" s="639">
        <f t="shared" si="46"/>
        <v>0</v>
      </c>
      <c r="AZ24" s="642" t="str">
        <v/>
      </c>
      <c r="BA24" s="584" t="str">
        <v/>
      </c>
      <c r="BB24" s="584" t="str">
        <v/>
      </c>
      <c r="BC24" s="647" t="str">
        <v/>
      </c>
      <c r="BD24" s="616"/>
      <c r="BE24" s="652" t="str">
        <v/>
      </c>
      <c r="BF24" s="639" t="str">
        <v/>
      </c>
      <c r="BG24" s="653" t="str">
        <v/>
      </c>
      <c r="BH24" s="654" t="str">
        <v/>
      </c>
      <c r="BI24" s="639"/>
      <c r="BJ24" s="639"/>
      <c r="BK24" s="583"/>
      <c r="BL24" s="584"/>
      <c r="BM24" s="623"/>
      <c r="BN24" s="623"/>
      <c r="BO24" s="584"/>
      <c r="BP24" s="584"/>
      <c r="BQ24" s="584"/>
      <c r="BR24" s="623"/>
      <c r="BS24" s="639"/>
      <c r="BT24" s="639"/>
      <c r="BU24" s="639"/>
      <c r="BV24" s="639"/>
    </row>
    <row r="25" spans="2:86" s="579" customFormat="1" ht="12.75" thickBot="1" x14ac:dyDescent="0.3">
      <c r="C25" s="583"/>
      <c r="D25" s="713" t="str">
        <f t="shared" si="40"/>
        <v>A4</v>
      </c>
      <c r="E25" s="714">
        <f t="shared" si="41"/>
        <v>0</v>
      </c>
      <c r="F25" s="683">
        <f t="shared" si="42"/>
        <v>0</v>
      </c>
      <c r="G25" s="715">
        <f t="shared" si="43"/>
        <v>0</v>
      </c>
      <c r="H25" s="682" t="str">
        <v/>
      </c>
      <c r="I25" s="683" t="str">
        <v/>
      </c>
      <c r="J25" s="683" t="str">
        <v/>
      </c>
      <c r="K25" s="684" t="str">
        <v/>
      </c>
      <c r="L25" s="604" t="b">
        <f t="shared" si="44"/>
        <v>0</v>
      </c>
      <c r="M25" s="604" t="b">
        <v>0</v>
      </c>
      <c r="N25" s="585">
        <f t="shared" si="45"/>
        <v>4</v>
      </c>
      <c r="O25" s="703" t="s">
        <v>35</v>
      </c>
      <c r="P25" s="704" t="str">
        <f>INDEX(EURO!$B$13:$R$43,16,1+(CODE($B$1)-65)*3)</f>
        <v>A1</v>
      </c>
      <c r="Q25" s="705" t="str">
        <f>INDEX(EURO!$B$13:$R$43,16,2+(CODE($B$1)-65)*3)</f>
        <v>A3</v>
      </c>
      <c r="R25" s="705" t="str">
        <f>IF(OR(INDEX(EURO!$B$14:$R$43,16,1+(CODE($B$1)-65)*3)="",INDEX(EURO!$B$14:$R$43,16,2+(CODE($B$1)-65)*3)=""),"",INDEX(EURO!$B$14:$R$43,16,1+(CODE($B$1)-65)*3))</f>
        <v/>
      </c>
      <c r="S25" s="706" t="str">
        <f>IF(OR(INDEX(EURO!$B$14:$R$43,16,1+(CODE($B$1)-65)*3)="",INDEX(EURO!$B$14:$R$43,16,2+(CODE($B$1)-65)*3)=""),"",INDEX(EURO!$B$14:$R$43,16,2+(CODE($B$1)-65)*3))</f>
        <v/>
      </c>
      <c r="T25" s="583">
        <f t="shared" si="31"/>
        <v>0</v>
      </c>
      <c r="U25" s="707">
        <f t="shared" si="32"/>
        <v>0</v>
      </c>
      <c r="V25" s="583">
        <f t="shared" si="33"/>
        <v>0</v>
      </c>
      <c r="W25" s="708">
        <f t="shared" si="34"/>
        <v>0</v>
      </c>
      <c r="X25" s="709">
        <f t="shared" si="35"/>
        <v>0</v>
      </c>
      <c r="Y25" s="710">
        <f t="shared" si="36"/>
        <v>0</v>
      </c>
      <c r="Z25" s="711" t="str">
        <f t="shared" si="37"/>
        <v>A1A3</v>
      </c>
      <c r="AA25" s="712" t="str">
        <f>IF($T25,$X25&amp;Sprache!$E$149&amp;$Y25,"")</f>
        <v/>
      </c>
      <c r="AB25" s="1014" t="s">
        <v>2202</v>
      </c>
      <c r="AC25" s="1014"/>
      <c r="AD25" s="666" t="s">
        <v>161</v>
      </c>
      <c r="AE25" s="666" t="s">
        <v>346</v>
      </c>
      <c r="AF25" s="697"/>
      <c r="AG25" s="698"/>
      <c r="AH25" s="698"/>
      <c r="AI25" s="698"/>
      <c r="AJ25" s="584"/>
      <c r="AK25" s="699"/>
      <c r="AL25" s="584"/>
      <c r="AN25" s="584"/>
      <c r="AO25" s="584"/>
      <c r="AY25" s="639">
        <f t="shared" si="46"/>
        <v>0</v>
      </c>
      <c r="AZ25" s="643" t="str">
        <v/>
      </c>
      <c r="BA25" s="645" t="str">
        <v/>
      </c>
      <c r="BB25" s="645" t="str">
        <v/>
      </c>
      <c r="BC25" s="648" t="str">
        <v/>
      </c>
      <c r="BD25" s="616"/>
      <c r="BE25" s="655" t="str">
        <v/>
      </c>
      <c r="BF25" s="656" t="str">
        <v/>
      </c>
      <c r="BG25" s="656" t="str">
        <v/>
      </c>
      <c r="BH25" s="657" t="str">
        <v/>
      </c>
      <c r="BI25" s="639"/>
      <c r="BJ25" s="639"/>
      <c r="BK25" s="583"/>
      <c r="BL25" s="584"/>
      <c r="BM25" s="623"/>
      <c r="BN25" s="623"/>
      <c r="BO25" s="623"/>
      <c r="BP25" s="623"/>
      <c r="BQ25" s="623"/>
      <c r="BR25" s="623"/>
      <c r="BS25" s="639"/>
      <c r="BT25" s="639"/>
      <c r="BU25" s="639"/>
      <c r="BV25" s="639"/>
    </row>
    <row r="26" spans="2:86" s="579" customFormat="1" ht="12.75" thickTop="1" x14ac:dyDescent="0.25">
      <c r="C26" s="583"/>
      <c r="D26" s="716"/>
      <c r="E26" s="716"/>
      <c r="F26" s="583"/>
      <c r="G26" s="583"/>
      <c r="H26" s="666"/>
      <c r="O26" s="703" t="s">
        <v>455</v>
      </c>
      <c r="P26" s="704" t="str">
        <f>INDEX(EURO!$B$13:$R$43,21,1+(CODE($B$1)-65)*3)</f>
        <v>A4</v>
      </c>
      <c r="Q26" s="705" t="str">
        <f>INDEX(EURO!$B$13:$R$43,21,2+(CODE($B$1)-65)*3)</f>
        <v>A1</v>
      </c>
      <c r="R26" s="705" t="str">
        <f>IF(OR(INDEX(EURO!$B$14:$R$43,21,1+(CODE($B$1)-65)*3)="",INDEX(EURO!$B$14:$R$43,21,2+(CODE($B$1)-65)*3)=""),"",INDEX(EURO!$B$14:$R$43,21,1+(CODE($B$1)-65)*3))</f>
        <v/>
      </c>
      <c r="S26" s="706" t="str">
        <f>IF(OR(INDEX(EURO!$B$14:$R$43,21,1+(CODE($B$1)-65)*3)="",INDEX(EURO!$B$14:$R$43,21,2+(CODE($B$1)-65)*3)=""),"",INDEX(EURO!$B$14:$R$43,21,2+(CODE($B$1)-65)*3))</f>
        <v/>
      </c>
      <c r="T26" s="583">
        <f t="shared" si="31"/>
        <v>0</v>
      </c>
      <c r="U26" s="707">
        <f t="shared" si="32"/>
        <v>0</v>
      </c>
      <c r="V26" s="583">
        <f t="shared" si="33"/>
        <v>0</v>
      </c>
      <c r="W26" s="708">
        <f t="shared" si="34"/>
        <v>0</v>
      </c>
      <c r="X26" s="709">
        <f t="shared" si="35"/>
        <v>0</v>
      </c>
      <c r="Y26" s="710">
        <f t="shared" si="36"/>
        <v>0</v>
      </c>
      <c r="Z26" s="711" t="str">
        <f t="shared" si="37"/>
        <v>A4A1</v>
      </c>
      <c r="AA26" s="712" t="str">
        <f>IF($T26,$X26&amp;Sprache!$E$149&amp;$Y26,"")</f>
        <v/>
      </c>
      <c r="AB26" s="748" t="str">
        <f>IF(OR(INDEX(EURO!$B$14:$R$43,23,1+(CODE($B$1)-65)*3)="",INDEX(EURO!$B$14:$R$43,23,2+(CODE($B$1)-65)*3)="",INDEX(EURO!$B$14:$R$43,23,1+(CODE($B$1)-65)*3)=INDEX(EURO!$B$14:$R$43,23,2+(CODE($B$1)-65)*3)),"",INDEX(EURO!$B$14:$R$43,23,1+(CODE($B$1)-65)*3))</f>
        <v/>
      </c>
      <c r="AC26" s="749" t="str">
        <f>IF(OR(INDEX(EURO!$B$14:$R$43,23,1+(CODE($B$1)-65)*3)="",INDEX(EURO!$B$14:$R$43,23,2+(CODE($B$1)-65)*3)="",INDEX(EURO!$B$14:$R$43,23,1+(CODE($B$1)-65)*3)=INDEX(EURO!$B$14:$R$43,23,2+(CODE($B$1)-65)*3)),"",INDEX(EURO!$B$14:$R$43,23,2+(CODE($B$1)-65)*3))</f>
        <v/>
      </c>
      <c r="AD26" s="604" t="b">
        <f>AND($L$9=6,R26=S26,COUNTIF($K$5:$K$8,VLOOKUP($P$26,$D$5:$K$8,8,0))=2,VLOOKUP($P$26,$D$5:$T$8,17,0)=VLOOKUP($Q$26,$D$5:$T$8,17,0))</f>
        <v>0</v>
      </c>
      <c r="AE26" s="752" t="str">
        <f>IF(AND(AD26,AB26&lt;&gt;"",AC26&lt;&gt;"",AB26&lt;&gt;AC26),IF(AB26&gt;AC26,P26,Q26),"")</f>
        <v/>
      </c>
      <c r="AF26" s="584"/>
      <c r="AG26" s="583"/>
      <c r="AH26" s="584"/>
      <c r="AI26" s="584"/>
      <c r="AJ26" s="584"/>
      <c r="AK26" s="699"/>
      <c r="AL26" s="584"/>
      <c r="AM26" s="584"/>
      <c r="AN26" s="584"/>
      <c r="AO26" s="584"/>
      <c r="AZ26" s="623"/>
      <c r="BA26" s="584"/>
      <c r="BB26" s="584"/>
      <c r="BC26" s="584"/>
      <c r="BD26" s="616"/>
      <c r="BE26" s="650"/>
      <c r="BF26" s="650"/>
      <c r="BG26" s="650"/>
      <c r="BH26" s="650"/>
      <c r="BI26" s="639"/>
      <c r="BJ26" s="639"/>
      <c r="BL26" s="616"/>
      <c r="BM26" s="616"/>
      <c r="BN26" s="623"/>
      <c r="BO26" s="623"/>
      <c r="BP26" s="623"/>
      <c r="BQ26" s="623"/>
      <c r="BR26" s="616"/>
      <c r="BS26" s="639"/>
      <c r="BT26" s="639"/>
      <c r="BU26" s="639"/>
      <c r="BV26" s="639"/>
    </row>
    <row r="27" spans="2:86" s="579" customFormat="1" ht="12.75" thickBot="1" x14ac:dyDescent="0.3">
      <c r="C27" s="583"/>
      <c r="D27" s="716"/>
      <c r="E27" s="716"/>
      <c r="F27" s="583"/>
      <c r="G27" s="583"/>
      <c r="H27" s="666"/>
      <c r="O27" s="717" t="s">
        <v>456</v>
      </c>
      <c r="P27" s="718" t="str">
        <f>INDEX(EURO!$B$13:$R$43,28,1+(CODE($B$1)-65)*3)</f>
        <v>A2</v>
      </c>
      <c r="Q27" s="719" t="str">
        <f>INDEX(EURO!$B$13:$R$43,28,2+(CODE($B$1)-65)*3)</f>
        <v>A3</v>
      </c>
      <c r="R27" s="719" t="str">
        <f>IF(OR(INDEX(EURO!$B$14:$R$43,28,1+(CODE($B$1)-65)*3)="",INDEX(EURO!$B$14:$R$43,28,2+(CODE($B$1)-65)*3)=""),"",INDEX(EURO!$B$14:$R$43,28,1+(CODE($B$1)-65)*3))</f>
        <v/>
      </c>
      <c r="S27" s="720" t="str">
        <f>IF(OR(INDEX(EURO!$B$14:$R$43,28,1+(CODE($B$1)-65)*3)="",INDEX(EURO!$B$14:$R$43,28,2+(CODE($B$1)-65)*3)=""),"",INDEX(EURO!$B$14:$R$43,28,2+(CODE($B$1)-65)*3))</f>
        <v/>
      </c>
      <c r="T27" s="721">
        <f t="shared" si="31"/>
        <v>0</v>
      </c>
      <c r="U27" s="722">
        <f t="shared" si="32"/>
        <v>0</v>
      </c>
      <c r="V27" s="721">
        <f t="shared" si="33"/>
        <v>0</v>
      </c>
      <c r="W27" s="723">
        <f t="shared" si="34"/>
        <v>0</v>
      </c>
      <c r="X27" s="724">
        <f t="shared" si="35"/>
        <v>0</v>
      </c>
      <c r="Y27" s="725">
        <f t="shared" si="36"/>
        <v>0</v>
      </c>
      <c r="Z27" s="726" t="str">
        <f t="shared" si="37"/>
        <v>A2A3</v>
      </c>
      <c r="AA27" s="727" t="str">
        <f>IF($T27,$X27&amp;Sprache!$E$149&amp;$Y27,"")</f>
        <v/>
      </c>
      <c r="AB27" s="750" t="str">
        <f>IF(OR(INDEX(EURO!$B$14:$R$43,30,1+(CODE($B$1)-65)*3)="",INDEX(EURO!$B$14:$R$43,30,2+(CODE($B$1)-65)*3)="",INDEX(EURO!$B$14:$R$43,30,1+(CODE($B$1)-65)*3)=INDEX(EURO!$B$14:$R$43,30,2+(CODE($B$1)-65)*3)),"",INDEX(EURO!$B$14:$R$43,30,1+(CODE($B$1)-65)*3))</f>
        <v/>
      </c>
      <c r="AC27" s="720" t="str">
        <f>IF(OR(INDEX(EURO!$B$14:$R$43,30,1+(CODE($B$1)-65)*3)="",INDEX(EURO!$B$14:$R$43,30,2+(CODE($B$1)-65)*3)="",INDEX(EURO!$B$14:$R$43,30,1+(CODE($B$1)-65)*3)=INDEX(EURO!$B$14:$R$43,30,2+(CODE($B$1)-65)*3)),"",INDEX(EURO!$B$14:$R$43,30,2+(CODE($B$1)-65)*3))</f>
        <v/>
      </c>
      <c r="AD27" s="604" t="b">
        <f>AND($L$9=6,R27=S27,COUNTIF($K$5:$K$8,VLOOKUP($P$27,$D$5:$K$8,8,0))=2,VLOOKUP($P$27,$D$5:$T$8,17,0)=VLOOKUP($Q$27,$D$5:$T$8,17,0))</f>
        <v>0</v>
      </c>
      <c r="AE27" s="752" t="str">
        <f>IF(AND(AD27,AB27&lt;&gt;"",AC27&lt;&gt;"",AB27&lt;&gt;AC27),IF(AB27&gt;AC27,P27,Q27),"")</f>
        <v/>
      </c>
      <c r="AF27" s="584"/>
      <c r="AG27" s="583"/>
      <c r="AH27" s="584"/>
      <c r="AI27" s="584"/>
      <c r="AJ27" s="584"/>
      <c r="AK27" s="699"/>
      <c r="AL27" s="584"/>
      <c r="AM27" s="584"/>
      <c r="AN27" s="728"/>
      <c r="AO27" s="728"/>
      <c r="AZ27" s="623"/>
      <c r="BA27" s="584"/>
      <c r="BB27" s="584"/>
      <c r="BC27" s="584"/>
      <c r="BD27" s="616"/>
      <c r="BE27" s="639"/>
      <c r="BF27" s="639"/>
      <c r="BG27" s="639"/>
      <c r="BH27" s="639"/>
      <c r="BI27" s="639"/>
      <c r="BJ27" s="639"/>
      <c r="BL27" s="616"/>
      <c r="BM27" s="616"/>
      <c r="BN27" s="623"/>
      <c r="BO27" s="623"/>
      <c r="BP27" s="623"/>
      <c r="BQ27" s="623"/>
      <c r="BR27" s="616"/>
      <c r="BS27" s="639"/>
      <c r="BT27" s="639"/>
      <c r="BU27" s="639"/>
      <c r="BV27" s="639"/>
    </row>
    <row r="28" spans="2:86" s="579" customFormat="1" ht="12.75" thickTop="1" x14ac:dyDescent="0.25">
      <c r="C28" s="583"/>
      <c r="D28" s="716"/>
      <c r="E28" s="716"/>
      <c r="F28" s="583"/>
      <c r="G28" s="583"/>
      <c r="H28" s="666"/>
      <c r="O28" s="685" t="s">
        <v>32</v>
      </c>
      <c r="P28" s="729"/>
      <c r="Q28" s="689"/>
      <c r="R28" s="689"/>
      <c r="S28" s="689"/>
      <c r="T28" s="689"/>
      <c r="U28" s="689"/>
      <c r="V28" s="689"/>
      <c r="W28" s="689"/>
      <c r="X28" s="689"/>
      <c r="Y28" s="730"/>
      <c r="Z28" s="711" t="str">
        <f t="shared" ref="Z28:Z33" si="47">Q22&amp;P22</f>
        <v>A2A1</v>
      </c>
      <c r="AA28" s="712" t="str">
        <f>IF($T22,$Y22&amp;Sprache!$E$149&amp;$X22,"")</f>
        <v/>
      </c>
      <c r="AE28" s="584"/>
      <c r="AF28" s="584"/>
      <c r="AG28" s="583"/>
      <c r="AH28" s="584"/>
      <c r="AI28" s="584"/>
      <c r="AJ28" s="584"/>
      <c r="AK28" s="699"/>
      <c r="AL28" s="584"/>
      <c r="AM28" s="584"/>
      <c r="AN28" s="728"/>
      <c r="AO28" s="728"/>
      <c r="AZ28" s="623"/>
      <c r="BA28" s="584"/>
      <c r="BB28" s="584"/>
      <c r="BC28" s="584"/>
      <c r="BD28" s="616"/>
      <c r="BE28" s="639"/>
      <c r="BF28" s="639"/>
      <c r="BG28" s="639"/>
      <c r="BH28" s="639"/>
      <c r="BI28" s="639"/>
      <c r="BJ28" s="639"/>
      <c r="BL28" s="616"/>
      <c r="BM28" s="616"/>
      <c r="BN28" s="623"/>
      <c r="BO28" s="623"/>
      <c r="BP28" s="623"/>
      <c r="BQ28" s="623"/>
      <c r="BR28" s="616"/>
      <c r="BS28" s="639"/>
      <c r="BT28" s="639"/>
      <c r="BU28" s="639"/>
      <c r="BV28" s="639"/>
    </row>
    <row r="29" spans="2:86" s="579" customFormat="1" x14ac:dyDescent="0.25">
      <c r="C29" s="583"/>
      <c r="D29" s="716"/>
      <c r="E29" s="716"/>
      <c r="F29" s="583"/>
      <c r="G29" s="583"/>
      <c r="H29" s="731"/>
      <c r="O29" s="703" t="s">
        <v>33</v>
      </c>
      <c r="P29" s="732"/>
      <c r="Q29" s="583"/>
      <c r="R29" s="583"/>
      <c r="S29" s="583"/>
      <c r="T29" s="583"/>
      <c r="U29" s="583"/>
      <c r="V29" s="583"/>
      <c r="W29" s="583"/>
      <c r="X29" s="583"/>
      <c r="Y29" s="710"/>
      <c r="Z29" s="711" t="str">
        <f t="shared" si="47"/>
        <v>A4A3</v>
      </c>
      <c r="AA29" s="712" t="str">
        <f>IF($T23,$Y23&amp;Sprache!$E$149&amp;$X23,"")</f>
        <v/>
      </c>
      <c r="AE29" s="584"/>
      <c r="AF29" s="584"/>
      <c r="AG29" s="583"/>
      <c r="AH29" s="584"/>
      <c r="AI29" s="584"/>
      <c r="AJ29" s="584"/>
      <c r="AK29" s="699"/>
      <c r="AL29" s="584"/>
      <c r="AM29" s="584"/>
      <c r="AN29" s="584"/>
      <c r="AO29" s="584"/>
      <c r="BI29" s="639"/>
      <c r="BJ29" s="639"/>
      <c r="BL29" s="616"/>
      <c r="BM29" s="616"/>
    </row>
    <row r="30" spans="2:86" s="579" customFormat="1" x14ac:dyDescent="0.25">
      <c r="C30" s="583"/>
      <c r="D30" s="716"/>
      <c r="E30" s="716"/>
      <c r="F30" s="583"/>
      <c r="G30" s="583"/>
      <c r="H30" s="731"/>
      <c r="O30" s="703" t="s">
        <v>34</v>
      </c>
      <c r="P30" s="732"/>
      <c r="Q30" s="583"/>
      <c r="R30" s="583"/>
      <c r="S30" s="583"/>
      <c r="T30" s="583"/>
      <c r="U30" s="583"/>
      <c r="V30" s="583"/>
      <c r="W30" s="583"/>
      <c r="X30" s="583"/>
      <c r="Y30" s="710"/>
      <c r="Z30" s="711" t="str">
        <f t="shared" si="47"/>
        <v>A4A2</v>
      </c>
      <c r="AA30" s="712" t="str">
        <f>IF($T24,$Y24&amp;Sprache!$E$149&amp;$X24,"")</f>
        <v/>
      </c>
      <c r="AE30" s="584"/>
      <c r="AF30" s="584"/>
      <c r="AG30" s="583"/>
      <c r="AH30" s="584"/>
      <c r="AI30" s="584"/>
      <c r="AJ30" s="584"/>
      <c r="AK30" s="699"/>
      <c r="AL30" s="584"/>
      <c r="AM30" s="584"/>
      <c r="AN30" s="584"/>
      <c r="AO30" s="584"/>
      <c r="BI30" s="639"/>
      <c r="BJ30" s="639"/>
      <c r="BL30" s="616"/>
      <c r="BM30" s="616"/>
    </row>
    <row r="31" spans="2:86" s="579" customFormat="1" x14ac:dyDescent="0.25">
      <c r="C31" s="577"/>
      <c r="D31" s="583"/>
      <c r="E31" s="583"/>
      <c r="F31" s="583"/>
      <c r="G31" s="583"/>
      <c r="H31" s="731"/>
      <c r="O31" s="703" t="s">
        <v>35</v>
      </c>
      <c r="P31" s="732"/>
      <c r="Q31" s="583"/>
      <c r="R31" s="583"/>
      <c r="S31" s="583"/>
      <c r="T31" s="583"/>
      <c r="U31" s="583"/>
      <c r="V31" s="583"/>
      <c r="W31" s="583"/>
      <c r="X31" s="583"/>
      <c r="Y31" s="710"/>
      <c r="Z31" s="711" t="str">
        <f t="shared" si="47"/>
        <v>A3A1</v>
      </c>
      <c r="AA31" s="712" t="str">
        <f>IF($T25,$Y25&amp;Sprache!$E$149&amp;$X25,"")</f>
        <v/>
      </c>
      <c r="AE31" s="616"/>
      <c r="AF31" s="616"/>
      <c r="AG31" s="583"/>
      <c r="AH31" s="616"/>
      <c r="AI31" s="616"/>
      <c r="AJ31" s="616"/>
      <c r="AK31" s="616"/>
      <c r="AL31" s="616"/>
      <c r="AM31" s="616"/>
      <c r="AN31" s="616"/>
      <c r="AO31" s="616"/>
    </row>
    <row r="32" spans="2:86" s="579" customFormat="1" x14ac:dyDescent="0.25">
      <c r="C32" s="577"/>
      <c r="D32" s="583"/>
      <c r="E32" s="583"/>
      <c r="F32" s="585"/>
      <c r="G32" s="583"/>
      <c r="H32" s="731"/>
      <c r="O32" s="703" t="s">
        <v>455</v>
      </c>
      <c r="P32" s="732"/>
      <c r="Q32" s="583"/>
      <c r="R32" s="583"/>
      <c r="S32" s="583"/>
      <c r="T32" s="583"/>
      <c r="U32" s="583"/>
      <c r="V32" s="583"/>
      <c r="W32" s="583"/>
      <c r="X32" s="583"/>
      <c r="Y32" s="710"/>
      <c r="Z32" s="711" t="str">
        <f t="shared" si="47"/>
        <v>A1A4</v>
      </c>
      <c r="AA32" s="712" t="str">
        <f>IF($T26,$Y26&amp;Sprache!$E$149&amp;$X26,"")</f>
        <v/>
      </c>
      <c r="AE32" s="623"/>
      <c r="AF32" s="616"/>
      <c r="AH32" s="616"/>
      <c r="AI32" s="616"/>
      <c r="AJ32" s="616"/>
      <c r="AK32" s="616"/>
      <c r="AL32" s="616"/>
      <c r="AM32" s="616"/>
      <c r="AN32" s="623"/>
      <c r="AO32" s="616"/>
    </row>
    <row r="33" spans="3:41" s="579" customFormat="1" ht="12.75" thickBot="1" x14ac:dyDescent="0.3">
      <c r="C33" s="577"/>
      <c r="D33" s="583"/>
      <c r="E33" s="583"/>
      <c r="F33" s="583"/>
      <c r="G33" s="583"/>
      <c r="H33" s="583"/>
      <c r="O33" s="717" t="s">
        <v>456</v>
      </c>
      <c r="P33" s="733"/>
      <c r="Q33" s="721"/>
      <c r="R33" s="721"/>
      <c r="S33" s="721"/>
      <c r="T33" s="721"/>
      <c r="U33" s="721"/>
      <c r="V33" s="721"/>
      <c r="W33" s="721"/>
      <c r="X33" s="721"/>
      <c r="Y33" s="725"/>
      <c r="Z33" s="726" t="str">
        <f t="shared" si="47"/>
        <v>A3A2</v>
      </c>
      <c r="AA33" s="727" t="str">
        <f>IF($T27,$Y27&amp;Sprache!$E$149&amp;$X27,"")</f>
        <v/>
      </c>
      <c r="AE33" s="584"/>
      <c r="AF33" s="584"/>
      <c r="AH33" s="584"/>
      <c r="AI33" s="584"/>
      <c r="AJ33" s="584"/>
      <c r="AK33" s="699"/>
      <c r="AL33" s="584"/>
      <c r="AM33" s="584"/>
      <c r="AN33" s="584"/>
      <c r="AO33" s="584"/>
    </row>
    <row r="34" spans="3:41" ht="12.75" thickTop="1" x14ac:dyDescent="0.2"/>
  </sheetData>
  <mergeCells count="2">
    <mergeCell ref="U21:V21"/>
    <mergeCell ref="AB25:AC25"/>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4DE6C-DE8F-4842-90A9-B7029CD50DC8}">
  <dimension ref="B1:CH34"/>
  <sheetViews>
    <sheetView zoomScaleNormal="100" workbookViewId="0"/>
  </sheetViews>
  <sheetFormatPr baseColWidth="10" defaultColWidth="2.7109375" defaultRowHeight="12" x14ac:dyDescent="0.2"/>
  <cols>
    <col min="1" max="1" width="2.7109375" style="576"/>
    <col min="2" max="2" width="6.140625" style="576" customWidth="1"/>
    <col min="3" max="3" width="4" style="576" customWidth="1"/>
    <col min="4" max="4" width="15.28515625" style="576" customWidth="1"/>
    <col min="5" max="5" width="5.5703125" style="576" customWidth="1"/>
    <col min="6" max="6" width="6.5703125" style="576" customWidth="1"/>
    <col min="7" max="7" width="6" style="576" customWidth="1"/>
    <col min="8" max="8" width="5.140625" style="576" customWidth="1"/>
    <col min="9" max="9" width="4.7109375" style="576" customWidth="1"/>
    <col min="10" max="10" width="4.85546875" style="576" customWidth="1"/>
    <col min="11" max="11" width="5.5703125" style="576" customWidth="1"/>
    <col min="12" max="12" width="5.28515625" style="576" customWidth="1"/>
    <col min="13" max="14" width="4.85546875" style="576" customWidth="1"/>
    <col min="15" max="15" width="5" style="576" customWidth="1"/>
    <col min="16" max="16" width="7.42578125" style="576" customWidth="1"/>
    <col min="17" max="19" width="4.7109375" style="576" customWidth="1"/>
    <col min="20" max="20" width="6.7109375" style="576" customWidth="1"/>
    <col min="21" max="37" width="4.7109375" style="576" customWidth="1"/>
    <col min="38" max="38" width="5.42578125" style="576" customWidth="1"/>
    <col min="39" max="40" width="4.7109375" style="576" customWidth="1"/>
    <col min="41" max="41" width="6.140625" style="576" customWidth="1"/>
    <col min="42" max="42" width="5.85546875" style="576" customWidth="1"/>
    <col min="43" max="46" width="4.7109375" style="576" customWidth="1"/>
    <col min="47" max="48" width="5.7109375" style="576" customWidth="1"/>
    <col min="49" max="49" width="1.5703125" style="576" customWidth="1"/>
    <col min="50" max="51" width="3.7109375" style="576" customWidth="1"/>
    <col min="52" max="52" width="13.5703125" style="576" customWidth="1"/>
    <col min="53" max="53" width="2.7109375" style="576"/>
    <col min="54" max="54" width="3" style="576" bestFit="1" customWidth="1"/>
    <col min="55" max="55" width="2.7109375" style="576" customWidth="1"/>
    <col min="56" max="56" width="1.28515625" style="576" customWidth="1"/>
    <col min="57" max="60" width="4.7109375" style="576" customWidth="1"/>
    <col min="61" max="62" width="5.7109375" style="576" customWidth="1"/>
    <col min="63" max="64" width="3.7109375" style="576" customWidth="1"/>
    <col min="65" max="65" width="1.7109375" style="576" customWidth="1"/>
    <col min="66" max="66" width="14.28515625" style="576" customWidth="1"/>
    <col min="67" max="69" width="4.28515625" style="576" customWidth="1"/>
    <col min="70" max="70" width="1.5703125" style="576" customWidth="1"/>
    <col min="71" max="74" width="4.7109375" style="576" customWidth="1"/>
    <col min="75" max="75" width="5.7109375" style="576" customWidth="1"/>
    <col min="76" max="76" width="3.7109375" style="576" customWidth="1"/>
    <col min="77" max="77" width="1.5703125" style="576" customWidth="1"/>
    <col min="78" max="78" width="14.28515625" style="576" customWidth="1"/>
    <col min="79" max="81" width="4.28515625" style="576" customWidth="1"/>
    <col min="82" max="82" width="2.7109375" style="576"/>
    <col min="83" max="86" width="4.7109375" style="576" customWidth="1"/>
    <col min="87" max="16384" width="2.7109375" style="576"/>
  </cols>
  <sheetData>
    <row r="1" spans="2:86" ht="18" x14ac:dyDescent="0.2">
      <c r="B1" s="575" t="s">
        <v>26</v>
      </c>
    </row>
    <row r="2" spans="2:86" s="579" customFormat="1" x14ac:dyDescent="0.25">
      <c r="B2" s="577"/>
      <c r="C2" s="578"/>
      <c r="D2" s="577"/>
      <c r="F2" s="580"/>
      <c r="G2" s="581"/>
    </row>
    <row r="3" spans="2:86" s="579" customFormat="1" x14ac:dyDescent="0.25">
      <c r="B3" s="582"/>
      <c r="C3" s="583"/>
      <c r="E3" s="580"/>
      <c r="F3" s="584"/>
      <c r="G3" s="580"/>
      <c r="H3" s="585"/>
      <c r="I3" s="585"/>
      <c r="J3" s="585"/>
      <c r="K3" s="585"/>
      <c r="L3" s="585"/>
      <c r="M3" s="585"/>
      <c r="N3" s="585"/>
      <c r="O3" s="583"/>
      <c r="P3" s="585"/>
      <c r="Q3" s="577"/>
      <c r="R3" s="586"/>
      <c r="S3" s="582"/>
      <c r="T3" s="582"/>
      <c r="U3" s="586"/>
      <c r="V3" s="582"/>
      <c r="W3" s="582"/>
      <c r="X3" s="586"/>
      <c r="Y3" s="587"/>
      <c r="Z3" s="582"/>
      <c r="AA3" s="582"/>
      <c r="AB3" s="586"/>
      <c r="AC3" s="587"/>
      <c r="AD3" s="582"/>
      <c r="AE3" s="582"/>
      <c r="AF3" s="586"/>
      <c r="AG3" s="587"/>
      <c r="AH3" s="582"/>
      <c r="AI3" s="582"/>
      <c r="AJ3" s="586"/>
      <c r="AK3" s="588"/>
      <c r="AL3" s="582"/>
      <c r="AM3" s="586"/>
      <c r="AN3" s="577"/>
      <c r="AO3" s="577"/>
      <c r="AZ3" s="589" t="s">
        <v>2169</v>
      </c>
    </row>
    <row r="4" spans="2:86" s="579" customFormat="1" ht="13.5" customHeight="1" x14ac:dyDescent="0.25">
      <c r="B4" s="582"/>
      <c r="C4" s="585"/>
      <c r="D4" s="583"/>
      <c r="E4" s="580"/>
      <c r="F4" s="584"/>
      <c r="G4" s="580"/>
      <c r="H4" s="590" t="s">
        <v>564</v>
      </c>
      <c r="I4" s="590" t="s">
        <v>565</v>
      </c>
      <c r="J4" s="590" t="s">
        <v>183</v>
      </c>
      <c r="K4" s="591" t="s">
        <v>563</v>
      </c>
      <c r="L4" s="590" t="s">
        <v>2170</v>
      </c>
      <c r="M4" s="591" t="s">
        <v>2171</v>
      </c>
      <c r="N4" s="591" t="s">
        <v>31</v>
      </c>
      <c r="O4" s="592" t="s">
        <v>2172</v>
      </c>
      <c r="P4" s="593" t="s">
        <v>38</v>
      </c>
      <c r="Q4" s="591" t="s">
        <v>471</v>
      </c>
      <c r="R4" s="590"/>
      <c r="S4" s="591"/>
      <c r="T4" s="591" t="s">
        <v>2203</v>
      </c>
      <c r="U4" s="751" t="s">
        <v>2202</v>
      </c>
      <c r="V4" s="582"/>
      <c r="W4" s="582"/>
      <c r="X4" s="594"/>
      <c r="Y4" s="587"/>
      <c r="Z4" s="582"/>
      <c r="AA4" s="582"/>
      <c r="AB4" s="594"/>
      <c r="AC4" s="587"/>
      <c r="AD4" s="582"/>
      <c r="AE4" s="582"/>
      <c r="AF4" s="594"/>
      <c r="AG4" s="587"/>
      <c r="AH4" s="582"/>
      <c r="AI4" s="582"/>
      <c r="AJ4" s="594"/>
      <c r="AK4" s="588"/>
      <c r="AL4" s="582"/>
      <c r="AM4" s="594"/>
      <c r="AN4" s="577"/>
      <c r="AO4" s="582"/>
    </row>
    <row r="5" spans="2:86" s="579" customFormat="1" x14ac:dyDescent="0.25">
      <c r="B5" s="583"/>
      <c r="C5" s="585">
        <v>1</v>
      </c>
      <c r="D5" s="595" t="str">
        <f>VLOOKUP($B$1&amp;ROW($A1),Groups!$B$7:$D$35,3,0)</f>
        <v>B1</v>
      </c>
      <c r="E5" s="596"/>
      <c r="F5" s="597"/>
      <c r="G5" s="584"/>
      <c r="H5" s="585">
        <f>SUMIFS($R$22:$R$27,$P$22:$P$27,$D5)+SUMIFS($S$22:$S$27,$Q$22:$Q$27,$D5)</f>
        <v>0</v>
      </c>
      <c r="I5" s="585">
        <f>SUMIFS($S$22:$S$27,$P$22:$P$27,$D5)+SUMIFS($R$22:$R$27,$Q$22:$Q$27,$D5)</f>
        <v>0</v>
      </c>
      <c r="J5" s="583">
        <f t="shared" ref="J5:J8" si="0">H5-I5</f>
        <v>0</v>
      </c>
      <c r="K5" s="747">
        <f>M5*3+N5</f>
        <v>0</v>
      </c>
      <c r="L5" s="585">
        <f>M5+N5+O5</f>
        <v>0</v>
      </c>
      <c r="M5" s="585">
        <f>SUMPRODUCT(($P$22:$P$27=D5)*($R$22:$R$27&gt;$S$22:$S$27))+SUMPRODUCT(($Q$22:$Q$27=D5)*($R$22:$R$27&lt;$S$22:$S$27))</f>
        <v>0</v>
      </c>
      <c r="N5" s="585">
        <f>SUMPRODUCT(($P$22:$Q$27=D5)*($R$22:$R$27=$S$22:$S$27)*($R$22:$R$27&lt;&gt;"")*($S$22:$S$27&lt;&gt;""))</f>
        <v>0</v>
      </c>
      <c r="O5" s="585">
        <f>SUMPRODUCT(($P$22:$P$27=D5)*($R$22:$R$27&lt;$S$22:$S$27))+SUMPRODUCT(($Q$22:$Q$27=D5)*($R$22:$R$27&gt;$S$22:$S$27))</f>
        <v>0</v>
      </c>
      <c r="P5" s="599">
        <f>SUMIFS(FairPlay!$C$6:$C$21,FairPlay!$B$6:$B$21,D5)+SUMIFS(FairPlay!$F$6:$F$21,FairPlay!$E$6:$E$21,D5)</f>
        <v>0</v>
      </c>
      <c r="Q5" s="583">
        <f>INDEX(Sprache!$C$5:$C$95,MATCH($D5,Sprache!$E$5:$E$95,0),1)</f>
        <v>5</v>
      </c>
      <c r="R5" s="600">
        <f>(1000-Q5)*($L$9&gt;0)</f>
        <v>0</v>
      </c>
      <c r="S5" s="583"/>
      <c r="T5" s="583">
        <f>K5*10000+J5*100+H5</f>
        <v>0</v>
      </c>
      <c r="U5" s="602">
        <f>(OR($D5=$AE$26,$D5=$AE$27)*1)</f>
        <v>0</v>
      </c>
      <c r="V5" s="583"/>
      <c r="W5" s="583"/>
      <c r="X5" s="602"/>
      <c r="Y5" s="583"/>
      <c r="Z5" s="583"/>
      <c r="AA5" s="583"/>
      <c r="AB5" s="602"/>
      <c r="AC5" s="583"/>
      <c r="AD5" s="583"/>
      <c r="AE5" s="583"/>
      <c r="AF5" s="602"/>
      <c r="AG5" s="583"/>
      <c r="AH5" s="583"/>
      <c r="AI5" s="583"/>
      <c r="AJ5" s="602"/>
      <c r="AK5" s="583"/>
      <c r="AL5" s="583"/>
      <c r="AM5" s="602"/>
      <c r="AN5" s="577"/>
      <c r="AO5" s="603"/>
      <c r="AU5" s="604" t="b">
        <f t="array" ref="AU5:AU8">COUNTIF($AM$21:$AM$24,$AM$21:$AM$24)&gt;1</f>
        <v>1</v>
      </c>
      <c r="AV5" s="604" t="b">
        <f t="array" ref="AV5:AV8">$L$5:$L$8&gt;0</f>
        <v>0</v>
      </c>
      <c r="BA5" s="605">
        <f>IFERROR(MATCH($C14,$AY$14:$AY$17,0),99)</f>
        <v>1</v>
      </c>
      <c r="BB5" s="606">
        <f>IFERROR(MATCH($C14,$AY$22:$AY$25,0),99)</f>
        <v>99</v>
      </c>
      <c r="BN5" s="605" t="str">
        <f>IF($U14=$BL$14,$C14,"")</f>
        <v/>
      </c>
      <c r="BO5" s="606" t="str">
        <f>INDEX($BN$5:$BN$8,MATCH($C14,$AY$14:$AY$17,0))</f>
        <v/>
      </c>
      <c r="BZ5" s="605" t="str">
        <f>IF($U14=$BX$14,$C14,"")</f>
        <v/>
      </c>
      <c r="CA5" s="606" t="str">
        <f>INDEX($BZ$5:$BZ$8,MATCH($C14,$AY$14:$AY$17,0))</f>
        <v/>
      </c>
    </row>
    <row r="6" spans="2:86" s="579" customFormat="1" x14ac:dyDescent="0.25">
      <c r="B6" s="583"/>
      <c r="C6" s="585">
        <v>2</v>
      </c>
      <c r="D6" s="607" t="str">
        <f>VLOOKUP($B$1&amp;ROW($A2),Groups!$B$7:$D$35,3,0)</f>
        <v>B2</v>
      </c>
      <c r="E6" s="608"/>
      <c r="F6" s="597"/>
      <c r="G6" s="584"/>
      <c r="H6" s="585">
        <f>SUMIFS($R$22:$R$27,$P$22:$P$27,$D6)+SUMIFS($S$22:$S$27,$Q$22:$Q$27,$D6)</f>
        <v>0</v>
      </c>
      <c r="I6" s="585">
        <f>SUMIFS($S$22:$S$27,$P$22:$P$27,$D6)+SUMIFS($R$22:$R$27,$Q$22:$Q$27,$D6)</f>
        <v>0</v>
      </c>
      <c r="J6" s="583">
        <f t="shared" si="0"/>
        <v>0</v>
      </c>
      <c r="K6" s="747">
        <f t="shared" ref="K6:K8" si="1">M6*3+N6</f>
        <v>0</v>
      </c>
      <c r="L6" s="585">
        <f t="shared" ref="L6:L8" si="2">M6+N6+O6</f>
        <v>0</v>
      </c>
      <c r="M6" s="585">
        <f>SUMPRODUCT(($P$22:$P$27=D6)*($R$22:$R$27&gt;$S$22:$S$27))+SUMPRODUCT(($Q$22:$Q$27=D6)*($R$22:$R$27&lt;$S$22:$S$27))</f>
        <v>0</v>
      </c>
      <c r="N6" s="585">
        <f>SUMPRODUCT(($P$22:$Q$27=D6)*($R$22:$R$27=$S$22:$S$27)*($R$22:$R$27&lt;&gt;"")*($S$22:$S$27&lt;&gt;""))</f>
        <v>0</v>
      </c>
      <c r="O6" s="585">
        <f>SUMPRODUCT(($P$22:$P$27=D6)*($R$22:$R$27&lt;$S$22:$S$27))+SUMPRODUCT(($Q$22:$Q$27=D6)*($R$22:$R$27&gt;$S$22:$S$27))</f>
        <v>0</v>
      </c>
      <c r="P6" s="609">
        <f>SUMIFS(FairPlay!$C$6:$C$21,FairPlay!$B$6:$B$21,D6)+SUMIFS(FairPlay!$F$6:$F$21,FairPlay!$E$6:$E$21,D6)</f>
        <v>0</v>
      </c>
      <c r="Q6" s="583">
        <f>INDEX(Sprache!$C$5:$C$95,MATCH($D6,Sprache!$E$5:$E$95,0),1)</f>
        <v>6</v>
      </c>
      <c r="R6" s="600">
        <f t="shared" ref="R6:R8" si="3">(1000-Q6)*($L$9&gt;0)</f>
        <v>0</v>
      </c>
      <c r="S6" s="583"/>
      <c r="T6" s="583">
        <f t="shared" ref="T6:T8" si="4">K6*10000+J6*100+H6</f>
        <v>0</v>
      </c>
      <c r="U6" s="602">
        <f t="shared" ref="U6:U8" si="5">(OR($D6=$AE$26,$D6=$AE$27)*1)</f>
        <v>0</v>
      </c>
      <c r="V6" s="583"/>
      <c r="W6" s="583"/>
      <c r="X6" s="602"/>
      <c r="Y6" s="583"/>
      <c r="Z6" s="583"/>
      <c r="AA6" s="583"/>
      <c r="AB6" s="602"/>
      <c r="AC6" s="583"/>
      <c r="AD6" s="583"/>
      <c r="AE6" s="583"/>
      <c r="AF6" s="602"/>
      <c r="AG6" s="583"/>
      <c r="AH6" s="583"/>
      <c r="AI6" s="583"/>
      <c r="AJ6" s="602"/>
      <c r="AK6" s="583"/>
      <c r="AL6" s="583"/>
      <c r="AM6" s="602"/>
      <c r="AN6" s="577"/>
      <c r="AO6" s="577"/>
      <c r="AU6" s="604" t="b">
        <v>1</v>
      </c>
      <c r="AV6" s="604" t="b">
        <v>0</v>
      </c>
      <c r="BA6" s="610">
        <f t="shared" ref="BA6:BA8" si="6">IFERROR(MATCH($C15,$AY$14:$AY$17,0),99)</f>
        <v>2</v>
      </c>
      <c r="BB6" s="611">
        <f t="shared" ref="BB6:BB8" si="7">IFERROR(MATCH($C15,$AY$22:$AY$25,0),99)</f>
        <v>99</v>
      </c>
      <c r="BN6" s="610" t="str">
        <f t="shared" ref="BN6:BN8" si="8">IF($U15=$BL$14,$C15,"")</f>
        <v/>
      </c>
      <c r="BO6" s="611" t="str">
        <f t="shared" ref="BO6:BO8" si="9">INDEX($BN$5:$BN$8,MATCH($C15,$AY$14:$AY$17,0))</f>
        <v/>
      </c>
      <c r="BZ6" s="610" t="str">
        <f t="shared" ref="BZ6:BZ8" si="10">IF($U15=$BX$14,$C15,"")</f>
        <v/>
      </c>
      <c r="CA6" s="611" t="str">
        <f t="shared" ref="CA6:CA8" si="11">INDEX($BZ$5:$BZ$8,MATCH($C15,$AY$14:$AY$17,0))</f>
        <v/>
      </c>
    </row>
    <row r="7" spans="2:86" s="579" customFormat="1" x14ac:dyDescent="0.25">
      <c r="B7" s="583"/>
      <c r="C7" s="585">
        <v>3</v>
      </c>
      <c r="D7" s="607" t="str">
        <f>VLOOKUP($B$1&amp;ROW($A3),Groups!$B$7:$D$35,3,0)</f>
        <v>B3</v>
      </c>
      <c r="E7" s="608"/>
      <c r="F7" s="597"/>
      <c r="G7" s="584"/>
      <c r="H7" s="585">
        <f>SUMIFS($R$22:$R$27,$P$22:$P$27,$D7)+SUMIFS($S$22:$S$27,$Q$22:$Q$27,$D7)</f>
        <v>0</v>
      </c>
      <c r="I7" s="585">
        <f>SUMIFS($S$22:$S$27,$P$22:$P$27,$D7)+SUMIFS($R$22:$R$27,$Q$22:$Q$27,$D7)</f>
        <v>0</v>
      </c>
      <c r="J7" s="583">
        <f t="shared" si="0"/>
        <v>0</v>
      </c>
      <c r="K7" s="747">
        <f t="shared" si="1"/>
        <v>0</v>
      </c>
      <c r="L7" s="585">
        <f t="shared" si="2"/>
        <v>0</v>
      </c>
      <c r="M7" s="585">
        <f>SUMPRODUCT(($P$22:$P$27=D7)*($R$22:$R$27&gt;$S$22:$S$27))+SUMPRODUCT(($Q$22:$Q$27=D7)*($R$22:$R$27&lt;$S$22:$S$27))</f>
        <v>0</v>
      </c>
      <c r="N7" s="585">
        <f>SUMPRODUCT(($P$22:$Q$27=D7)*($R$22:$R$27=$S$22:$S$27)*($R$22:$R$27&lt;&gt;"")*($S$22:$S$27&lt;&gt;""))</f>
        <v>0</v>
      </c>
      <c r="O7" s="585">
        <f>SUMPRODUCT(($P$22:$P$27=D7)*($R$22:$R$27&lt;$S$22:$S$27))+SUMPRODUCT(($Q$22:$Q$27=D7)*($R$22:$R$27&gt;$S$22:$S$27))</f>
        <v>0</v>
      </c>
      <c r="P7" s="609">
        <f>SUMIFS(FairPlay!$C$6:$C$21,FairPlay!$B$6:$B$21,D7)+SUMIFS(FairPlay!$F$6:$F$21,FairPlay!$E$6:$E$21,D7)</f>
        <v>0</v>
      </c>
      <c r="Q7" s="583">
        <f>INDEX(Sprache!$C$5:$C$95,MATCH($D7,Sprache!$E$5:$E$95,0),1)</f>
        <v>7</v>
      </c>
      <c r="R7" s="600">
        <f t="shared" si="3"/>
        <v>0</v>
      </c>
      <c r="S7" s="583"/>
      <c r="T7" s="583">
        <f t="shared" si="4"/>
        <v>0</v>
      </c>
      <c r="U7" s="602">
        <f t="shared" si="5"/>
        <v>0</v>
      </c>
      <c r="V7" s="583"/>
      <c r="W7" s="583"/>
      <c r="X7" s="602"/>
      <c r="Y7" s="583"/>
      <c r="Z7" s="583"/>
      <c r="AA7" s="583"/>
      <c r="AB7" s="602"/>
      <c r="AC7" s="583"/>
      <c r="AD7" s="583"/>
      <c r="AE7" s="583"/>
      <c r="AF7" s="602"/>
      <c r="AG7" s="583"/>
      <c r="AH7" s="583"/>
      <c r="AI7" s="583"/>
      <c r="AJ7" s="602"/>
      <c r="AK7" s="583"/>
      <c r="AL7" s="583"/>
      <c r="AM7" s="602"/>
      <c r="AN7" s="577"/>
      <c r="AO7" s="577"/>
      <c r="AU7" s="604" t="b">
        <v>1</v>
      </c>
      <c r="AV7" s="604" t="b">
        <v>0</v>
      </c>
      <c r="BA7" s="610">
        <f t="shared" si="6"/>
        <v>3</v>
      </c>
      <c r="BB7" s="611">
        <f t="shared" si="7"/>
        <v>99</v>
      </c>
      <c r="BN7" s="610" t="str">
        <f t="shared" si="8"/>
        <v/>
      </c>
      <c r="BO7" s="611" t="str">
        <f t="shared" si="9"/>
        <v/>
      </c>
      <c r="BZ7" s="610" t="str">
        <f t="shared" si="10"/>
        <v/>
      </c>
      <c r="CA7" s="611" t="str">
        <f t="shared" si="11"/>
        <v/>
      </c>
    </row>
    <row r="8" spans="2:86" s="579" customFormat="1" x14ac:dyDescent="0.25">
      <c r="B8" s="583"/>
      <c r="C8" s="585">
        <v>4</v>
      </c>
      <c r="D8" s="612" t="str">
        <f>VLOOKUP($B$1&amp;ROW($A4),Groups!$B$7:$D$35,3,0)</f>
        <v>B4</v>
      </c>
      <c r="E8" s="608"/>
      <c r="F8" s="597"/>
      <c r="G8" s="584"/>
      <c r="H8" s="585">
        <f>SUMIFS($R$22:$R$27,$P$22:$P$27,$D8)+SUMIFS($S$22:$S$27,$Q$22:$Q$27,$D8)</f>
        <v>0</v>
      </c>
      <c r="I8" s="585">
        <f>SUMIFS($S$22:$S$27,$P$22:$P$27,$D8)+SUMIFS($R$22:$R$27,$Q$22:$Q$27,$D8)</f>
        <v>0</v>
      </c>
      <c r="J8" s="583">
        <f t="shared" si="0"/>
        <v>0</v>
      </c>
      <c r="K8" s="747">
        <f t="shared" si="1"/>
        <v>0</v>
      </c>
      <c r="L8" s="585">
        <f t="shared" si="2"/>
        <v>0</v>
      </c>
      <c r="M8" s="585">
        <f>SUMPRODUCT(($P$22:$P$27=D8)*($R$22:$R$27&gt;$S$22:$S$27))+SUMPRODUCT(($Q$22:$Q$27=D8)*($R$22:$R$27&lt;$S$22:$S$27))</f>
        <v>0</v>
      </c>
      <c r="N8" s="585">
        <f>SUMPRODUCT(($P$22:$Q$27=D8)*($R$22:$R$27=$S$22:$S$27)*($R$22:$R$27&lt;&gt;"")*($S$22:$S$27&lt;&gt;""))</f>
        <v>0</v>
      </c>
      <c r="O8" s="585">
        <f>SUMPRODUCT(($P$22:$P$27=D8)*($R$22:$R$27&lt;$S$22:$S$27))+SUMPRODUCT(($Q$22:$Q$27=D8)*($R$22:$R$27&gt;$S$22:$S$27))</f>
        <v>0</v>
      </c>
      <c r="P8" s="613">
        <f>SUMIFS(FairPlay!$C$6:$C$21,FairPlay!$B$6:$B$21,D8)+SUMIFS(FairPlay!$F$6:$F$21,FairPlay!$E$6:$E$21,D8)</f>
        <v>0</v>
      </c>
      <c r="Q8" s="583">
        <f>INDEX(Sprache!$C$5:$C$95,MATCH($D8,Sprache!$E$5:$E$95,0),1)</f>
        <v>8</v>
      </c>
      <c r="R8" s="600">
        <f t="shared" si="3"/>
        <v>0</v>
      </c>
      <c r="S8" s="583"/>
      <c r="T8" s="583">
        <f t="shared" si="4"/>
        <v>0</v>
      </c>
      <c r="U8" s="602">
        <f t="shared" si="5"/>
        <v>0</v>
      </c>
      <c r="V8" s="583"/>
      <c r="W8" s="583"/>
      <c r="X8" s="602"/>
      <c r="Y8" s="583"/>
      <c r="Z8" s="583"/>
      <c r="AA8" s="583"/>
      <c r="AB8" s="602"/>
      <c r="AC8" s="583"/>
      <c r="AD8" s="583"/>
      <c r="AE8" s="583"/>
      <c r="AF8" s="602"/>
      <c r="AG8" s="583"/>
      <c r="AH8" s="583"/>
      <c r="AI8" s="583"/>
      <c r="AJ8" s="602"/>
      <c r="AK8" s="583"/>
      <c r="AL8" s="583"/>
      <c r="AM8" s="602"/>
      <c r="AN8" s="577"/>
      <c r="AO8" s="577"/>
      <c r="AU8" s="604" t="b">
        <v>1</v>
      </c>
      <c r="AV8" s="604" t="b">
        <v>0</v>
      </c>
      <c r="BA8" s="614">
        <f t="shared" si="6"/>
        <v>4</v>
      </c>
      <c r="BB8" s="615">
        <f t="shared" si="7"/>
        <v>99</v>
      </c>
      <c r="BN8" s="614" t="str">
        <f t="shared" si="8"/>
        <v/>
      </c>
      <c r="BO8" s="615" t="str">
        <f t="shared" si="9"/>
        <v/>
      </c>
      <c r="BZ8" s="614" t="str">
        <f t="shared" si="10"/>
        <v/>
      </c>
      <c r="CA8" s="615" t="str">
        <f t="shared" si="11"/>
        <v/>
      </c>
    </row>
    <row r="9" spans="2:86" s="579" customFormat="1" x14ac:dyDescent="0.25">
      <c r="C9" s="583"/>
      <c r="D9" s="583"/>
      <c r="E9" s="583"/>
      <c r="F9" s="584"/>
      <c r="G9" s="584"/>
      <c r="H9" s="583"/>
      <c r="I9" s="583"/>
      <c r="J9" s="583"/>
      <c r="K9" s="583"/>
      <c r="L9" s="747">
        <f>QUOTIENT(SUM(L5:L8),2)</f>
        <v>0</v>
      </c>
      <c r="M9" s="585"/>
      <c r="N9" s="585"/>
      <c r="O9" s="585"/>
      <c r="P9" s="583"/>
      <c r="Q9" s="583"/>
      <c r="R9" s="583"/>
      <c r="S9" s="583"/>
      <c r="T9" s="583"/>
      <c r="U9" s="583"/>
      <c r="V9" s="577"/>
      <c r="W9" s="577"/>
      <c r="X9" s="583"/>
      <c r="Y9" s="583"/>
      <c r="Z9" s="583"/>
      <c r="AA9" s="577"/>
      <c r="AB9" s="577"/>
      <c r="AC9" s="577"/>
      <c r="AD9" s="577"/>
      <c r="AE9" s="577"/>
      <c r="AF9" s="577"/>
      <c r="AG9" s="577"/>
      <c r="AH9" s="577"/>
      <c r="AI9" s="577"/>
    </row>
    <row r="10" spans="2:86" s="579" customFormat="1" x14ac:dyDescent="0.25">
      <c r="C10" s="583"/>
      <c r="D10" s="583"/>
      <c r="E10" s="583"/>
      <c r="F10" s="584"/>
      <c r="G10" s="584"/>
      <c r="H10" s="583"/>
      <c r="I10" s="583"/>
      <c r="J10" s="583"/>
      <c r="K10" s="583"/>
      <c r="L10" s="747"/>
      <c r="M10" s="585"/>
      <c r="N10" s="585"/>
      <c r="O10" s="585"/>
      <c r="P10" s="583"/>
      <c r="Q10" s="583"/>
      <c r="R10" s="583"/>
      <c r="S10" s="583"/>
      <c r="T10" s="583"/>
      <c r="U10" s="583"/>
      <c r="V10" s="577"/>
      <c r="W10" s="577"/>
      <c r="X10" s="583"/>
      <c r="Y10" s="583"/>
      <c r="Z10" s="583"/>
      <c r="AA10" s="577"/>
      <c r="AB10" s="577"/>
      <c r="AC10" s="577"/>
      <c r="AD10" s="577"/>
      <c r="AE10" s="577"/>
      <c r="AF10" s="577"/>
      <c r="AG10" s="577"/>
      <c r="AH10" s="577"/>
      <c r="AI10" s="577"/>
    </row>
    <row r="11" spans="2:86" s="579" customFormat="1" x14ac:dyDescent="0.25">
      <c r="C11" s="583"/>
      <c r="D11" s="583"/>
      <c r="E11" s="583"/>
      <c r="F11" s="584"/>
      <c r="G11" s="584"/>
      <c r="H11" s="583"/>
      <c r="I11" s="583"/>
      <c r="J11" s="583"/>
      <c r="K11" s="583"/>
      <c r="L11" s="747"/>
      <c r="M11" s="585"/>
      <c r="N11" s="585"/>
      <c r="O11" s="585"/>
      <c r="P11" s="583"/>
      <c r="Q11" s="583"/>
      <c r="R11" s="583"/>
      <c r="S11" s="583"/>
      <c r="T11" s="583"/>
      <c r="U11" s="583"/>
      <c r="V11" s="577"/>
      <c r="W11" s="577"/>
      <c r="X11" s="583"/>
      <c r="Y11" s="583"/>
      <c r="Z11" s="583"/>
      <c r="AA11" s="577"/>
      <c r="AB11" s="577"/>
      <c r="AC11" s="577"/>
      <c r="AD11" s="577"/>
      <c r="AE11" s="577"/>
      <c r="AF11" s="577"/>
      <c r="AG11" s="577"/>
      <c r="AH11" s="577"/>
      <c r="AI11" s="577"/>
      <c r="BL11" s="584"/>
    </row>
    <row r="12" spans="2:86" s="616" customFormat="1" x14ac:dyDescent="0.25">
      <c r="E12" s="617" t="s">
        <v>2174</v>
      </c>
      <c r="F12" s="618"/>
      <c r="G12" s="617" t="s">
        <v>2174</v>
      </c>
      <c r="H12" s="618"/>
      <c r="I12" s="619" t="s">
        <v>2174</v>
      </c>
      <c r="J12" s="618"/>
      <c r="K12" s="582" t="s">
        <v>2175</v>
      </c>
      <c r="L12" s="617"/>
      <c r="M12" s="619" t="s">
        <v>2174</v>
      </c>
      <c r="N12" s="618"/>
      <c r="O12" s="582" t="s">
        <v>2175</v>
      </c>
      <c r="P12" s="617"/>
      <c r="Q12" s="619" t="s">
        <v>2174</v>
      </c>
      <c r="R12" s="618"/>
      <c r="S12" s="582" t="s">
        <v>2175</v>
      </c>
      <c r="T12" s="617"/>
      <c r="U12" s="619" t="s">
        <v>2174</v>
      </c>
      <c r="V12" s="620"/>
      <c r="W12" s="582" t="s">
        <v>2176</v>
      </c>
      <c r="X12" s="617"/>
      <c r="Y12" s="619" t="s">
        <v>2174</v>
      </c>
      <c r="Z12" s="620"/>
      <c r="AA12" s="582" t="s">
        <v>2176</v>
      </c>
      <c r="AB12" s="617"/>
      <c r="AC12" s="619" t="s">
        <v>2174</v>
      </c>
      <c r="AD12" s="620"/>
      <c r="AE12" s="582" t="s">
        <v>2176</v>
      </c>
      <c r="AF12" s="617"/>
      <c r="AG12" s="619" t="s">
        <v>2174</v>
      </c>
      <c r="AH12" s="617"/>
      <c r="AI12" s="617" t="s">
        <v>183</v>
      </c>
      <c r="AJ12" s="619" t="s">
        <v>2174</v>
      </c>
      <c r="AK12" s="617"/>
      <c r="AL12" s="617" t="s">
        <v>564</v>
      </c>
      <c r="AM12" s="619" t="s">
        <v>2174</v>
      </c>
      <c r="AN12" s="618"/>
      <c r="AO12" s="617" t="s">
        <v>2177</v>
      </c>
      <c r="AP12" s="619" t="s">
        <v>2174</v>
      </c>
      <c r="AR12" s="617" t="s">
        <v>2173</v>
      </c>
      <c r="AS12" s="619" t="s">
        <v>2174</v>
      </c>
      <c r="AT12" s="619"/>
      <c r="AZ12" s="621" t="s">
        <v>2178</v>
      </c>
      <c r="BJ12" s="622" t="s">
        <v>2179</v>
      </c>
      <c r="BL12" s="584"/>
      <c r="BN12" s="621" t="s">
        <v>2180</v>
      </c>
      <c r="BZ12" s="621" t="s">
        <v>2181</v>
      </c>
    </row>
    <row r="13" spans="2:86" s="616" customFormat="1" ht="12.75" thickBot="1" x14ac:dyDescent="0.3">
      <c r="B13" s="623"/>
      <c r="C13" s="623"/>
      <c r="D13" s="623"/>
      <c r="E13" s="582" t="s">
        <v>2182</v>
      </c>
      <c r="F13" s="588"/>
      <c r="G13" s="582" t="s">
        <v>2183</v>
      </c>
      <c r="H13" s="588"/>
      <c r="I13" s="594" t="s">
        <v>2184</v>
      </c>
      <c r="J13" s="588"/>
      <c r="K13" s="582" t="s">
        <v>563</v>
      </c>
      <c r="L13" s="582" t="s">
        <v>2185</v>
      </c>
      <c r="M13" s="594" t="s">
        <v>2186</v>
      </c>
      <c r="N13" s="618"/>
      <c r="O13" s="582" t="s">
        <v>183</v>
      </c>
      <c r="P13" s="582" t="s">
        <v>2185</v>
      </c>
      <c r="Q13" s="594" t="s">
        <v>2187</v>
      </c>
      <c r="R13" s="618"/>
      <c r="S13" s="582" t="s">
        <v>564</v>
      </c>
      <c r="T13" s="582" t="s">
        <v>2185</v>
      </c>
      <c r="U13" s="594" t="s">
        <v>2188</v>
      </c>
      <c r="V13" s="588"/>
      <c r="W13" s="582" t="s">
        <v>563</v>
      </c>
      <c r="X13" s="582" t="s">
        <v>2185</v>
      </c>
      <c r="Y13" s="594" t="s">
        <v>2189</v>
      </c>
      <c r="Z13" s="588"/>
      <c r="AA13" s="582" t="s">
        <v>183</v>
      </c>
      <c r="AB13" s="582" t="s">
        <v>2185</v>
      </c>
      <c r="AC13" s="594" t="s">
        <v>2190</v>
      </c>
      <c r="AD13" s="588"/>
      <c r="AE13" s="582" t="s">
        <v>564</v>
      </c>
      <c r="AF13" s="582" t="s">
        <v>2185</v>
      </c>
      <c r="AG13" s="594" t="s">
        <v>2191</v>
      </c>
      <c r="AH13" s="582"/>
      <c r="AI13" s="582" t="s">
        <v>2185</v>
      </c>
      <c r="AJ13" s="594" t="s">
        <v>2192</v>
      </c>
      <c r="AK13" s="582"/>
      <c r="AL13" s="582" t="s">
        <v>2185</v>
      </c>
      <c r="AM13" s="594" t="s">
        <v>2193</v>
      </c>
      <c r="AN13" s="618"/>
      <c r="AO13" s="582" t="s">
        <v>2185</v>
      </c>
      <c r="AP13" s="594" t="s">
        <v>2194</v>
      </c>
      <c r="AR13" s="582" t="s">
        <v>2185</v>
      </c>
      <c r="AS13" s="594" t="s">
        <v>2195</v>
      </c>
      <c r="AT13" s="594"/>
      <c r="AU13" s="582" t="s">
        <v>2196</v>
      </c>
      <c r="AV13" s="582" t="s">
        <v>2196</v>
      </c>
      <c r="AX13" s="622" t="s">
        <v>2197</v>
      </c>
      <c r="AY13" s="622" t="s">
        <v>2198</v>
      </c>
      <c r="BE13" s="624" t="str">
        <f t="array" ref="BE13:BH13">TRANSPOSE($AZ$14:$AZ$17)</f>
        <v>B1</v>
      </c>
      <c r="BF13" s="625" t="str">
        <v>B2</v>
      </c>
      <c r="BG13" s="625" t="str">
        <v>B3</v>
      </c>
      <c r="BH13" s="626" t="str">
        <v>B4</v>
      </c>
      <c r="BJ13" s="622" t="s">
        <v>2199</v>
      </c>
      <c r="BL13" s="622" t="s">
        <v>2197</v>
      </c>
      <c r="BS13" s="624" t="str">
        <f t="array" ref="BS13:BV13">TRANSPOSE($BN$14:$BN$17)</f>
        <v/>
      </c>
      <c r="BT13" s="625" t="str">
        <v/>
      </c>
      <c r="BU13" s="625" t="str">
        <v/>
      </c>
      <c r="BV13" s="626" t="str">
        <v/>
      </c>
      <c r="BX13" s="622" t="s">
        <v>2197</v>
      </c>
      <c r="CE13" s="624" t="str">
        <f t="array" ref="CE13:CH13">TRANSPOSE($BZ$14:$BZ$17)</f>
        <v/>
      </c>
      <c r="CF13" s="625" t="str">
        <v/>
      </c>
      <c r="CG13" s="625" t="str">
        <v/>
      </c>
      <c r="CH13" s="626" t="str">
        <v/>
      </c>
    </row>
    <row r="14" spans="2:86" s="616" customFormat="1" ht="13.5" thickTop="1" thickBot="1" x14ac:dyDescent="0.3">
      <c r="B14" s="623"/>
      <c r="C14" s="627">
        <v>1</v>
      </c>
      <c r="D14" s="584" t="str">
        <f>$D5</f>
        <v>B1</v>
      </c>
      <c r="E14" s="628">
        <f>RANK(F14,$F$14:$F$17,1)</f>
        <v>1</v>
      </c>
      <c r="F14" s="597">
        <f>G14+ROW()/1000+(D14="")*10</f>
        <v>1.014</v>
      </c>
      <c r="G14" s="629">
        <f>AS14</f>
        <v>1</v>
      </c>
      <c r="H14" s="630"/>
      <c r="I14" s="631">
        <f>RANK($K5,$K$5:$K$8)</f>
        <v>1</v>
      </c>
      <c r="J14" s="632"/>
      <c r="K14" s="633">
        <f t="array" ref="K14">SUMPRODUCT($U$22:$U$27*($P$22:$P$27=$D14)*ISNUMBER(MATCH($Q$22:$Q$27,IF($I$14:$I$17=$I14,$D$14:$D$17,""),0)))+SUMPRODUCT($V$22:$V$27*($Q$22:$Q$27=$D14)*ISNUMBER(MATCH($P$22:$P$27,IF($I$14:$I$17=$I14,$D$14:$D$17,""),0)))</f>
        <v>0</v>
      </c>
      <c r="L14" s="634">
        <f>COUNTIFS($K$14:$K$17,"&gt;"&amp;$K14,$I$14:$I$17,"="&amp;$I14)</f>
        <v>0</v>
      </c>
      <c r="M14" s="635">
        <f t="shared" ref="M14:M17" si="12">I14+L14</f>
        <v>1</v>
      </c>
      <c r="N14" s="630"/>
      <c r="O14" s="633">
        <f t="array" ref="O14">SUMPRODUCT($W$22:$W$27*($P$22:$P$27=$D14)*ISNUMBER(MATCH($Q$22:$Q$27,IF($I$14:$I$17=$I14,$D$14:$D$17,""),0)))+SUMPRODUCT(-$W$22:$W$27*($Q$22:$Q$27=$D14)*ISNUMBER(MATCH($P$22:$P$27,IF($I$14:$I$17=$I14,$D$14:$D$17,""),0)))</f>
        <v>0</v>
      </c>
      <c r="P14" s="634">
        <f>COUNTIFS($O$14:$O$17,"&gt;"&amp;$O14,$M$14:$M$17,"="&amp;$M14)</f>
        <v>0</v>
      </c>
      <c r="Q14" s="635">
        <f t="shared" ref="Q14:Q17" si="13">M14+P14</f>
        <v>1</v>
      </c>
      <c r="R14" s="630"/>
      <c r="S14" s="633">
        <f t="array" ref="S14">SUMPRODUCT($X$22:$X$27*($P$22:$P$27=$D14)*ISNUMBER(MATCH($Q$22:$Q$27,IF($I$14:$I$17=$I14,$D$14:$D$17,""),0)))+SUMPRODUCT($Y$22:$Y$27*($Q$22:$Q$27=$D14)*ISNUMBER(MATCH($P$22:$P$27,IF($I$14:$I$17=$I14,$D$14:$D$17,""),0)))</f>
        <v>0</v>
      </c>
      <c r="T14" s="634">
        <f>COUNTIFS($S$14:$S$17,"&gt;"&amp;$S14,$Q$14:$Q$17,"="&amp;$Q14)</f>
        <v>0</v>
      </c>
      <c r="U14" s="635">
        <f t="shared" ref="U14:U17" si="14">Q14+T14</f>
        <v>1</v>
      </c>
      <c r="V14" s="632"/>
      <c r="W14" s="633">
        <f t="array" ref="W14">SUMPRODUCT($U$22:$U$27*($P$22:$P$27=$D14)*ISNUMBER(MATCH($Q$22:$Q$27,IF($U$14:$U$17=$U14,$D$14:$D$17,""),0)))+SUMPRODUCT($V$22:$V$27*($Q$22:$Q$27=$D14)*ISNUMBER(MATCH($P$22:$P$27,IF($U$14:$U$17=$U14,$D$14:$D$17,""),0)))</f>
        <v>0</v>
      </c>
      <c r="X14" s="634">
        <f>COUNTIFS($W$14:$W$17,"&gt;"&amp;$W14,$U$14:$U$17,"="&amp;$U14)</f>
        <v>0</v>
      </c>
      <c r="Y14" s="635">
        <f t="shared" ref="Y14:Y17" si="15">U14+X14</f>
        <v>1</v>
      </c>
      <c r="Z14" s="630"/>
      <c r="AA14" s="633">
        <f t="array" ref="AA14">SUMPRODUCT($W$22:$W$27*($P$22:$P$27=$D14)*ISNUMBER(MATCH($Q$22:$Q$27,IF($U$14:$U$17=$U14,$D$14:$D$17,""),0)))+SUMPRODUCT(-$W$22:$W$27*($Q$22:$Q$27=$D14)*ISNUMBER(MATCH($P$22:$P$27,IF($U$14:$U$17=$U14,$D$14:$D$17,""),0)))</f>
        <v>0</v>
      </c>
      <c r="AB14" s="634">
        <f>COUNTIFS($AA$14:$AA$17,"&gt;"&amp;$AA14,$Y$14:$Y$17,"="&amp;$Y14)</f>
        <v>0</v>
      </c>
      <c r="AC14" s="635">
        <f t="shared" ref="AC14:AC17" si="16">Y14+AB14</f>
        <v>1</v>
      </c>
      <c r="AD14" s="630"/>
      <c r="AE14" s="633">
        <f t="array" ref="AE14">SUMPRODUCT($X$22:$X$27*($P$22:$P$27=$D14)*ISNUMBER(MATCH($Q$22:$Q$27,IF($U$14:$U$17=$U14,$D$14:$D$17,""),0)))+SUMPRODUCT($Y$22:$Y$27*($Q$22:$Q$27=$D14)*ISNUMBER(MATCH($P$22:$P$27,IF($U$14:$U$17=$U14,$D$14:$D$17,""),0)))</f>
        <v>0</v>
      </c>
      <c r="AF14" s="634">
        <f>COUNTIFS($AE$14:$AE$17,"&gt;"&amp;$AE14,$AC$14:$AC$17,"="&amp;$AC14)</f>
        <v>0</v>
      </c>
      <c r="AG14" s="635">
        <f t="shared" ref="AG14:AG17" si="17">AC14+AF14</f>
        <v>1</v>
      </c>
      <c r="AH14" s="632"/>
      <c r="AI14" s="636">
        <f>COUNTIFS($J$5:$J$8,"&gt;"&amp;$J5,$AG$14:$AG$17,"="&amp;$AG14)</f>
        <v>0</v>
      </c>
      <c r="AJ14" s="637">
        <f>AG14+AI14</f>
        <v>1</v>
      </c>
      <c r="AK14" s="630"/>
      <c r="AL14" s="636">
        <f>COUNTIFS($H$5:$H$8,"&gt;"&amp;$H5,$AJ$14:$AJ$17,"="&amp;$AJ14)</f>
        <v>0</v>
      </c>
      <c r="AM14" s="637">
        <f>AJ14+AL14</f>
        <v>1</v>
      </c>
      <c r="AN14" s="630"/>
      <c r="AO14" s="636">
        <f>COUNTIFS($P$5:$P$8,"&gt;"&amp;$P5,$AM$21:$AM$24,"="&amp;$AM21)</f>
        <v>0</v>
      </c>
      <c r="AP14" s="637">
        <f>AM21+AO14</f>
        <v>1</v>
      </c>
      <c r="AQ14" s="630"/>
      <c r="AR14" s="636">
        <f>COUNTIFS($R$5:$R$8,"&gt;"&amp;$R5,$AP$14:$AP$17,"="&amp;$AP14)</f>
        <v>0</v>
      </c>
      <c r="AS14" s="637">
        <f t="shared" ref="AS14:AS17" si="18">AP14+AR14</f>
        <v>1</v>
      </c>
      <c r="AT14" s="630"/>
      <c r="AU14" s="638" t="b">
        <f t="array" ref="AU14">AND($L$9&gt;0,(SUM(($AM$21:$AM$24=TRANSPOSE($AM$21:$AM$24))*(($L$5:$L$8&gt;0)*TRANSPOSE($L$5:$L$8)+({1;2;3;4}={1,2,3,4})&gt;0))-4)&gt;0)</f>
        <v>0</v>
      </c>
      <c r="AV14" s="639" t="b">
        <f>AND($AU5,$AV5)</f>
        <v>0</v>
      </c>
      <c r="AX14" s="640">
        <f t="array" ref="AX14">IFERROR(SMALL(IF(COUNTIF($I$14:$I$17,$C$14:$C$17)&gt;1,$C$14:$C$17,""),1),"")</f>
        <v>1</v>
      </c>
      <c r="AY14" s="639">
        <f>IFERROR(INDEX($E$14:$E$17,IF($I14=$AX$14,$C14,99)),0)</f>
        <v>1</v>
      </c>
      <c r="AZ14" s="641" t="str">
        <f t="array" ref="AZ14:AZ17">IFERROR(VLOOKUP($BA$5:$BA$8,$C$14:$D$17,2,0),"")</f>
        <v>B1</v>
      </c>
      <c r="BA14" s="644">
        <f t="array" ref="BA14:BA17">IFERROR(VLOOKUP($BA$5:$BA$8,$C$14:$K$17,9,0),"")</f>
        <v>0</v>
      </c>
      <c r="BB14" s="644">
        <f t="array" ref="BB14:BB17">IFERROR(VLOOKUP($BA$5:$BA$8,$C$14:$O$17,13,0),"")</f>
        <v>0</v>
      </c>
      <c r="BC14" s="646">
        <f t="array" ref="BC14:BC17">IFERROR(VLOOKUP($BA$5:$BA$8,$C$14:$S$17,17,0),"")</f>
        <v>0</v>
      </c>
      <c r="BE14" s="649" t="str">
        <f t="array" ref="BE14:BH17">IFERROR(VLOOKUP($AZ$14:$AZ$17&amp;$BE$13:$BH$13,$Z$22:$AA$33,2,0),"")</f>
        <v/>
      </c>
      <c r="BF14" s="650" t="str">
        <v/>
      </c>
      <c r="BG14" s="650" t="str">
        <v/>
      </c>
      <c r="BH14" s="651" t="str">
        <v/>
      </c>
      <c r="BI14" s="639"/>
      <c r="BJ14" s="658" t="b">
        <f>COUNTIF($I$14:$I$17,$BL$15)&lt;&gt;COUNTIF($U$14:$U$17,$BL$15)</f>
        <v>0</v>
      </c>
      <c r="BK14" s="599">
        <f t="array" ref="BK14:BK17">IF($I$14:$I$17=$AX$14,$U$14:$U$17,0)</f>
        <v>1</v>
      </c>
      <c r="BL14" s="659" t="str">
        <f>IF($BJ$14,$BL$15,"")</f>
        <v/>
      </c>
      <c r="BM14" s="660"/>
      <c r="BN14" s="641" t="str">
        <f t="array" ref="BN14:BN17">IFERROR(VLOOKUP($BO$5:$BO$8,$C$14:$D$17,2,0),"")</f>
        <v/>
      </c>
      <c r="BO14" s="644" t="str">
        <f t="array" ref="BO14:BO17">IFERROR(VLOOKUP($BO$5:$BO$8,$C$14:$W$17,21,0),"")</f>
        <v/>
      </c>
      <c r="BP14" s="644" t="str">
        <f t="array" ref="BP14:BP17">IFERROR(VLOOKUP($BO$5:$BO$8,$C$14:$AA$17,25,0),"")</f>
        <v/>
      </c>
      <c r="BQ14" s="646" t="str">
        <f t="array" ref="BQ14:BQ17">IFERROR(VLOOKUP($BO$5:$BO$8,$C$14:$AE$17,29,0),"")</f>
        <v/>
      </c>
      <c r="BS14" s="649" t="str">
        <f t="array" ref="BS14:BV17">IFERROR(VLOOKUP($BN$14:$BN$17&amp;$BS$13:$BV$13,$Z$22:$AA$33,2,0),"")</f>
        <v/>
      </c>
      <c r="BT14" s="650" t="str">
        <v/>
      </c>
      <c r="BU14" s="650" t="str">
        <v/>
      </c>
      <c r="BV14" s="651" t="str">
        <v/>
      </c>
      <c r="BX14" s="640" t="str">
        <f t="array" ref="BX14">IFERROR(SMALL(IF(COUNTIF($BK$14:$BK$17,$C$14:$C$17)&gt;1,$C$14:$C$17,""),2),"")</f>
        <v/>
      </c>
      <c r="BZ14" s="641" t="str">
        <f t="array" ref="BZ14:BZ17">IFERROR(VLOOKUP($CA$5:$CA$8,$C$14:$D$17,2,0),"")</f>
        <v/>
      </c>
      <c r="CA14" s="644" t="str">
        <f t="array" ref="CA14:CA17">IFERROR(VLOOKUP($CA$5:$CA$8,$C$14:$W$17,21,0),"")</f>
        <v/>
      </c>
      <c r="CB14" s="644" t="str">
        <f t="array" ref="CB14:CB17">IFERROR(VLOOKUP($CA$5:$CA$8,$C$14:$AA$17,25,0),"")</f>
        <v/>
      </c>
      <c r="CC14" s="646" t="str">
        <f t="array" ref="CC14:CC17">IFERROR(VLOOKUP($CA$5:$CA$8,$C$14:$AE$17,29,0),"")</f>
        <v/>
      </c>
      <c r="CE14" s="649" t="str">
        <f t="array" ref="CE14:CH17">IFERROR(VLOOKUP($BZ$14:$BZ$17&amp;$CE$13:$CH$13,$Z$22:$AA$33,2,0),"")</f>
        <v/>
      </c>
      <c r="CF14" s="650" t="str">
        <v/>
      </c>
      <c r="CG14" s="650" t="str">
        <v/>
      </c>
      <c r="CH14" s="651" t="str">
        <v/>
      </c>
    </row>
    <row r="15" spans="2:86" s="616" customFormat="1" x14ac:dyDescent="0.25">
      <c r="B15" s="623"/>
      <c r="C15" s="627">
        <v>2</v>
      </c>
      <c r="D15" s="584" t="str">
        <f t="shared" ref="D15:D17" si="19">$D6</f>
        <v>B2</v>
      </c>
      <c r="E15" s="661">
        <f t="shared" ref="E15:E17" si="20">RANK(F15,$F$14:$F$17,1)</f>
        <v>2</v>
      </c>
      <c r="F15" s="597">
        <f t="shared" ref="F15:F17" si="21">G15+ROW()/1000+(D15="")*10</f>
        <v>1.0149999999999999</v>
      </c>
      <c r="G15" s="629">
        <f t="shared" ref="G15:G17" si="22">AS15</f>
        <v>1</v>
      </c>
      <c r="H15" s="630"/>
      <c r="I15" s="662">
        <f t="shared" ref="I15:I17" si="23">RANK($K6,$K$5:$K$8)</f>
        <v>1</v>
      </c>
      <c r="J15" s="632"/>
      <c r="K15" s="585">
        <f t="array" ref="K15">SUMPRODUCT($U$22:$U$27*($P$22:$P$27=$D15)*ISNUMBER(MATCH($Q$22:$Q$27,IF($I$14:$I$17=$I15,$D$14:$D$17,""),0)))+SUMPRODUCT($V$22:$V$27*($Q$22:$Q$27=$D15)*ISNUMBER(MATCH($P$22:$P$27,IF($I$14:$I$17=$I15,$D$14:$D$17,""),0)))</f>
        <v>0</v>
      </c>
      <c r="L15" s="583">
        <f>COUNTIFS($K$14:$K$17,"&gt;"&amp;$K15,$I$14:$I$17,"="&amp;$I15)</f>
        <v>0</v>
      </c>
      <c r="M15" s="601">
        <f t="shared" si="12"/>
        <v>1</v>
      </c>
      <c r="N15" s="630"/>
      <c r="O15" s="585">
        <f t="array" ref="O15">SUMPRODUCT($W$22:$W$27*($P$22:$P$27=$D15)*ISNUMBER(MATCH($Q$22:$Q$27,IF($I$14:$I$17=$I15,$D$14:$D$17,""),0)))+SUMPRODUCT(-$W$22:$W$27*($Q$22:$Q$27=$D15)*ISNUMBER(MATCH($P$22:$P$27,IF($I$14:$I$17=$I15,$D$14:$D$17,""),0)))</f>
        <v>0</v>
      </c>
      <c r="P15" s="583">
        <f>COUNTIFS($O$14:$O$17,"&gt;"&amp;$O15,$M$14:$M$17,"="&amp;$M15)</f>
        <v>0</v>
      </c>
      <c r="Q15" s="601">
        <f t="shared" si="13"/>
        <v>1</v>
      </c>
      <c r="R15" s="630"/>
      <c r="S15" s="585">
        <f t="array" ref="S15">SUMPRODUCT($X$22:$X$27*($P$22:$P$27=$D15)*ISNUMBER(MATCH($Q$22:$Q$27,IF($I$14:$I$17=$I15,$D$14:$D$17,""),0)))+SUMPRODUCT($Y$22:$Y$27*($Q$22:$Q$27=$D15)*ISNUMBER(MATCH($P$22:$P$27,IF($I$14:$I$17=$I15,$D$14:$D$17,""),0)))</f>
        <v>0</v>
      </c>
      <c r="T15" s="583">
        <f>COUNTIFS($S$14:$S$17,"&gt;"&amp;$S15,$Q$14:$Q$17,"="&amp;$Q15)</f>
        <v>0</v>
      </c>
      <c r="U15" s="601">
        <f t="shared" si="14"/>
        <v>1</v>
      </c>
      <c r="V15" s="632"/>
      <c r="W15" s="585">
        <f t="array" ref="W15">SUMPRODUCT($U$22:$U$27*($P$22:$P$27=$D15)*ISNUMBER(MATCH($Q$22:$Q$27,IF($U$14:$U$17=$U15,$D$14:$D$17,""),0)))+SUMPRODUCT($V$22:$V$27*($Q$22:$Q$27=$D15)*ISNUMBER(MATCH($P$22:$P$27,IF($U$14:$U$17=$U15,$D$14:$D$17,""),0)))</f>
        <v>0</v>
      </c>
      <c r="X15" s="583">
        <f>COUNTIFS($W$14:$W$17,"&gt;"&amp;$W15,$U$14:$U$17,"="&amp;$U15)</f>
        <v>0</v>
      </c>
      <c r="Y15" s="601">
        <f t="shared" si="15"/>
        <v>1</v>
      </c>
      <c r="Z15" s="630"/>
      <c r="AA15" s="585">
        <f t="array" ref="AA15">SUMPRODUCT($W$22:$W$27*($P$22:$P$27=$D15)*ISNUMBER(MATCH($Q$22:$Q$27,IF($U$14:$U$17=$U15,$D$14:$D$17,""),0)))+SUMPRODUCT(-$W$22:$W$27*($Q$22:$Q$27=$D15)*ISNUMBER(MATCH($P$22:$P$27,IF($U$14:$U$17=$U15,$D$14:$D$17,""),0)))</f>
        <v>0</v>
      </c>
      <c r="AB15" s="583">
        <f>COUNTIFS($AA$14:$AA$17,"&gt;"&amp;$AA15,$Y$14:$Y$17,"="&amp;$Y15)</f>
        <v>0</v>
      </c>
      <c r="AC15" s="601">
        <f t="shared" si="16"/>
        <v>1</v>
      </c>
      <c r="AD15" s="630"/>
      <c r="AE15" s="585">
        <f t="array" ref="AE15">SUMPRODUCT($X$22:$X$27*($P$22:$P$27=$D15)*ISNUMBER(MATCH($Q$22:$Q$27,IF($U$14:$U$17=$U15,$D$14:$D$17,""),0)))+SUMPRODUCT($Y$22:$Y$27*($Q$22:$Q$27=$D15)*ISNUMBER(MATCH($P$22:$P$27,IF($U$14:$U$17=$U15,$D$14:$D$17,""),0)))</f>
        <v>0</v>
      </c>
      <c r="AF15" s="583">
        <f>COUNTIFS($AE$14:$AE$17,"&gt;"&amp;$AE15,$AC$14:$AC$17,"="&amp;$AC15)</f>
        <v>0</v>
      </c>
      <c r="AG15" s="601">
        <f t="shared" si="17"/>
        <v>1</v>
      </c>
      <c r="AH15" s="632"/>
      <c r="AI15" s="584">
        <f>COUNTIFS($J$5:$J$8,"&gt;"&amp;$J6,$AG$14:$AG$17,"="&amp;$AG15)</f>
        <v>0</v>
      </c>
      <c r="AJ15" s="601">
        <f t="shared" ref="AJ15:AJ17" si="24">AG15+AI15</f>
        <v>1</v>
      </c>
      <c r="AK15" s="630"/>
      <c r="AL15" s="584">
        <f>COUNTIFS($H$5:$H$8,"&gt;"&amp;$H6,$AJ$14:$AJ$17,"="&amp;$AJ15)</f>
        <v>0</v>
      </c>
      <c r="AM15" s="601">
        <f t="shared" ref="AM15:AM17" si="25">AJ15+AL15</f>
        <v>1</v>
      </c>
      <c r="AN15" s="630"/>
      <c r="AO15" s="584">
        <f t="shared" ref="AO15:AO17" si="26">COUNTIFS($P$5:$P$8,"&gt;"&amp;$P6,$AM$21:$AM$24,"="&amp;$AM22)</f>
        <v>0</v>
      </c>
      <c r="AP15" s="601">
        <f t="shared" ref="AP15:AP17" si="27">AM22+AO15</f>
        <v>1</v>
      </c>
      <c r="AQ15" s="630"/>
      <c r="AR15" s="584">
        <f t="shared" ref="AR15:AR17" si="28">COUNTIFS($R$5:$R$8,"&gt;"&amp;$R6,$AP$14:$AP$17,"="&amp;$AP15)</f>
        <v>0</v>
      </c>
      <c r="AS15" s="601">
        <f t="shared" si="18"/>
        <v>1</v>
      </c>
      <c r="AT15" s="630"/>
      <c r="AV15" s="639" t="b">
        <f t="shared" ref="AV15:AV17" si="29">AND($AU6,$AV6)</f>
        <v>0</v>
      </c>
      <c r="AX15" s="663"/>
      <c r="AY15" s="639">
        <f t="shared" ref="AY15:AY17" si="30">IFERROR(INDEX($E$14:$E$17,IF($I15=$AX$14,$C15,99)),0)</f>
        <v>2</v>
      </c>
      <c r="AZ15" s="642" t="str">
        <v>B2</v>
      </c>
      <c r="BA15" s="584">
        <v>0</v>
      </c>
      <c r="BB15" s="584">
        <v>0</v>
      </c>
      <c r="BC15" s="647">
        <v>0</v>
      </c>
      <c r="BE15" s="652" t="str">
        <v/>
      </c>
      <c r="BF15" s="653" t="str">
        <v/>
      </c>
      <c r="BG15" s="639" t="str">
        <v/>
      </c>
      <c r="BH15" s="654" t="str">
        <v/>
      </c>
      <c r="BI15" s="639"/>
      <c r="BK15" s="609">
        <v>1</v>
      </c>
      <c r="BL15" s="664">
        <f t="array" ref="BL15">IFERROR(SMALL(IF(COUNTIF($BK$14:$BK$17,$C$14:$C$17)&gt;1,$C$14:$C$17,""),1),"")</f>
        <v>1</v>
      </c>
      <c r="BN15" s="642" t="str">
        <v/>
      </c>
      <c r="BO15" s="584" t="str">
        <v/>
      </c>
      <c r="BP15" s="584" t="str">
        <v/>
      </c>
      <c r="BQ15" s="647" t="str">
        <v/>
      </c>
      <c r="BS15" s="652" t="str">
        <v/>
      </c>
      <c r="BT15" s="653" t="str">
        <v/>
      </c>
      <c r="BU15" s="639" t="str">
        <v/>
      </c>
      <c r="BV15" s="654" t="str">
        <v/>
      </c>
      <c r="BZ15" s="642" t="str">
        <v/>
      </c>
      <c r="CA15" s="584" t="str">
        <v/>
      </c>
      <c r="CB15" s="584" t="str">
        <v/>
      </c>
      <c r="CC15" s="647" t="str">
        <v/>
      </c>
      <c r="CE15" s="652" t="str">
        <v/>
      </c>
      <c r="CF15" s="653" t="str">
        <v/>
      </c>
      <c r="CG15" s="639" t="str">
        <v/>
      </c>
      <c r="CH15" s="654" t="str">
        <v/>
      </c>
    </row>
    <row r="16" spans="2:86" s="616" customFormat="1" x14ac:dyDescent="0.25">
      <c r="B16" s="623"/>
      <c r="C16" s="627">
        <v>3</v>
      </c>
      <c r="D16" s="584" t="str">
        <f t="shared" si="19"/>
        <v>B3</v>
      </c>
      <c r="E16" s="661">
        <f t="shared" si="20"/>
        <v>3</v>
      </c>
      <c r="F16" s="597">
        <f t="shared" si="21"/>
        <v>1.016</v>
      </c>
      <c r="G16" s="629">
        <f t="shared" si="22"/>
        <v>1</v>
      </c>
      <c r="H16" s="630"/>
      <c r="I16" s="662">
        <f t="shared" si="23"/>
        <v>1</v>
      </c>
      <c r="J16" s="632"/>
      <c r="K16" s="585">
        <f t="array" ref="K16">SUMPRODUCT($U$22:$U$27*($P$22:$P$27=$D16)*ISNUMBER(MATCH($Q$22:$Q$27,IF($I$14:$I$17=$I16,$D$14:$D$17,""),0)))+SUMPRODUCT($V$22:$V$27*($Q$22:$Q$27=$D16)*ISNUMBER(MATCH($P$22:$P$27,IF($I$14:$I$17=$I16,$D$14:$D$17,""),0)))</f>
        <v>0</v>
      </c>
      <c r="L16" s="583">
        <f>COUNTIFS($K$14:$K$17,"&gt;"&amp;$K16,$I$14:$I$17,"="&amp;$I16)</f>
        <v>0</v>
      </c>
      <c r="M16" s="601">
        <f t="shared" si="12"/>
        <v>1</v>
      </c>
      <c r="N16" s="630"/>
      <c r="O16" s="585">
        <f t="array" ref="O16">SUMPRODUCT($W$22:$W$27*($P$22:$P$27=$D16)*ISNUMBER(MATCH($Q$22:$Q$27,IF($I$14:$I$17=$I16,$D$14:$D$17,""),0)))+SUMPRODUCT(-$W$22:$W$27*($Q$22:$Q$27=$D16)*ISNUMBER(MATCH($P$22:$P$27,IF($I$14:$I$17=$I16,$D$14:$D$17,""),0)))</f>
        <v>0</v>
      </c>
      <c r="P16" s="583">
        <f>COUNTIFS($O$14:$O$17,"&gt;"&amp;$O16,$M$14:$M$17,"="&amp;$M16)</f>
        <v>0</v>
      </c>
      <c r="Q16" s="601">
        <f t="shared" si="13"/>
        <v>1</v>
      </c>
      <c r="R16" s="630"/>
      <c r="S16" s="585">
        <f t="array" ref="S16">SUMPRODUCT($X$22:$X$27*($P$22:$P$27=$D16)*ISNUMBER(MATCH($Q$22:$Q$27,IF($I$14:$I$17=$I16,$D$14:$D$17,""),0)))+SUMPRODUCT($Y$22:$Y$27*($Q$22:$Q$27=$D16)*ISNUMBER(MATCH($P$22:$P$27,IF($I$14:$I$17=$I16,$D$14:$D$17,""),0)))</f>
        <v>0</v>
      </c>
      <c r="T16" s="583">
        <f>COUNTIFS($S$14:$S$17,"&gt;"&amp;$S16,$Q$14:$Q$17,"="&amp;$Q16)</f>
        <v>0</v>
      </c>
      <c r="U16" s="601">
        <f t="shared" si="14"/>
        <v>1</v>
      </c>
      <c r="V16" s="632"/>
      <c r="W16" s="585">
        <f t="array" ref="W16">SUMPRODUCT($U$22:$U$27*($P$22:$P$27=$D16)*ISNUMBER(MATCH($Q$22:$Q$27,IF($U$14:$U$17=$U16,$D$14:$D$17,""),0)))+SUMPRODUCT($V$22:$V$27*($Q$22:$Q$27=$D16)*ISNUMBER(MATCH($P$22:$P$27,IF($U$14:$U$17=$U16,$D$14:$D$17,""),0)))</f>
        <v>0</v>
      </c>
      <c r="X16" s="583">
        <f>COUNTIFS($W$14:$W$17,"&gt;"&amp;$W16,$U$14:$U$17,"="&amp;$U16)</f>
        <v>0</v>
      </c>
      <c r="Y16" s="601">
        <f t="shared" si="15"/>
        <v>1</v>
      </c>
      <c r="Z16" s="630"/>
      <c r="AA16" s="585">
        <f t="array" ref="AA16">SUMPRODUCT($W$22:$W$27*($P$22:$P$27=$D16)*ISNUMBER(MATCH($Q$22:$Q$27,IF($U$14:$U$17=$U16,$D$14:$D$17,""),0)))+SUMPRODUCT(-$W$22:$W$27*($Q$22:$Q$27=$D16)*ISNUMBER(MATCH($P$22:$P$27,IF($U$14:$U$17=$U16,$D$14:$D$17,""),0)))</f>
        <v>0</v>
      </c>
      <c r="AB16" s="583">
        <f>COUNTIFS($AA$14:$AA$17,"&gt;"&amp;$AA16,$Y$14:$Y$17,"="&amp;$Y16)</f>
        <v>0</v>
      </c>
      <c r="AC16" s="601">
        <f t="shared" si="16"/>
        <v>1</v>
      </c>
      <c r="AD16" s="630"/>
      <c r="AE16" s="585">
        <f t="array" ref="AE16">SUMPRODUCT($X$22:$X$27*($P$22:$P$27=$D16)*ISNUMBER(MATCH($Q$22:$Q$27,IF($U$14:$U$17=$U16,$D$14:$D$17,""),0)))+SUMPRODUCT($Y$22:$Y$27*($Q$22:$Q$27=$D16)*ISNUMBER(MATCH($P$22:$P$27,IF($U$14:$U$17=$U16,$D$14:$D$17,""),0)))</f>
        <v>0</v>
      </c>
      <c r="AF16" s="583">
        <f>COUNTIFS($AE$14:$AE$17,"&gt;"&amp;$AE16,$AC$14:$AC$17,"="&amp;$AC16)</f>
        <v>0</v>
      </c>
      <c r="AG16" s="601">
        <f t="shared" si="17"/>
        <v>1</v>
      </c>
      <c r="AH16" s="632"/>
      <c r="AI16" s="584">
        <f>COUNTIFS($J$5:$J$8,"&gt;"&amp;$J7,$AG$14:$AG$17,"="&amp;$AG16)</f>
        <v>0</v>
      </c>
      <c r="AJ16" s="601">
        <f t="shared" si="24"/>
        <v>1</v>
      </c>
      <c r="AK16" s="630"/>
      <c r="AL16" s="584">
        <f>COUNTIFS($H$5:$H$8,"&gt;"&amp;$H7,$AJ$14:$AJ$17,"="&amp;$AJ16)</f>
        <v>0</v>
      </c>
      <c r="AM16" s="601">
        <f t="shared" si="25"/>
        <v>1</v>
      </c>
      <c r="AN16" s="630"/>
      <c r="AO16" s="584">
        <f t="shared" si="26"/>
        <v>0</v>
      </c>
      <c r="AP16" s="601">
        <f t="shared" si="27"/>
        <v>1</v>
      </c>
      <c r="AQ16" s="630"/>
      <c r="AR16" s="584">
        <f t="shared" si="28"/>
        <v>0</v>
      </c>
      <c r="AS16" s="601">
        <f t="shared" si="18"/>
        <v>1</v>
      </c>
      <c r="AT16" s="630"/>
      <c r="AV16" s="639" t="b">
        <f t="shared" si="29"/>
        <v>0</v>
      </c>
      <c r="AX16" s="584"/>
      <c r="AY16" s="639">
        <f t="shared" si="30"/>
        <v>3</v>
      </c>
      <c r="AZ16" s="642" t="str">
        <v>B3</v>
      </c>
      <c r="BA16" s="584">
        <v>0</v>
      </c>
      <c r="BB16" s="584">
        <v>0</v>
      </c>
      <c r="BC16" s="647">
        <v>0</v>
      </c>
      <c r="BE16" s="652" t="str">
        <v/>
      </c>
      <c r="BF16" s="639" t="str">
        <v/>
      </c>
      <c r="BG16" s="653" t="str">
        <v/>
      </c>
      <c r="BH16" s="654" t="str">
        <v/>
      </c>
      <c r="BI16" s="639"/>
      <c r="BJ16" s="639"/>
      <c r="BK16" s="609">
        <v>1</v>
      </c>
      <c r="BL16" s="584"/>
      <c r="BN16" s="642" t="str">
        <v/>
      </c>
      <c r="BO16" s="584" t="str">
        <v/>
      </c>
      <c r="BP16" s="584" t="str">
        <v/>
      </c>
      <c r="BQ16" s="647" t="str">
        <v/>
      </c>
      <c r="BS16" s="652" t="str">
        <v/>
      </c>
      <c r="BT16" s="639" t="str">
        <v/>
      </c>
      <c r="BU16" s="653" t="str">
        <v/>
      </c>
      <c r="BV16" s="654" t="str">
        <v/>
      </c>
      <c r="BZ16" s="642" t="str">
        <v/>
      </c>
      <c r="CA16" s="584" t="str">
        <v/>
      </c>
      <c r="CB16" s="584" t="str">
        <v/>
      </c>
      <c r="CC16" s="647" t="str">
        <v/>
      </c>
      <c r="CE16" s="652" t="str">
        <v/>
      </c>
      <c r="CF16" s="639" t="str">
        <v/>
      </c>
      <c r="CG16" s="653" t="str">
        <v/>
      </c>
      <c r="CH16" s="654" t="str">
        <v/>
      </c>
    </row>
    <row r="17" spans="2:86" s="616" customFormat="1" ht="12.75" thickBot="1" x14ac:dyDescent="0.3">
      <c r="B17" s="623"/>
      <c r="C17" s="627">
        <v>4</v>
      </c>
      <c r="D17" s="584" t="str">
        <f t="shared" si="19"/>
        <v>B4</v>
      </c>
      <c r="E17" s="665">
        <f t="shared" si="20"/>
        <v>4</v>
      </c>
      <c r="F17" s="597">
        <f t="shared" si="21"/>
        <v>1.0169999999999999</v>
      </c>
      <c r="G17" s="629">
        <f t="shared" si="22"/>
        <v>1</v>
      </c>
      <c r="H17" s="630"/>
      <c r="I17" s="662">
        <f t="shared" si="23"/>
        <v>1</v>
      </c>
      <c r="J17" s="632"/>
      <c r="K17" s="585">
        <f t="array" ref="K17">SUMPRODUCT($U$22:$U$27*($P$22:$P$27=$D17)*ISNUMBER(MATCH($Q$22:$Q$27,IF($I$14:$I$17=$I17,$D$14:$D$17,""),0)))+SUMPRODUCT($V$22:$V$27*($Q$22:$Q$27=$D17)*ISNUMBER(MATCH($P$22:$P$27,IF($I$14:$I$17=$I17,$D$14:$D$17,""),0)))</f>
        <v>0</v>
      </c>
      <c r="L17" s="583">
        <f>COUNTIFS($K$14:$K$17,"&gt;"&amp;$K17,$I$14:$I$17,"="&amp;$I17)</f>
        <v>0</v>
      </c>
      <c r="M17" s="601">
        <f t="shared" si="12"/>
        <v>1</v>
      </c>
      <c r="N17" s="630"/>
      <c r="O17" s="585">
        <f t="array" ref="O17">SUMPRODUCT($W$22:$W$27*($P$22:$P$27=$D17)*ISNUMBER(MATCH($Q$22:$Q$27,IF($I$14:$I$17=$I17,$D$14:$D$17,""),0)))+SUMPRODUCT(-$W$22:$W$27*($Q$22:$Q$27=$D17)*ISNUMBER(MATCH($P$22:$P$27,IF($I$14:$I$17=$I17,$D$14:$D$17,""),0)))</f>
        <v>0</v>
      </c>
      <c r="P17" s="583">
        <f>COUNTIFS($O$14:$O$17,"&gt;"&amp;$O17,$M$14:$M$17,"="&amp;$M17)</f>
        <v>0</v>
      </c>
      <c r="Q17" s="601">
        <f t="shared" si="13"/>
        <v>1</v>
      </c>
      <c r="R17" s="630"/>
      <c r="S17" s="585">
        <f t="array" ref="S17">SUMPRODUCT($X$22:$X$27*($P$22:$P$27=$D17)*ISNUMBER(MATCH($Q$22:$Q$27,IF($I$14:$I$17=$I17,$D$14:$D$17,""),0)))+SUMPRODUCT($Y$22:$Y$27*($Q$22:$Q$27=$D17)*ISNUMBER(MATCH($P$22:$P$27,IF($I$14:$I$17=$I17,$D$14:$D$17,""),0)))</f>
        <v>0</v>
      </c>
      <c r="T17" s="583">
        <f>COUNTIFS($S$14:$S$17,"&gt;"&amp;$S17,$Q$14:$Q$17,"="&amp;$Q17)</f>
        <v>0</v>
      </c>
      <c r="U17" s="601">
        <f t="shared" si="14"/>
        <v>1</v>
      </c>
      <c r="V17" s="632"/>
      <c r="W17" s="585">
        <f t="array" ref="W17">SUMPRODUCT($U$22:$U$27*($P$22:$P$27=$D17)*ISNUMBER(MATCH($Q$22:$Q$27,IF($U$14:$U$17=$U17,$D$14:$D$17,""),0)))+SUMPRODUCT($V$22:$V$27*($Q$22:$Q$27=$D17)*ISNUMBER(MATCH($P$22:$P$27,IF($U$14:$U$17=$U17,$D$14:$D$17,""),0)))</f>
        <v>0</v>
      </c>
      <c r="X17" s="583">
        <f>COUNTIFS($W$14:$W$17,"&gt;"&amp;$W17,$U$14:$U$17,"="&amp;$U17)</f>
        <v>0</v>
      </c>
      <c r="Y17" s="601">
        <f t="shared" si="15"/>
        <v>1</v>
      </c>
      <c r="Z17" s="630"/>
      <c r="AA17" s="585">
        <f t="array" ref="AA17">SUMPRODUCT($W$22:$W$27*($P$22:$P$27=$D17)*ISNUMBER(MATCH($Q$22:$Q$27,IF($U$14:$U$17=$U17,$D$14:$D$17,""),0)))+SUMPRODUCT(-$W$22:$W$27*($Q$22:$Q$27=$D17)*ISNUMBER(MATCH($P$22:$P$27,IF($U$14:$U$17=$U17,$D$14:$D$17,""),0)))</f>
        <v>0</v>
      </c>
      <c r="AB17" s="583">
        <f>COUNTIFS($AA$14:$AA$17,"&gt;"&amp;$AA17,$Y$14:$Y$17,"="&amp;$Y17)</f>
        <v>0</v>
      </c>
      <c r="AC17" s="601">
        <f t="shared" si="16"/>
        <v>1</v>
      </c>
      <c r="AD17" s="630"/>
      <c r="AE17" s="585">
        <f t="array" ref="AE17">SUMPRODUCT($X$22:$X$27*($P$22:$P$27=$D17)*ISNUMBER(MATCH($Q$22:$Q$27,IF($U$14:$U$17=$U17,$D$14:$D$17,""),0)))+SUMPRODUCT($Y$22:$Y$27*($Q$22:$Q$27=$D17)*ISNUMBER(MATCH($P$22:$P$27,IF($U$14:$U$17=$U17,$D$14:$D$17,""),0)))</f>
        <v>0</v>
      </c>
      <c r="AF17" s="583">
        <f>COUNTIFS($AE$14:$AE$17,"&gt;"&amp;$AE17,$AC$14:$AC$17,"="&amp;$AC17)</f>
        <v>0</v>
      </c>
      <c r="AG17" s="601">
        <f t="shared" si="17"/>
        <v>1</v>
      </c>
      <c r="AH17" s="632"/>
      <c r="AI17" s="584">
        <f>COUNTIFS($J$5:$J$8,"&gt;"&amp;$J8,$AG$14:$AG$17,"="&amp;$AG17)</f>
        <v>0</v>
      </c>
      <c r="AJ17" s="601">
        <f t="shared" si="24"/>
        <v>1</v>
      </c>
      <c r="AK17" s="630"/>
      <c r="AL17" s="584">
        <f>COUNTIFS($H$5:$H$8,"&gt;"&amp;$H8,$AJ$14:$AJ$17,"="&amp;$AJ17)</f>
        <v>0</v>
      </c>
      <c r="AM17" s="601">
        <f t="shared" si="25"/>
        <v>1</v>
      </c>
      <c r="AN17" s="630"/>
      <c r="AO17" s="584">
        <f t="shared" si="26"/>
        <v>0</v>
      </c>
      <c r="AP17" s="601">
        <f t="shared" si="27"/>
        <v>1</v>
      </c>
      <c r="AQ17" s="630"/>
      <c r="AR17" s="584">
        <f t="shared" si="28"/>
        <v>0</v>
      </c>
      <c r="AS17" s="601">
        <f t="shared" si="18"/>
        <v>1</v>
      </c>
      <c r="AT17" s="630"/>
      <c r="AV17" s="639" t="b">
        <f t="shared" si="29"/>
        <v>0</v>
      </c>
      <c r="AX17" s="584"/>
      <c r="AY17" s="639">
        <f t="shared" si="30"/>
        <v>4</v>
      </c>
      <c r="AZ17" s="643" t="str">
        <v>B4</v>
      </c>
      <c r="BA17" s="645">
        <v>0</v>
      </c>
      <c r="BB17" s="645">
        <v>0</v>
      </c>
      <c r="BC17" s="648">
        <v>0</v>
      </c>
      <c r="BE17" s="655" t="str">
        <v/>
      </c>
      <c r="BF17" s="656" t="str">
        <v/>
      </c>
      <c r="BG17" s="656" t="str">
        <v/>
      </c>
      <c r="BH17" s="657" t="str">
        <v/>
      </c>
      <c r="BI17" s="639"/>
      <c r="BJ17" s="639"/>
      <c r="BK17" s="613">
        <v>1</v>
      </c>
      <c r="BL17" s="584"/>
      <c r="BN17" s="643" t="str">
        <v/>
      </c>
      <c r="BO17" s="645" t="str">
        <v/>
      </c>
      <c r="BP17" s="645" t="str">
        <v/>
      </c>
      <c r="BQ17" s="648" t="str">
        <v/>
      </c>
      <c r="BS17" s="655" t="str">
        <v/>
      </c>
      <c r="BT17" s="656" t="str">
        <v/>
      </c>
      <c r="BU17" s="656" t="str">
        <v/>
      </c>
      <c r="BV17" s="657" t="str">
        <v/>
      </c>
      <c r="BZ17" s="643" t="str">
        <v/>
      </c>
      <c r="CA17" s="645" t="str">
        <v/>
      </c>
      <c r="CB17" s="645" t="str">
        <v/>
      </c>
      <c r="CC17" s="648" t="str">
        <v/>
      </c>
      <c r="CE17" s="655" t="str">
        <v/>
      </c>
      <c r="CF17" s="656" t="str">
        <v/>
      </c>
      <c r="CG17" s="656" t="str">
        <v/>
      </c>
      <c r="CH17" s="657" t="str">
        <v/>
      </c>
    </row>
    <row r="18" spans="2:86" s="616" customFormat="1" ht="12.75" thickTop="1" x14ac:dyDescent="0.25">
      <c r="B18" s="623"/>
      <c r="C18" s="623"/>
      <c r="D18" s="623"/>
      <c r="E18" s="623"/>
      <c r="F18" s="623"/>
      <c r="G18" s="623"/>
      <c r="H18" s="623"/>
      <c r="I18" s="623"/>
      <c r="J18" s="623"/>
      <c r="K18" s="623"/>
      <c r="L18" s="623"/>
      <c r="M18" s="623"/>
      <c r="N18" s="623"/>
      <c r="O18" s="623"/>
      <c r="P18" s="584"/>
      <c r="Q18" s="584"/>
      <c r="R18" s="584"/>
      <c r="S18" s="584"/>
      <c r="T18" s="584"/>
      <c r="U18" s="584"/>
      <c r="V18" s="623"/>
      <c r="W18" s="623"/>
      <c r="X18" s="623"/>
      <c r="Y18" s="623"/>
      <c r="Z18" s="623"/>
      <c r="AA18" s="623"/>
      <c r="AB18" s="623"/>
      <c r="AC18" s="623"/>
      <c r="AD18" s="623"/>
      <c r="AE18" s="623"/>
      <c r="AF18" s="623"/>
      <c r="AG18" s="623"/>
      <c r="AH18" s="623"/>
      <c r="AI18" s="623"/>
      <c r="BI18" s="623"/>
      <c r="BJ18" s="623"/>
      <c r="BK18" s="627"/>
      <c r="BL18" s="627"/>
    </row>
    <row r="19" spans="2:86" s="616" customFormat="1" x14ac:dyDescent="0.25">
      <c r="B19" s="623"/>
      <c r="C19" s="623"/>
      <c r="D19" s="623"/>
      <c r="E19" s="623"/>
      <c r="F19" s="623"/>
      <c r="G19" s="623"/>
      <c r="H19" s="623"/>
      <c r="I19" s="623"/>
      <c r="J19" s="623"/>
      <c r="K19" s="623"/>
      <c r="L19" s="623"/>
      <c r="M19" s="623"/>
      <c r="N19" s="623"/>
      <c r="O19" s="623"/>
      <c r="P19" s="623"/>
      <c r="Q19" s="623"/>
      <c r="R19" s="623"/>
      <c r="S19" s="623"/>
      <c r="T19" s="623"/>
      <c r="U19" s="623"/>
      <c r="V19" s="623"/>
      <c r="W19" s="623"/>
      <c r="X19" s="623"/>
      <c r="Y19" s="623"/>
      <c r="Z19" s="623"/>
      <c r="AA19" s="623"/>
      <c r="AB19" s="623"/>
      <c r="AC19" s="623"/>
      <c r="AD19" s="623"/>
      <c r="AE19" s="623"/>
      <c r="AF19" s="623"/>
      <c r="AG19" s="623"/>
      <c r="AH19" s="623"/>
      <c r="AI19" s="623"/>
      <c r="AL19" s="617" t="s">
        <v>986</v>
      </c>
      <c r="AM19" s="619" t="s">
        <v>2174</v>
      </c>
      <c r="BI19" s="623"/>
      <c r="BJ19" s="623"/>
      <c r="BK19" s="627"/>
      <c r="BL19" s="627"/>
    </row>
    <row r="20" spans="2:86" s="579" customFormat="1" ht="12.75" thickBot="1" x14ac:dyDescent="0.3">
      <c r="D20" s="577"/>
      <c r="E20" s="577"/>
      <c r="F20" s="577"/>
      <c r="G20" s="577"/>
      <c r="H20" s="577"/>
      <c r="O20" s="666"/>
      <c r="R20" s="577"/>
      <c r="S20" s="577"/>
      <c r="T20" s="577"/>
      <c r="W20" s="666"/>
      <c r="Y20" s="666"/>
      <c r="AE20" s="577"/>
      <c r="AF20" s="577"/>
      <c r="AG20" s="577"/>
      <c r="AH20" s="577"/>
      <c r="AI20" s="577"/>
      <c r="AL20" s="582" t="s">
        <v>2185</v>
      </c>
      <c r="AM20" s="594" t="s">
        <v>2204</v>
      </c>
      <c r="AZ20" s="621" t="s">
        <v>2200</v>
      </c>
      <c r="BI20" s="577"/>
      <c r="BJ20" s="577"/>
      <c r="BK20" s="585"/>
      <c r="BL20" s="585"/>
    </row>
    <row r="21" spans="2:86" s="579" customFormat="1" ht="15.75" customHeight="1" thickBot="1" x14ac:dyDescent="0.3">
      <c r="D21" s="667"/>
      <c r="E21" s="591" t="s">
        <v>563</v>
      </c>
      <c r="F21" s="590" t="s">
        <v>564</v>
      </c>
      <c r="G21" s="590" t="s">
        <v>565</v>
      </c>
      <c r="H21" s="668" t="str">
        <f t="array" ref="H21:K21">TRANSPOSE($D$22:$D$25)</f>
        <v>B1</v>
      </c>
      <c r="I21" s="669" t="str">
        <v>B2</v>
      </c>
      <c r="J21" s="669" t="str">
        <v>B3</v>
      </c>
      <c r="K21" s="670" t="str">
        <v>B4</v>
      </c>
      <c r="L21" s="617" t="s">
        <v>2201</v>
      </c>
      <c r="M21" s="582" t="s">
        <v>2196</v>
      </c>
      <c r="N21" s="747" t="s">
        <v>2173</v>
      </c>
      <c r="T21" s="666" t="s">
        <v>161</v>
      </c>
      <c r="U21" s="1013" t="s">
        <v>563</v>
      </c>
      <c r="V21" s="1013"/>
      <c r="W21" s="671" t="s">
        <v>183</v>
      </c>
      <c r="X21" s="671" t="s">
        <v>564</v>
      </c>
      <c r="Y21" s="671" t="s">
        <v>565</v>
      </c>
      <c r="AA21" s="672"/>
      <c r="AE21" s="623"/>
      <c r="AF21" s="616"/>
      <c r="AG21" s="577"/>
      <c r="AH21" s="616"/>
      <c r="AI21" s="616"/>
      <c r="AJ21" s="616"/>
      <c r="AK21" s="616"/>
      <c r="AL21" s="636">
        <f>COUNTIFS($U$5:$U$8,"&gt;"&amp;$U5,$AM$14:$AM$17,"="&amp;$AM14)</f>
        <v>0</v>
      </c>
      <c r="AM21" s="637">
        <f>AM14+AL21</f>
        <v>1</v>
      </c>
      <c r="AN21" s="623"/>
      <c r="AO21" s="616"/>
      <c r="AX21" s="622" t="s">
        <v>2197</v>
      </c>
      <c r="AY21" s="622" t="s">
        <v>2198</v>
      </c>
      <c r="AZ21" s="616"/>
      <c r="BA21" s="616"/>
      <c r="BB21" s="616"/>
      <c r="BC21" s="616"/>
      <c r="BD21" s="616"/>
      <c r="BE21" s="624" t="str">
        <f t="array" ref="BE21:BH21">TRANSPOSE($AZ$22:$AZ$25)</f>
        <v/>
      </c>
      <c r="BF21" s="625" t="str">
        <v/>
      </c>
      <c r="BG21" s="625" t="str">
        <v/>
      </c>
      <c r="BH21" s="626" t="str">
        <v/>
      </c>
      <c r="BI21" s="623"/>
      <c r="BJ21" s="623"/>
      <c r="BK21" s="584"/>
      <c r="BL21" s="584"/>
      <c r="BM21" s="623"/>
      <c r="BN21" s="623"/>
      <c r="BO21" s="623"/>
      <c r="BP21" s="623"/>
      <c r="BQ21" s="623"/>
      <c r="BR21" s="623"/>
      <c r="BS21" s="623"/>
      <c r="BT21" s="623"/>
      <c r="BU21" s="623"/>
      <c r="BV21" s="623"/>
    </row>
    <row r="22" spans="2:86" s="579" customFormat="1" ht="12.75" thickTop="1" x14ac:dyDescent="0.2">
      <c r="C22" s="583"/>
      <c r="D22" s="673" t="str">
        <f>IF($L$9=0,$D5,INDEX($D$5:$D$8,MATCH($C5,$E$14:$E$17,0)))</f>
        <v>B1</v>
      </c>
      <c r="E22" s="674">
        <f>VLOOKUP($D22,$D$5:$K$8,8,0)</f>
        <v>0</v>
      </c>
      <c r="F22" s="675">
        <f>VLOOKUP($D22,$D$5:$K$8,5,0)</f>
        <v>0</v>
      </c>
      <c r="G22" s="676">
        <f>VLOOKUP($D22,$D$5:$K$8,6,0)</f>
        <v>0</v>
      </c>
      <c r="H22" s="677" t="str">
        <f t="array" ref="H22:K25">IFERROR(VLOOKUP($D$22:$D$25&amp;$H$21:$K$21,$Z$22:$AA$33,2,0),"")</f>
        <v/>
      </c>
      <c r="I22" s="675" t="str">
        <v/>
      </c>
      <c r="J22" s="675" t="str">
        <v/>
      </c>
      <c r="K22" s="678" t="str">
        <v/>
      </c>
      <c r="L22" s="604" t="b">
        <f>OR($E22&gt;0,$G22&gt;0)</f>
        <v>0</v>
      </c>
      <c r="M22" s="604" t="b">
        <f t="array" ref="M22:M25">VLOOKUP($D$22:$D$25,$D$14:$AV$17,45,0)</f>
        <v>0</v>
      </c>
      <c r="N22" s="585">
        <f>VLOOKUP($D22,$D$5:$Q$8,14,0)</f>
        <v>5</v>
      </c>
      <c r="O22" s="685" t="s">
        <v>32</v>
      </c>
      <c r="P22" s="686" t="str">
        <f>INDEX(EURO!$B$13:$R$43,1,1+(CODE($B$1)-65)*3)</f>
        <v>B1</v>
      </c>
      <c r="Q22" s="687" t="str">
        <f>INDEX(EURO!$B$13:$R$43,1,2+(CODE($B$1)-65)*3)</f>
        <v>B2</v>
      </c>
      <c r="R22" s="687" t="str">
        <f>IF(OR(INDEX(EURO!$B$14:$R$43,1,1+(CODE($B$1)-65)*3)="",INDEX(EURO!$B$14:$R$43,1,2+(CODE($B$1)-65)*3)=""),"",INDEX(EURO!$B$14:$R$43,1,1+(CODE($B$1)-65)*3))</f>
        <v/>
      </c>
      <c r="S22" s="688" t="str">
        <f>IF(OR(INDEX(EURO!$B$14:$R$43,1,1+(CODE($B$1)-65)*3)="",INDEX(EURO!$B$14:$R$43,1,2+(CODE($B$1)-65)*3)=""),"",INDEX(EURO!$B$14:$R$43,1,2+(CODE($B$1)-65)*3))</f>
        <v/>
      </c>
      <c r="T22" s="689">
        <f t="shared" ref="T22:T27" si="31">IF(AND(P22&lt;&gt;"",Q22&lt;&gt;"",P22&lt;&gt;Q22,R22&lt;&gt;"",S22&lt;&gt;""),1,0)</f>
        <v>0</v>
      </c>
      <c r="U22" s="690">
        <f t="shared" ref="U22:U27" si="32">IF($T22=0,0,IF($R22&gt;$S22,3,IF($R22=$S22,1,0)))</f>
        <v>0</v>
      </c>
      <c r="V22" s="691">
        <f t="shared" ref="V22:V27" si="33">IF($T22=0,0,IF($R22&lt;$S22,3,IF($R22=$S22,1,0)))</f>
        <v>0</v>
      </c>
      <c r="W22" s="692">
        <f t="shared" ref="W22:W27" si="34">IF(OR(R22="",S22=""),0,R22-S22)</f>
        <v>0</v>
      </c>
      <c r="X22" s="693">
        <f t="shared" ref="X22:X27" si="35">IF(OR(R22="",S22=""),0,R22)</f>
        <v>0</v>
      </c>
      <c r="Y22" s="694">
        <f t="shared" ref="Y22:Y27" si="36">IF(OR(R22="",S22=""),0,S22)</f>
        <v>0</v>
      </c>
      <c r="Z22" s="695" t="str">
        <f t="shared" ref="Z22:Z27" si="37">P22&amp;Q22</f>
        <v>B1B2</v>
      </c>
      <c r="AA22" s="696" t="str">
        <f>IF($T22,$X22&amp;Sprache!$E$149&amp;$Y22,"")</f>
        <v/>
      </c>
      <c r="AB22" s="604"/>
      <c r="AC22" s="604"/>
      <c r="AD22" s="604"/>
      <c r="AE22" s="585"/>
      <c r="AF22" s="697"/>
      <c r="AG22" s="698"/>
      <c r="AH22" s="698"/>
      <c r="AI22" s="603"/>
      <c r="AJ22" s="584"/>
      <c r="AK22" s="699"/>
      <c r="AL22" s="584">
        <f t="shared" ref="AL22:AL24" si="38">COUNTIFS($U$5:$U$8,"&gt;"&amp;$U6,$AM$14:$AM$17,"="&amp;$AM15)</f>
        <v>0</v>
      </c>
      <c r="AM22" s="601">
        <f t="shared" ref="AM22:AM24" si="39">AM15+AL22</f>
        <v>1</v>
      </c>
      <c r="AN22" s="584"/>
      <c r="AO22" s="584"/>
      <c r="AX22" s="640" t="str">
        <f t="array" ref="AX22">IFERROR(SMALL(IF(COUNTIF($I$14:$I$17,$C$14:$C$17)&gt;1,$C$14:$C$17,""),2),"")</f>
        <v/>
      </c>
      <c r="AY22" s="639">
        <f>IFERROR(INDEX($E$14:$E$17,IF($I14=$AX$22,$C14,99)),0)</f>
        <v>0</v>
      </c>
      <c r="AZ22" s="641" t="str">
        <f t="array" ref="AZ22:AZ25">IFERROR(VLOOKUP($BB$5:$BB$8,$C$14:$D$17,2,0),"")</f>
        <v/>
      </c>
      <c r="BA22" s="644" t="str">
        <f t="array" ref="BA22:BA25">IFERROR(VLOOKUP($BB$5:$BB$8,$C$14:$K$17,9,0),"")</f>
        <v/>
      </c>
      <c r="BB22" s="644" t="str">
        <f t="array" ref="BB22:BB25">IFERROR(VLOOKUP($BB$5:$BB$8,$C$14:$O$17,13,0),"")</f>
        <v/>
      </c>
      <c r="BC22" s="646" t="str">
        <f t="array" ref="BC22:BC25">IFERROR(VLOOKUP($BB$5:$BB$8,$C$14:$S$17,17,0),"")</f>
        <v/>
      </c>
      <c r="BD22" s="616"/>
      <c r="BE22" s="649" t="str">
        <f t="array" ref="BE22:BH25">IFERROR(VLOOKUP($AZ$22:$AZ$25&amp;$BE$21:$BH$21,$Z$22:$AA$33,2,0),"")</f>
        <v/>
      </c>
      <c r="BF22" s="650" t="str">
        <v/>
      </c>
      <c r="BG22" s="650" t="str">
        <v/>
      </c>
      <c r="BH22" s="651" t="str">
        <v/>
      </c>
      <c r="BI22" s="639"/>
      <c r="BJ22" s="639"/>
      <c r="BK22" s="583"/>
      <c r="BL22" s="584"/>
      <c r="BM22" s="623"/>
      <c r="BN22" s="623"/>
      <c r="BO22" s="584"/>
      <c r="BP22" s="584"/>
      <c r="BQ22" s="584"/>
      <c r="BR22" s="623"/>
      <c r="BS22" s="639"/>
      <c r="BT22" s="639"/>
      <c r="BU22" s="639"/>
      <c r="BV22" s="639"/>
    </row>
    <row r="23" spans="2:86" s="579" customFormat="1" x14ac:dyDescent="0.2">
      <c r="C23" s="583"/>
      <c r="D23" s="700" t="str">
        <f t="shared" ref="D23:D25" si="40">IF($L$9=0,$D6,INDEX($D$5:$D$8,MATCH($C6,$E$14:$E$17,0)))</f>
        <v>B2</v>
      </c>
      <c r="E23" s="701">
        <f t="shared" ref="E23:E25" si="41">VLOOKUP($D23,$D$5:$K$8,8,0)</f>
        <v>0</v>
      </c>
      <c r="F23" s="583">
        <f t="shared" ref="F23:F25" si="42">VLOOKUP($D23,$D$5:$K$8,5,0)</f>
        <v>0</v>
      </c>
      <c r="G23" s="702">
        <f t="shared" ref="G23:G25" si="43">VLOOKUP($D23,$D$5:$K$8,6,0)</f>
        <v>0</v>
      </c>
      <c r="H23" s="679" t="str">
        <v/>
      </c>
      <c r="I23" s="680" t="str">
        <v/>
      </c>
      <c r="J23" s="583" t="str">
        <v/>
      </c>
      <c r="K23" s="681" t="str">
        <v/>
      </c>
      <c r="L23" s="604" t="b">
        <f t="shared" ref="L23:L25" si="44">OR($E23&gt;0,$G23&gt;0)</f>
        <v>0</v>
      </c>
      <c r="M23" s="604" t="b">
        <v>0</v>
      </c>
      <c r="N23" s="585">
        <f t="shared" ref="N23:N25" si="45">VLOOKUP($D23,$D$5:$Q$8,14,0)</f>
        <v>6</v>
      </c>
      <c r="O23" s="703" t="s">
        <v>33</v>
      </c>
      <c r="P23" s="704" t="str">
        <f>INDEX(EURO!$B$13:$R$43,6,1+(CODE($B$1)-65)*3)</f>
        <v>B3</v>
      </c>
      <c r="Q23" s="705" t="str">
        <f>INDEX(EURO!$B$13:$R$43,6,2+(CODE($B$1)-65)*3)</f>
        <v>B4</v>
      </c>
      <c r="R23" s="705" t="str">
        <f>IF(OR(INDEX(EURO!$B$14:$R$43,6,1+(CODE($B$1)-65)*3)="",INDEX(EURO!$B$14:$R$43,6,2+(CODE($B$1)-65)*3)=""),"",INDEX(EURO!$B$14:$R$43,6,1+(CODE($B$1)-65)*3))</f>
        <v/>
      </c>
      <c r="S23" s="706" t="str">
        <f>IF(OR(INDEX(EURO!$B$14:$R$43,6,1+(CODE($B$1)-65)*3)="",INDEX(EURO!$B$14:$R$43,6,2+(CODE($B$1)-65)*3)=""),"",INDEX(EURO!$B$14:$R$43,6,2+(CODE($B$1)-65)*3))</f>
        <v/>
      </c>
      <c r="T23" s="583">
        <f t="shared" si="31"/>
        <v>0</v>
      </c>
      <c r="U23" s="707">
        <f t="shared" si="32"/>
        <v>0</v>
      </c>
      <c r="V23" s="583">
        <f t="shared" si="33"/>
        <v>0</v>
      </c>
      <c r="W23" s="708">
        <f t="shared" si="34"/>
        <v>0</v>
      </c>
      <c r="X23" s="709">
        <f t="shared" si="35"/>
        <v>0</v>
      </c>
      <c r="Y23" s="710">
        <f t="shared" si="36"/>
        <v>0</v>
      </c>
      <c r="Z23" s="711" t="str">
        <f t="shared" si="37"/>
        <v>B3B4</v>
      </c>
      <c r="AA23" s="712" t="str">
        <f>IF($T23,$X23&amp;Sprache!$E$149&amp;$Y23,"")</f>
        <v/>
      </c>
      <c r="AB23" s="604"/>
      <c r="AC23" s="604"/>
      <c r="AD23" s="604"/>
      <c r="AE23" s="585"/>
      <c r="AF23" s="697"/>
      <c r="AG23" s="698"/>
      <c r="AH23" s="698"/>
      <c r="AI23" s="698"/>
      <c r="AJ23" s="584"/>
      <c r="AK23" s="699"/>
      <c r="AL23" s="584">
        <f t="shared" si="38"/>
        <v>0</v>
      </c>
      <c r="AM23" s="601">
        <f t="shared" si="39"/>
        <v>1</v>
      </c>
      <c r="AN23" s="584"/>
      <c r="AO23" s="584"/>
      <c r="AY23" s="639">
        <f t="shared" ref="AY23:AY25" si="46">IFERROR(INDEX($E$14:$E$17,IF($I15=$AX$22,$C15,99)),0)</f>
        <v>0</v>
      </c>
      <c r="AZ23" s="642" t="str">
        <v/>
      </c>
      <c r="BA23" s="584" t="str">
        <v/>
      </c>
      <c r="BB23" s="584" t="str">
        <v/>
      </c>
      <c r="BC23" s="647" t="str">
        <v/>
      </c>
      <c r="BD23" s="616"/>
      <c r="BE23" s="652" t="str">
        <v/>
      </c>
      <c r="BF23" s="653" t="str">
        <v/>
      </c>
      <c r="BG23" s="639" t="str">
        <v/>
      </c>
      <c r="BH23" s="654" t="str">
        <v/>
      </c>
      <c r="BI23" s="639"/>
      <c r="BJ23" s="639"/>
      <c r="BK23" s="583"/>
      <c r="BL23" s="584"/>
      <c r="BM23" s="623"/>
      <c r="BN23" s="623"/>
      <c r="BO23" s="584"/>
      <c r="BP23" s="584"/>
      <c r="BQ23" s="584"/>
      <c r="BR23" s="623"/>
      <c r="BS23" s="639"/>
      <c r="BT23" s="639"/>
      <c r="BU23" s="639"/>
      <c r="BV23" s="639"/>
    </row>
    <row r="24" spans="2:86" s="579" customFormat="1" x14ac:dyDescent="0.2">
      <c r="C24" s="583"/>
      <c r="D24" s="700" t="str">
        <f t="shared" si="40"/>
        <v>B3</v>
      </c>
      <c r="E24" s="701">
        <f t="shared" si="41"/>
        <v>0</v>
      </c>
      <c r="F24" s="583">
        <f t="shared" si="42"/>
        <v>0</v>
      </c>
      <c r="G24" s="702">
        <f t="shared" si="43"/>
        <v>0</v>
      </c>
      <c r="H24" s="679" t="str">
        <v/>
      </c>
      <c r="I24" s="583" t="str">
        <v/>
      </c>
      <c r="J24" s="680" t="str">
        <v/>
      </c>
      <c r="K24" s="681" t="str">
        <v/>
      </c>
      <c r="L24" s="604" t="b">
        <f t="shared" si="44"/>
        <v>0</v>
      </c>
      <c r="M24" s="604" t="b">
        <v>0</v>
      </c>
      <c r="N24" s="585">
        <f t="shared" si="45"/>
        <v>7</v>
      </c>
      <c r="O24" s="703" t="s">
        <v>34</v>
      </c>
      <c r="P24" s="704" t="str">
        <f>INDEX(EURO!$B$13:$R$43,11,1+(CODE($B$1)-65)*3)</f>
        <v>B1</v>
      </c>
      <c r="Q24" s="705" t="str">
        <f>INDEX(EURO!$B$13:$R$43,11,2+(CODE($B$1)-65)*3)</f>
        <v>B3</v>
      </c>
      <c r="R24" s="705" t="str">
        <f>IF(OR(INDEX(EURO!$B$14:$R$43,11,1+(CODE($B$1)-65)*3)="",INDEX(EURO!$B$14:$R$43,11,2+(CODE($B$1)-65)*3)=""),"",INDEX(EURO!$B$14:$R$43,11,1+(CODE($B$1)-65)*3))</f>
        <v/>
      </c>
      <c r="S24" s="706" t="str">
        <f>IF(OR(INDEX(EURO!$B$14:$R$43,11,1+(CODE($B$1)-65)*3)="",INDEX(EURO!$B$14:$R$43,11,2+(CODE($B$1)-65)*3)=""),"",INDEX(EURO!$B$14:$R$43,11,2+(CODE($B$1)-65)*3))</f>
        <v/>
      </c>
      <c r="T24" s="583">
        <f t="shared" si="31"/>
        <v>0</v>
      </c>
      <c r="U24" s="707">
        <f t="shared" si="32"/>
        <v>0</v>
      </c>
      <c r="V24" s="583">
        <f t="shared" si="33"/>
        <v>0</v>
      </c>
      <c r="W24" s="708">
        <f t="shared" si="34"/>
        <v>0</v>
      </c>
      <c r="X24" s="709">
        <f t="shared" si="35"/>
        <v>0</v>
      </c>
      <c r="Y24" s="710">
        <f t="shared" si="36"/>
        <v>0</v>
      </c>
      <c r="Z24" s="711" t="str">
        <f t="shared" si="37"/>
        <v>B1B3</v>
      </c>
      <c r="AA24" s="712" t="str">
        <f>IF($T24,$X24&amp;Sprache!$E$149&amp;$Y24,"")</f>
        <v/>
      </c>
      <c r="AB24" s="604"/>
      <c r="AC24" s="604"/>
      <c r="AD24" s="604"/>
      <c r="AE24" s="585"/>
      <c r="AF24" s="697"/>
      <c r="AG24" s="698"/>
      <c r="AH24" s="698"/>
      <c r="AI24" s="698"/>
      <c r="AJ24" s="584"/>
      <c r="AK24" s="699"/>
      <c r="AL24" s="584">
        <f t="shared" si="38"/>
        <v>0</v>
      </c>
      <c r="AM24" s="601">
        <f t="shared" si="39"/>
        <v>1</v>
      </c>
      <c r="AN24" s="584"/>
      <c r="AO24" s="584"/>
      <c r="AY24" s="639">
        <f t="shared" si="46"/>
        <v>0</v>
      </c>
      <c r="AZ24" s="642" t="str">
        <v/>
      </c>
      <c r="BA24" s="584" t="str">
        <v/>
      </c>
      <c r="BB24" s="584" t="str">
        <v/>
      </c>
      <c r="BC24" s="647" t="str">
        <v/>
      </c>
      <c r="BD24" s="616"/>
      <c r="BE24" s="652" t="str">
        <v/>
      </c>
      <c r="BF24" s="639" t="str">
        <v/>
      </c>
      <c r="BG24" s="653" t="str">
        <v/>
      </c>
      <c r="BH24" s="654" t="str">
        <v/>
      </c>
      <c r="BI24" s="639"/>
      <c r="BJ24" s="639"/>
      <c r="BK24" s="583"/>
      <c r="BL24" s="584"/>
      <c r="BM24" s="623"/>
      <c r="BN24" s="623"/>
      <c r="BO24" s="584"/>
      <c r="BP24" s="584"/>
      <c r="BQ24" s="584"/>
      <c r="BR24" s="623"/>
      <c r="BS24" s="639"/>
      <c r="BT24" s="639"/>
      <c r="BU24" s="639"/>
      <c r="BV24" s="639"/>
    </row>
    <row r="25" spans="2:86" s="579" customFormat="1" ht="12.75" thickBot="1" x14ac:dyDescent="0.3">
      <c r="C25" s="583"/>
      <c r="D25" s="713" t="str">
        <f t="shared" si="40"/>
        <v>B4</v>
      </c>
      <c r="E25" s="714">
        <f t="shared" si="41"/>
        <v>0</v>
      </c>
      <c r="F25" s="683">
        <f t="shared" si="42"/>
        <v>0</v>
      </c>
      <c r="G25" s="715">
        <f t="shared" si="43"/>
        <v>0</v>
      </c>
      <c r="H25" s="682" t="str">
        <v/>
      </c>
      <c r="I25" s="683" t="str">
        <v/>
      </c>
      <c r="J25" s="683" t="str">
        <v/>
      </c>
      <c r="K25" s="684" t="str">
        <v/>
      </c>
      <c r="L25" s="604" t="b">
        <f t="shared" si="44"/>
        <v>0</v>
      </c>
      <c r="M25" s="604" t="b">
        <v>0</v>
      </c>
      <c r="N25" s="585">
        <f t="shared" si="45"/>
        <v>8</v>
      </c>
      <c r="O25" s="703" t="s">
        <v>35</v>
      </c>
      <c r="P25" s="704" t="str">
        <f>INDEX(EURO!$B$13:$R$43,16,1+(CODE($B$1)-65)*3)</f>
        <v>B2</v>
      </c>
      <c r="Q25" s="705" t="str">
        <f>INDEX(EURO!$B$13:$R$43,16,2+(CODE($B$1)-65)*3)</f>
        <v>B4</v>
      </c>
      <c r="R25" s="705" t="str">
        <f>IF(OR(INDEX(EURO!$B$14:$R$43,16,1+(CODE($B$1)-65)*3)="",INDEX(EURO!$B$14:$R$43,16,2+(CODE($B$1)-65)*3)=""),"",INDEX(EURO!$B$14:$R$43,16,1+(CODE($B$1)-65)*3))</f>
        <v/>
      </c>
      <c r="S25" s="706" t="str">
        <f>IF(OR(INDEX(EURO!$B$14:$R$43,16,1+(CODE($B$1)-65)*3)="",INDEX(EURO!$B$14:$R$43,16,2+(CODE($B$1)-65)*3)=""),"",INDEX(EURO!$B$14:$R$43,16,2+(CODE($B$1)-65)*3))</f>
        <v/>
      </c>
      <c r="T25" s="583">
        <f t="shared" si="31"/>
        <v>0</v>
      </c>
      <c r="U25" s="707">
        <f t="shared" si="32"/>
        <v>0</v>
      </c>
      <c r="V25" s="583">
        <f t="shared" si="33"/>
        <v>0</v>
      </c>
      <c r="W25" s="708">
        <f t="shared" si="34"/>
        <v>0</v>
      </c>
      <c r="X25" s="709">
        <f t="shared" si="35"/>
        <v>0</v>
      </c>
      <c r="Y25" s="710">
        <f t="shared" si="36"/>
        <v>0</v>
      </c>
      <c r="Z25" s="711" t="str">
        <f t="shared" si="37"/>
        <v>B2B4</v>
      </c>
      <c r="AA25" s="712" t="str">
        <f>IF($T25,$X25&amp;Sprache!$E$149&amp;$Y25,"")</f>
        <v/>
      </c>
      <c r="AB25" s="1014" t="s">
        <v>2202</v>
      </c>
      <c r="AC25" s="1014"/>
      <c r="AD25" s="666" t="s">
        <v>161</v>
      </c>
      <c r="AE25" s="666" t="s">
        <v>346</v>
      </c>
      <c r="AF25" s="697"/>
      <c r="AG25" s="698"/>
      <c r="AH25" s="698"/>
      <c r="AI25" s="698"/>
      <c r="AJ25" s="584"/>
      <c r="AK25" s="699"/>
      <c r="AL25" s="584"/>
      <c r="AN25" s="584"/>
      <c r="AO25" s="584"/>
      <c r="AY25" s="639">
        <f t="shared" si="46"/>
        <v>0</v>
      </c>
      <c r="AZ25" s="643" t="str">
        <v/>
      </c>
      <c r="BA25" s="645" t="str">
        <v/>
      </c>
      <c r="BB25" s="645" t="str">
        <v/>
      </c>
      <c r="BC25" s="648" t="str">
        <v/>
      </c>
      <c r="BD25" s="616"/>
      <c r="BE25" s="655" t="str">
        <v/>
      </c>
      <c r="BF25" s="656" t="str">
        <v/>
      </c>
      <c r="BG25" s="656" t="str">
        <v/>
      </c>
      <c r="BH25" s="657" t="str">
        <v/>
      </c>
      <c r="BI25" s="639"/>
      <c r="BJ25" s="639"/>
      <c r="BK25" s="583"/>
      <c r="BL25" s="584"/>
      <c r="BM25" s="623"/>
      <c r="BN25" s="623"/>
      <c r="BO25" s="623"/>
      <c r="BP25" s="623"/>
      <c r="BQ25" s="623"/>
      <c r="BR25" s="623"/>
      <c r="BS25" s="639"/>
      <c r="BT25" s="639"/>
      <c r="BU25" s="639"/>
      <c r="BV25" s="639"/>
    </row>
    <row r="26" spans="2:86" s="579" customFormat="1" ht="12.75" thickTop="1" x14ac:dyDescent="0.25">
      <c r="C26" s="583"/>
      <c r="D26" s="716"/>
      <c r="E26" s="716"/>
      <c r="F26" s="583"/>
      <c r="G26" s="583"/>
      <c r="H26" s="666"/>
      <c r="O26" s="703" t="s">
        <v>455</v>
      </c>
      <c r="P26" s="704" t="str">
        <f>INDEX(EURO!$B$13:$R$43,21,1+(CODE($B$1)-65)*3)</f>
        <v>B4</v>
      </c>
      <c r="Q26" s="705" t="str">
        <f>INDEX(EURO!$B$13:$R$43,21,2+(CODE($B$1)-65)*3)</f>
        <v>B1</v>
      </c>
      <c r="R26" s="705" t="str">
        <f>IF(OR(INDEX(EURO!$B$14:$R$43,21,1+(CODE($B$1)-65)*3)="",INDEX(EURO!$B$14:$R$43,21,2+(CODE($B$1)-65)*3)=""),"",INDEX(EURO!$B$14:$R$43,21,1+(CODE($B$1)-65)*3))</f>
        <v/>
      </c>
      <c r="S26" s="706" t="str">
        <f>IF(OR(INDEX(EURO!$B$14:$R$43,21,1+(CODE($B$1)-65)*3)="",INDEX(EURO!$B$14:$R$43,21,2+(CODE($B$1)-65)*3)=""),"",INDEX(EURO!$B$14:$R$43,21,2+(CODE($B$1)-65)*3))</f>
        <v/>
      </c>
      <c r="T26" s="583">
        <f t="shared" si="31"/>
        <v>0</v>
      </c>
      <c r="U26" s="707">
        <f t="shared" si="32"/>
        <v>0</v>
      </c>
      <c r="V26" s="583">
        <f t="shared" si="33"/>
        <v>0</v>
      </c>
      <c r="W26" s="708">
        <f t="shared" si="34"/>
        <v>0</v>
      </c>
      <c r="X26" s="709">
        <f t="shared" si="35"/>
        <v>0</v>
      </c>
      <c r="Y26" s="710">
        <f t="shared" si="36"/>
        <v>0</v>
      </c>
      <c r="Z26" s="711" t="str">
        <f t="shared" si="37"/>
        <v>B4B1</v>
      </c>
      <c r="AA26" s="712" t="str">
        <f>IF($T26,$X26&amp;Sprache!$E$149&amp;$Y26,"")</f>
        <v/>
      </c>
      <c r="AB26" s="748" t="str">
        <f>IF(OR(INDEX(EURO!$B$14:$R$43,23,1+(CODE($B$1)-65)*3)="",INDEX(EURO!$B$14:$R$43,23,2+(CODE($B$1)-65)*3)="",INDEX(EURO!$B$14:$R$43,23,1+(CODE($B$1)-65)*3)=INDEX(EURO!$B$14:$R$43,23,2+(CODE($B$1)-65)*3)),"",INDEX(EURO!$B$14:$R$43,23,1+(CODE($B$1)-65)*3))</f>
        <v/>
      </c>
      <c r="AC26" s="749" t="str">
        <f>IF(OR(INDEX(EURO!$B$14:$R$43,23,1+(CODE($B$1)-65)*3)="",INDEX(EURO!$B$14:$R$43,23,2+(CODE($B$1)-65)*3)="",INDEX(EURO!$B$14:$R$43,23,1+(CODE($B$1)-65)*3)=INDEX(EURO!$B$14:$R$43,23,2+(CODE($B$1)-65)*3)),"",INDEX(EURO!$B$14:$R$43,23,2+(CODE($B$1)-65)*3))</f>
        <v/>
      </c>
      <c r="AD26" s="604" t="b">
        <f>AND($L$9=6,R26=S26,COUNTIF($K$5:$K$8,VLOOKUP($P$26,$D$5:$K$8,8,0))=2,VLOOKUP($P$26,$D$5:$T$8,17,0)=VLOOKUP($Q$26,$D$5:$T$8,17,0))</f>
        <v>0</v>
      </c>
      <c r="AE26" s="752" t="str">
        <f>IF(AND(AD26,AB26&lt;&gt;"",AC26&lt;&gt;"",AB26&lt;&gt;AC26),IF(AB26&gt;AC26,P26,Q26),"")</f>
        <v/>
      </c>
      <c r="AF26" s="584"/>
      <c r="AG26" s="583"/>
      <c r="AH26" s="584"/>
      <c r="AI26" s="584"/>
      <c r="AJ26" s="584"/>
      <c r="AK26" s="699"/>
      <c r="AL26" s="584"/>
      <c r="AM26" s="584"/>
      <c r="AN26" s="584"/>
      <c r="AO26" s="584"/>
      <c r="AZ26" s="623"/>
      <c r="BA26" s="584"/>
      <c r="BB26" s="584"/>
      <c r="BC26" s="584"/>
      <c r="BD26" s="616"/>
      <c r="BE26" s="650"/>
      <c r="BF26" s="650"/>
      <c r="BG26" s="650"/>
      <c r="BH26" s="650"/>
      <c r="BI26" s="639"/>
      <c r="BJ26" s="639"/>
      <c r="BL26" s="616"/>
      <c r="BM26" s="616"/>
      <c r="BN26" s="623"/>
      <c r="BO26" s="623"/>
      <c r="BP26" s="623"/>
      <c r="BQ26" s="623"/>
      <c r="BR26" s="616"/>
      <c r="BS26" s="639"/>
      <c r="BT26" s="639"/>
      <c r="BU26" s="639"/>
      <c r="BV26" s="639"/>
    </row>
    <row r="27" spans="2:86" s="579" customFormat="1" ht="12.75" thickBot="1" x14ac:dyDescent="0.3">
      <c r="C27" s="583"/>
      <c r="D27" s="716"/>
      <c r="E27" s="716"/>
      <c r="F27" s="583"/>
      <c r="G27" s="583"/>
      <c r="H27" s="666"/>
      <c r="O27" s="717" t="s">
        <v>456</v>
      </c>
      <c r="P27" s="718" t="str">
        <f>INDEX(EURO!$B$13:$R$43,28,1+(CODE($B$1)-65)*3)</f>
        <v>B2</v>
      </c>
      <c r="Q27" s="719" t="str">
        <f>INDEX(EURO!$B$13:$R$43,28,2+(CODE($B$1)-65)*3)</f>
        <v>B3</v>
      </c>
      <c r="R27" s="719" t="str">
        <f>IF(OR(INDEX(EURO!$B$14:$R$43,28,1+(CODE($B$1)-65)*3)="",INDEX(EURO!$B$14:$R$43,28,2+(CODE($B$1)-65)*3)=""),"",INDEX(EURO!$B$14:$R$43,28,1+(CODE($B$1)-65)*3))</f>
        <v/>
      </c>
      <c r="S27" s="720" t="str">
        <f>IF(OR(INDEX(EURO!$B$14:$R$43,28,1+(CODE($B$1)-65)*3)="",INDEX(EURO!$B$14:$R$43,28,2+(CODE($B$1)-65)*3)=""),"",INDEX(EURO!$B$14:$R$43,28,2+(CODE($B$1)-65)*3))</f>
        <v/>
      </c>
      <c r="T27" s="721">
        <f t="shared" si="31"/>
        <v>0</v>
      </c>
      <c r="U27" s="722">
        <f t="shared" si="32"/>
        <v>0</v>
      </c>
      <c r="V27" s="721">
        <f t="shared" si="33"/>
        <v>0</v>
      </c>
      <c r="W27" s="723">
        <f t="shared" si="34"/>
        <v>0</v>
      </c>
      <c r="X27" s="724">
        <f t="shared" si="35"/>
        <v>0</v>
      </c>
      <c r="Y27" s="725">
        <f t="shared" si="36"/>
        <v>0</v>
      </c>
      <c r="Z27" s="726" t="str">
        <f t="shared" si="37"/>
        <v>B2B3</v>
      </c>
      <c r="AA27" s="727" t="str">
        <f>IF($T27,$X27&amp;Sprache!$E$149&amp;$Y27,"")</f>
        <v/>
      </c>
      <c r="AB27" s="750" t="str">
        <f>IF(OR(INDEX(EURO!$B$14:$R$43,30,1+(CODE($B$1)-65)*3)="",INDEX(EURO!$B$14:$R$43,30,2+(CODE($B$1)-65)*3)="",INDEX(EURO!$B$14:$R$43,30,1+(CODE($B$1)-65)*3)=INDEX(EURO!$B$14:$R$43,30,2+(CODE($B$1)-65)*3)),"",INDEX(EURO!$B$14:$R$43,30,1+(CODE($B$1)-65)*3))</f>
        <v/>
      </c>
      <c r="AC27" s="720" t="str">
        <f>IF(OR(INDEX(EURO!$B$14:$R$43,30,1+(CODE($B$1)-65)*3)="",INDEX(EURO!$B$14:$R$43,30,2+(CODE($B$1)-65)*3)="",INDEX(EURO!$B$14:$R$43,30,1+(CODE($B$1)-65)*3)=INDEX(EURO!$B$14:$R$43,30,2+(CODE($B$1)-65)*3)),"",INDEX(EURO!$B$14:$R$43,30,2+(CODE($B$1)-65)*3))</f>
        <v/>
      </c>
      <c r="AD27" s="604" t="b">
        <f>AND($L$9=6,R27=S27,COUNTIF($K$5:$K$8,VLOOKUP($P$27,$D$5:$K$8,8,0))=2,VLOOKUP($P$27,$D$5:$T$8,17,0)=VLOOKUP($Q$27,$D$5:$T$8,17,0))</f>
        <v>0</v>
      </c>
      <c r="AE27" s="752" t="str">
        <f>IF(AND(AD27,AB27&lt;&gt;"",AC27&lt;&gt;"",AB27&lt;&gt;AC27),IF(AB27&gt;AC27,P27,Q27),"")</f>
        <v/>
      </c>
      <c r="AF27" s="584"/>
      <c r="AG27" s="583"/>
      <c r="AH27" s="584"/>
      <c r="AI27" s="584"/>
      <c r="AJ27" s="584"/>
      <c r="AK27" s="699"/>
      <c r="AL27" s="584"/>
      <c r="AM27" s="584"/>
      <c r="AN27" s="728"/>
      <c r="AO27" s="728"/>
      <c r="AZ27" s="623"/>
      <c r="BA27" s="584"/>
      <c r="BB27" s="584"/>
      <c r="BC27" s="584"/>
      <c r="BD27" s="616"/>
      <c r="BE27" s="639"/>
      <c r="BF27" s="639"/>
      <c r="BG27" s="639"/>
      <c r="BH27" s="639"/>
      <c r="BI27" s="639"/>
      <c r="BJ27" s="639"/>
      <c r="BL27" s="616"/>
      <c r="BM27" s="616"/>
      <c r="BN27" s="623"/>
      <c r="BO27" s="623"/>
      <c r="BP27" s="623"/>
      <c r="BQ27" s="623"/>
      <c r="BR27" s="616"/>
      <c r="BS27" s="639"/>
      <c r="BT27" s="639"/>
      <c r="BU27" s="639"/>
      <c r="BV27" s="639"/>
    </row>
    <row r="28" spans="2:86" s="579" customFormat="1" ht="12.75" thickTop="1" x14ac:dyDescent="0.25">
      <c r="C28" s="583"/>
      <c r="D28" s="716"/>
      <c r="E28" s="716"/>
      <c r="F28" s="583"/>
      <c r="G28" s="583"/>
      <c r="H28" s="666"/>
      <c r="O28" s="685" t="s">
        <v>32</v>
      </c>
      <c r="P28" s="729"/>
      <c r="Q28" s="689"/>
      <c r="R28" s="689"/>
      <c r="S28" s="689"/>
      <c r="T28" s="689"/>
      <c r="U28" s="689"/>
      <c r="V28" s="689"/>
      <c r="W28" s="689"/>
      <c r="X28" s="689"/>
      <c r="Y28" s="730"/>
      <c r="Z28" s="711" t="str">
        <f t="shared" ref="Z28:Z33" si="47">Q22&amp;P22</f>
        <v>B2B1</v>
      </c>
      <c r="AA28" s="712" t="str">
        <f>IF($T22,$Y22&amp;Sprache!$E$149&amp;$X22,"")</f>
        <v/>
      </c>
      <c r="AE28" s="584"/>
      <c r="AF28" s="584"/>
      <c r="AG28" s="583"/>
      <c r="AH28" s="584"/>
      <c r="AI28" s="584"/>
      <c r="AJ28" s="584"/>
      <c r="AK28" s="699"/>
      <c r="AL28" s="584"/>
      <c r="AM28" s="584"/>
      <c r="AN28" s="728"/>
      <c r="AO28" s="728"/>
      <c r="AZ28" s="623"/>
      <c r="BA28" s="584"/>
      <c r="BB28" s="584"/>
      <c r="BC28" s="584"/>
      <c r="BD28" s="616"/>
      <c r="BE28" s="639"/>
      <c r="BF28" s="639"/>
      <c r="BG28" s="639"/>
      <c r="BH28" s="639"/>
      <c r="BI28" s="639"/>
      <c r="BJ28" s="639"/>
      <c r="BL28" s="616"/>
      <c r="BM28" s="616"/>
      <c r="BN28" s="623"/>
      <c r="BO28" s="623"/>
      <c r="BP28" s="623"/>
      <c r="BQ28" s="623"/>
      <c r="BR28" s="616"/>
      <c r="BS28" s="639"/>
      <c r="BT28" s="639"/>
      <c r="BU28" s="639"/>
      <c r="BV28" s="639"/>
    </row>
    <row r="29" spans="2:86" s="579" customFormat="1" x14ac:dyDescent="0.25">
      <c r="C29" s="583"/>
      <c r="D29" s="716"/>
      <c r="E29" s="716"/>
      <c r="F29" s="583"/>
      <c r="G29" s="583"/>
      <c r="H29" s="731"/>
      <c r="O29" s="703" t="s">
        <v>33</v>
      </c>
      <c r="P29" s="732"/>
      <c r="Q29" s="583"/>
      <c r="R29" s="583"/>
      <c r="S29" s="583"/>
      <c r="T29" s="583"/>
      <c r="U29" s="583"/>
      <c r="V29" s="583"/>
      <c r="W29" s="583"/>
      <c r="X29" s="583"/>
      <c r="Y29" s="710"/>
      <c r="Z29" s="711" t="str">
        <f t="shared" si="47"/>
        <v>B4B3</v>
      </c>
      <c r="AA29" s="712" t="str">
        <f>IF($T23,$Y23&amp;Sprache!$E$149&amp;$X23,"")</f>
        <v/>
      </c>
      <c r="AE29" s="584"/>
      <c r="AF29" s="584"/>
      <c r="AG29" s="583"/>
      <c r="AH29" s="584"/>
      <c r="AI29" s="584"/>
      <c r="AJ29" s="584"/>
      <c r="AK29" s="699"/>
      <c r="AL29" s="584"/>
      <c r="AM29" s="584"/>
      <c r="AN29" s="584"/>
      <c r="AO29" s="584"/>
      <c r="BI29" s="639"/>
      <c r="BJ29" s="639"/>
      <c r="BL29" s="616"/>
      <c r="BM29" s="616"/>
    </row>
    <row r="30" spans="2:86" s="579" customFormat="1" x14ac:dyDescent="0.25">
      <c r="C30" s="583"/>
      <c r="D30" s="716"/>
      <c r="E30" s="716"/>
      <c r="F30" s="583"/>
      <c r="G30" s="583"/>
      <c r="H30" s="731"/>
      <c r="O30" s="703" t="s">
        <v>34</v>
      </c>
      <c r="P30" s="732"/>
      <c r="Q30" s="583"/>
      <c r="R30" s="583"/>
      <c r="S30" s="583"/>
      <c r="T30" s="583"/>
      <c r="U30" s="583"/>
      <c r="V30" s="583"/>
      <c r="W30" s="583"/>
      <c r="X30" s="583"/>
      <c r="Y30" s="710"/>
      <c r="Z30" s="711" t="str">
        <f t="shared" si="47"/>
        <v>B3B1</v>
      </c>
      <c r="AA30" s="712" t="str">
        <f>IF($T24,$Y24&amp;Sprache!$E$149&amp;$X24,"")</f>
        <v/>
      </c>
      <c r="AE30" s="584"/>
      <c r="AF30" s="584"/>
      <c r="AG30" s="583"/>
      <c r="AH30" s="584"/>
      <c r="AI30" s="584"/>
      <c r="AJ30" s="584"/>
      <c r="AK30" s="699"/>
      <c r="AL30" s="584"/>
      <c r="AM30" s="584"/>
      <c r="AN30" s="584"/>
      <c r="AO30" s="584"/>
      <c r="BI30" s="639"/>
      <c r="BJ30" s="639"/>
      <c r="BL30" s="616"/>
      <c r="BM30" s="616"/>
    </row>
    <row r="31" spans="2:86" s="579" customFormat="1" x14ac:dyDescent="0.25">
      <c r="C31" s="577"/>
      <c r="D31" s="583"/>
      <c r="E31" s="583"/>
      <c r="F31" s="583"/>
      <c r="G31" s="583"/>
      <c r="H31" s="731"/>
      <c r="O31" s="703" t="s">
        <v>35</v>
      </c>
      <c r="P31" s="732"/>
      <c r="Q31" s="583"/>
      <c r="R31" s="583"/>
      <c r="S31" s="583"/>
      <c r="T31" s="583"/>
      <c r="U31" s="583"/>
      <c r="V31" s="583"/>
      <c r="W31" s="583"/>
      <c r="X31" s="583"/>
      <c r="Y31" s="710"/>
      <c r="Z31" s="711" t="str">
        <f t="shared" si="47"/>
        <v>B4B2</v>
      </c>
      <c r="AA31" s="712" t="str">
        <f>IF($T25,$Y25&amp;Sprache!$E$149&amp;$X25,"")</f>
        <v/>
      </c>
      <c r="AE31" s="616"/>
      <c r="AF31" s="616"/>
      <c r="AG31" s="583"/>
      <c r="AH31" s="616"/>
      <c r="AI31" s="616"/>
      <c r="AJ31" s="616"/>
      <c r="AK31" s="616"/>
      <c r="AL31" s="616"/>
      <c r="AM31" s="616"/>
      <c r="AN31" s="616"/>
      <c r="AO31" s="616"/>
    </row>
    <row r="32" spans="2:86" s="579" customFormat="1" x14ac:dyDescent="0.25">
      <c r="C32" s="577"/>
      <c r="D32" s="583"/>
      <c r="E32" s="583"/>
      <c r="F32" s="585"/>
      <c r="G32" s="583"/>
      <c r="H32" s="731"/>
      <c r="O32" s="703" t="s">
        <v>455</v>
      </c>
      <c r="P32" s="732"/>
      <c r="Q32" s="583"/>
      <c r="R32" s="583"/>
      <c r="S32" s="583"/>
      <c r="T32" s="583"/>
      <c r="U32" s="583"/>
      <c r="V32" s="583"/>
      <c r="W32" s="583"/>
      <c r="X32" s="583"/>
      <c r="Y32" s="710"/>
      <c r="Z32" s="711" t="str">
        <f t="shared" si="47"/>
        <v>B1B4</v>
      </c>
      <c r="AA32" s="712" t="str">
        <f>IF($T26,$Y26&amp;Sprache!$E$149&amp;$X26,"")</f>
        <v/>
      </c>
      <c r="AE32" s="623"/>
      <c r="AF32" s="616"/>
      <c r="AH32" s="616"/>
      <c r="AI32" s="616"/>
      <c r="AJ32" s="616"/>
      <c r="AK32" s="616"/>
      <c r="AL32" s="616"/>
      <c r="AM32" s="616"/>
      <c r="AN32" s="623"/>
      <c r="AO32" s="616"/>
    </row>
    <row r="33" spans="3:41" s="579" customFormat="1" ht="12.75" thickBot="1" x14ac:dyDescent="0.3">
      <c r="C33" s="577"/>
      <c r="D33" s="583"/>
      <c r="E33" s="583"/>
      <c r="F33" s="583"/>
      <c r="G33" s="583"/>
      <c r="H33" s="583"/>
      <c r="O33" s="717" t="s">
        <v>456</v>
      </c>
      <c r="P33" s="733"/>
      <c r="Q33" s="721"/>
      <c r="R33" s="721"/>
      <c r="S33" s="721"/>
      <c r="T33" s="721"/>
      <c r="U33" s="721"/>
      <c r="V33" s="721"/>
      <c r="W33" s="721"/>
      <c r="X33" s="721"/>
      <c r="Y33" s="725"/>
      <c r="Z33" s="726" t="str">
        <f t="shared" si="47"/>
        <v>B3B2</v>
      </c>
      <c r="AA33" s="727" t="str">
        <f>IF($T27,$Y27&amp;Sprache!$E$149&amp;$X27,"")</f>
        <v/>
      </c>
      <c r="AE33" s="584"/>
      <c r="AF33" s="584"/>
      <c r="AH33" s="584"/>
      <c r="AI33" s="584"/>
      <c r="AJ33" s="584"/>
      <c r="AK33" s="699"/>
      <c r="AL33" s="584"/>
      <c r="AM33" s="584"/>
      <c r="AN33" s="584"/>
      <c r="AO33" s="584"/>
    </row>
    <row r="34" spans="3:41" ht="12.75" thickTop="1" x14ac:dyDescent="0.2"/>
  </sheetData>
  <mergeCells count="2">
    <mergeCell ref="U21:V21"/>
    <mergeCell ref="AB25:AC25"/>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24">
    <pageSetUpPr fitToPage="1"/>
  </sheetPr>
  <dimension ref="A1:O84"/>
  <sheetViews>
    <sheetView showGridLines="0" showRowColHeaders="0" zoomScaleNormal="100" workbookViewId="0">
      <selection activeCell="M7" sqref="M7"/>
    </sheetView>
  </sheetViews>
  <sheetFormatPr baseColWidth="10" defaultColWidth="0" defaultRowHeight="15" zeroHeight="1" x14ac:dyDescent="0.25"/>
  <cols>
    <col min="1" max="1" width="3.28515625" customWidth="1"/>
    <col min="2" max="2" width="20.42578125" style="75" customWidth="1"/>
    <col min="3" max="3" width="9.140625" style="505" customWidth="1"/>
    <col min="4" max="4" width="18" customWidth="1"/>
    <col min="5" max="5" width="19" customWidth="1"/>
    <col min="6" max="6" width="5.85546875" style="505" customWidth="1"/>
    <col min="7" max="7" width="7.85546875" style="24" customWidth="1"/>
    <col min="8" max="8" width="9.7109375" style="24" customWidth="1"/>
    <col min="9" max="9" width="15.5703125" style="448" customWidth="1"/>
    <col min="10" max="10" width="13" style="505" customWidth="1"/>
    <col min="11" max="11" width="13.85546875" style="505" customWidth="1"/>
    <col min="12" max="12" width="5.42578125" customWidth="1"/>
    <col min="13" max="13" width="5.7109375" customWidth="1"/>
    <col min="14" max="14" width="19.28515625" customWidth="1"/>
    <col min="15" max="15" width="11.42578125" customWidth="1"/>
    <col min="16" max="16384" width="11.42578125" hidden="1"/>
  </cols>
  <sheetData>
    <row r="1" spans="1:14" ht="28.5" x14ac:dyDescent="0.45">
      <c r="A1" s="93"/>
      <c r="B1" s="894" t="str">
        <f>Sprache!$E$224</f>
        <v>Täglicher Spielplan</v>
      </c>
      <c r="C1" s="894"/>
      <c r="D1" s="894"/>
      <c r="E1" s="894"/>
      <c r="F1" s="894"/>
      <c r="G1" s="894"/>
      <c r="H1" s="894"/>
      <c r="I1" s="447"/>
      <c r="J1" s="503"/>
      <c r="K1" s="503"/>
    </row>
    <row r="2" spans="1:14" ht="29.25" thickBot="1" x14ac:dyDescent="0.5">
      <c r="A2" s="92"/>
      <c r="B2" s="54"/>
      <c r="C2" s="54"/>
      <c r="D2" s="54"/>
      <c r="E2" s="54"/>
      <c r="F2" s="54"/>
      <c r="G2" s="54"/>
      <c r="H2" s="54"/>
      <c r="I2" s="54"/>
      <c r="J2" s="54"/>
      <c r="K2" s="54"/>
      <c r="M2" s="895" t="str">
        <f>Sprache!$E$234</f>
        <v>Favoriten einfärben</v>
      </c>
      <c r="N2" s="895"/>
    </row>
    <row r="3" spans="1:14" ht="28.5" customHeight="1" thickTop="1" thickBot="1" x14ac:dyDescent="0.3">
      <c r="A3" s="92"/>
      <c r="B3" s="451" t="str">
        <f>Sprache!$E$233</f>
        <v>Datum</v>
      </c>
      <c r="C3" s="506" t="str">
        <f>Sprache!$E$227</f>
        <v>Zeit</v>
      </c>
      <c r="D3" s="506" t="str">
        <f>Sprache!$E$228</f>
        <v>Team 1</v>
      </c>
      <c r="E3" s="506" t="str">
        <f>Sprache!$E$229</f>
        <v>Team 2</v>
      </c>
      <c r="F3" s="504" t="str">
        <f>Sprache!$E$225</f>
        <v>Spiel Nr.</v>
      </c>
      <c r="G3" s="896" t="str">
        <f>Sprache!$E$226</f>
        <v>Teams</v>
      </c>
      <c r="H3" s="896"/>
      <c r="I3" s="519" t="str">
        <f>Sprache!$E$136</f>
        <v>Austragungsort</v>
      </c>
      <c r="J3" s="504" t="str">
        <f>Sprache!$E$137</f>
        <v>Fernsehsender</v>
      </c>
      <c r="K3" s="510"/>
      <c r="M3" s="897" t="str">
        <f>Sprache!$E$235</f>
        <v>Hier den Gruppencode eingeben</v>
      </c>
      <c r="N3" s="897"/>
    </row>
    <row r="4" spans="1:14" x14ac:dyDescent="0.25">
      <c r="B4" s="531">
        <f>INDEX(Matches!$B$4:$J$72,MATCH($F4,Matches!$B$4:$B$72,0),5)</f>
        <v>46913</v>
      </c>
      <c r="C4" s="512">
        <f>B4</f>
        <v>46913</v>
      </c>
      <c r="D4" s="416" t="str">
        <f>INDEX(Matches!$B$4:$J$72,MATCH($F4,Matches!$B$4:$B$72,0),8)</f>
        <v>A1</v>
      </c>
      <c r="E4" s="416" t="str">
        <f>INDEX(Matches!$B$4:$J$72,MATCH($F4,Matches!$B$4:$B$72,0),9)</f>
        <v>A2</v>
      </c>
      <c r="F4" s="417">
        <v>1</v>
      </c>
      <c r="G4" s="417" t="str">
        <f>INDEX(Matches!$B$4:$J$72,MATCH($F4,Matches!$B$4:$B$72,0),2)</f>
        <v>A1</v>
      </c>
      <c r="H4" s="417" t="str">
        <f>INDEX(Matches!$B$4:$J$72,MATCH($F4,Matches!$B$4:$B$72,0),3)</f>
        <v>A2</v>
      </c>
      <c r="I4" s="520" t="str">
        <f>IFERROR(VLOOKUP($F4,Matches!$B$4:$H$58,7,0),"")</f>
        <v>Cardiff</v>
      </c>
      <c r="J4" s="524"/>
      <c r="K4" s="507"/>
      <c r="M4" s="897"/>
      <c r="N4" s="897"/>
    </row>
    <row r="5" spans="1:14" x14ac:dyDescent="0.25">
      <c r="B5" s="532"/>
      <c r="C5" s="513"/>
      <c r="D5" s="418"/>
      <c r="E5" s="418"/>
      <c r="F5" s="419"/>
      <c r="G5" s="419"/>
      <c r="H5" s="419"/>
      <c r="I5" s="418"/>
      <c r="J5" s="418"/>
      <c r="K5" s="517"/>
      <c r="M5" s="897"/>
      <c r="N5" s="897"/>
    </row>
    <row r="6" spans="1:14" ht="15.75" thickBot="1" x14ac:dyDescent="0.3">
      <c r="B6" s="531">
        <f>INDEX(Matches!$B$4:$J$72,MATCH($F6,Matches!$B$4:$B$72,0),5)</f>
        <v>46914</v>
      </c>
      <c r="C6" s="512">
        <f t="shared" ref="C6:C8" si="0">B6</f>
        <v>46914</v>
      </c>
      <c r="D6" s="416" t="str">
        <f>INDEX(Matches!$B$4:$J$72,MATCH($F6,Matches!$B$4:$B$72,0),8)</f>
        <v>A3</v>
      </c>
      <c r="E6" s="416" t="str">
        <f>INDEX(Matches!$B$4:$J$72,MATCH($F6,Matches!$B$4:$B$72,0),9)</f>
        <v>A4</v>
      </c>
      <c r="F6" s="443">
        <v>2</v>
      </c>
      <c r="G6" s="417" t="str">
        <f>INDEX(Matches!$B$4:$J$72,MATCH($F6,Matches!$B$4:$B$72,0),2)</f>
        <v>A3</v>
      </c>
      <c r="H6" s="417" t="str">
        <f>INDEX(Matches!$B$4:$J$72,MATCH($F6,Matches!$B$4:$B$72,0),3)</f>
        <v>A4</v>
      </c>
      <c r="I6" s="520" t="str">
        <f>IFERROR(VLOOKUP($F6,Matches!$B$4:$H$58,7,0),"")</f>
        <v>Glasgow</v>
      </c>
      <c r="J6" s="524"/>
      <c r="K6" s="507"/>
      <c r="M6" s="420" t="s">
        <v>1028</v>
      </c>
    </row>
    <row r="7" spans="1:14" x14ac:dyDescent="0.25">
      <c r="B7" s="531">
        <f>INDEX(Matches!$B$4:$J$72,MATCH($F7,Matches!$B$4:$B$72,0),5)</f>
        <v>46914</v>
      </c>
      <c r="C7" s="512">
        <f t="shared" si="0"/>
        <v>46914</v>
      </c>
      <c r="D7" s="416" t="str">
        <f>INDEX(Matches!$B$4:$J$72,MATCH($F7,Matches!$B$4:$B$72,0),8)</f>
        <v>B1</v>
      </c>
      <c r="E7" s="416" t="str">
        <f>INDEX(Matches!$B$4:$J$72,MATCH($F7,Matches!$B$4:$B$72,0),9)</f>
        <v>B2</v>
      </c>
      <c r="F7" s="443">
        <v>3</v>
      </c>
      <c r="G7" s="417" t="str">
        <f>INDEX(Matches!$B$4:$J$72,MATCH($F7,Matches!$B$4:$B$72,0),2)</f>
        <v>B1</v>
      </c>
      <c r="H7" s="417" t="str">
        <f>INDEX(Matches!$B$4:$J$72,MATCH($F7,Matches!$B$4:$B$72,0),3)</f>
        <v>B2</v>
      </c>
      <c r="I7" s="520" t="str">
        <f>IFERROR(VLOOKUP($F7,Matches!$B$4:$H$58,7,0),"")</f>
        <v>Manchester</v>
      </c>
      <c r="J7" s="524"/>
      <c r="K7" s="507"/>
      <c r="M7" s="421"/>
      <c r="N7" s="427" t="str">
        <f>IFERROR(VLOOKUP(M7,Groups!$B$7:$D$35,3,0),"")</f>
        <v/>
      </c>
    </row>
    <row r="8" spans="1:14" x14ac:dyDescent="0.25">
      <c r="B8" s="531">
        <f>INDEX(Matches!$B$4:$J$72,MATCH($F8,Matches!$B$4:$B$72,0),5)</f>
        <v>46914</v>
      </c>
      <c r="C8" s="512">
        <f t="shared" si="0"/>
        <v>46914</v>
      </c>
      <c r="D8" s="416" t="str">
        <f>INDEX(Matches!$B$4:$J$72,MATCH($F8,Matches!$B$4:$B$72,0),8)</f>
        <v>B3</v>
      </c>
      <c r="E8" s="416" t="str">
        <f>INDEX(Matches!$B$4:$J$72,MATCH($F8,Matches!$B$4:$B$72,0),9)</f>
        <v>B4</v>
      </c>
      <c r="F8" s="443">
        <v>4</v>
      </c>
      <c r="G8" s="417" t="str">
        <f>INDEX(Matches!$B$4:$J$72,MATCH($F8,Matches!$B$4:$B$72,0),2)</f>
        <v>B3</v>
      </c>
      <c r="H8" s="417" t="str">
        <f>INDEX(Matches!$B$4:$J$72,MATCH($F8,Matches!$B$4:$B$72,0),3)</f>
        <v>B4</v>
      </c>
      <c r="I8" s="520" t="str">
        <f>IFERROR(VLOOKUP($F8,Matches!$B$4:$H$58,7,0),"")</f>
        <v>Dublin</v>
      </c>
      <c r="J8" s="524"/>
      <c r="K8" s="507"/>
      <c r="M8" s="423"/>
      <c r="N8" s="424" t="str">
        <f>IFERROR(VLOOKUP(M8,Groups!$B$7:$D$35,3,0),"")</f>
        <v/>
      </c>
    </row>
    <row r="9" spans="1:14" x14ac:dyDescent="0.25">
      <c r="B9" s="532"/>
      <c r="C9" s="513"/>
      <c r="D9" s="418"/>
      <c r="E9" s="418"/>
      <c r="F9" s="419"/>
      <c r="G9" s="419"/>
      <c r="H9" s="419"/>
      <c r="I9" s="418"/>
      <c r="J9" s="418"/>
      <c r="K9" s="517"/>
      <c r="M9" s="423"/>
      <c r="N9" s="425" t="str">
        <f>IFERROR(VLOOKUP(M9,Groups!$B$7:$D$35,3,0),"")</f>
        <v/>
      </c>
    </row>
    <row r="10" spans="1:14" x14ac:dyDescent="0.25">
      <c r="B10" s="531">
        <f>INDEX(Matches!$B$4:$J$72,MATCH($F10,Matches!$B$4:$B$72,0),5)</f>
        <v>46915</v>
      </c>
      <c r="C10" s="512">
        <f t="shared" ref="C10:C12" si="1">B10</f>
        <v>46915</v>
      </c>
      <c r="D10" s="416" t="str">
        <f>INDEX(Matches!$B$4:$J$72,MATCH($F10,Matches!$B$4:$B$72,0),8)</f>
        <v>D3</v>
      </c>
      <c r="E10" s="416" t="str">
        <f>INDEX(Matches!$B$4:$J$72,MATCH($F10,Matches!$B$4:$B$72,0),9)</f>
        <v>D4</v>
      </c>
      <c r="F10" s="443">
        <v>7</v>
      </c>
      <c r="G10" s="417" t="str">
        <f>INDEX(Matches!$B$4:$J$72,MATCH($F10,Matches!$B$4:$B$72,0),2)</f>
        <v>D3</v>
      </c>
      <c r="H10" s="417" t="str">
        <f>INDEX(Matches!$B$4:$J$72,MATCH($F10,Matches!$B$4:$B$72,0),3)</f>
        <v>D4</v>
      </c>
      <c r="I10" s="520" t="str">
        <f>IFERROR(VLOOKUP($F10,Matches!$B$4:$H$58,7,0),"")</f>
        <v>Liverpool</v>
      </c>
      <c r="J10" s="524"/>
      <c r="K10" s="507"/>
      <c r="M10" s="423"/>
      <c r="N10" s="422" t="str">
        <f>IFERROR(VLOOKUP(M10,Groups!$B$7:$D$35,3,0),"")</f>
        <v/>
      </c>
    </row>
    <row r="11" spans="1:14" x14ac:dyDescent="0.25">
      <c r="B11" s="531">
        <f>INDEX(Matches!$B$4:$J$72,MATCH($F11,Matches!$B$4:$B$72,0),5)</f>
        <v>46915</v>
      </c>
      <c r="C11" s="512">
        <f t="shared" si="1"/>
        <v>46915</v>
      </c>
      <c r="D11" s="416" t="str">
        <f>INDEX(Matches!$B$4:$J$72,MATCH($F11,Matches!$B$4:$B$72,0),8)</f>
        <v>C3</v>
      </c>
      <c r="E11" s="416" t="str">
        <f>INDEX(Matches!$B$4:$J$72,MATCH($F11,Matches!$B$4:$B$72,0),9)</f>
        <v>C4</v>
      </c>
      <c r="F11" s="443">
        <v>6</v>
      </c>
      <c r="G11" s="417" t="str">
        <f>INDEX(Matches!$B$4:$J$72,MATCH($F11,Matches!$B$4:$B$72,0),2)</f>
        <v>C3</v>
      </c>
      <c r="H11" s="417" t="str">
        <f>INDEX(Matches!$B$4:$J$72,MATCH($F11,Matches!$B$4:$B$72,0),3)</f>
        <v>C4</v>
      </c>
      <c r="I11" s="520" t="str">
        <f>IFERROR(VLOOKUP($F11,Matches!$B$4:$H$58,7,0),"")</f>
        <v>Birmingham</v>
      </c>
      <c r="J11" s="524"/>
      <c r="K11" s="507"/>
      <c r="M11" s="423"/>
      <c r="N11" s="825" t="str">
        <f>IFERROR(VLOOKUP(M11,Groups!$B$7:$D$35,3,0),"")</f>
        <v/>
      </c>
    </row>
    <row r="12" spans="1:14" ht="15.75" thickBot="1" x14ac:dyDescent="0.3">
      <c r="B12" s="531">
        <f>INDEX(Matches!$B$4:$J$72,MATCH($F12,Matches!$B$4:$B$72,0),5)</f>
        <v>46915</v>
      </c>
      <c r="C12" s="512">
        <f t="shared" si="1"/>
        <v>46915</v>
      </c>
      <c r="D12" s="416" t="str">
        <f>INDEX(Matches!$B$4:$J$72,MATCH($F12,Matches!$B$4:$B$72,0),8)</f>
        <v>C1</v>
      </c>
      <c r="E12" s="416" t="str">
        <f>INDEX(Matches!$B$4:$J$72,MATCH($F12,Matches!$B$4:$B$72,0),9)</f>
        <v>C2</v>
      </c>
      <c r="F12" s="443">
        <v>5</v>
      </c>
      <c r="G12" s="417" t="str">
        <f>INDEX(Matches!$B$4:$J$72,MATCH($F12,Matches!$B$4:$B$72,0),2)</f>
        <v>C1</v>
      </c>
      <c r="H12" s="417" t="str">
        <f>INDEX(Matches!$B$4:$J$72,MATCH($F12,Matches!$B$4:$B$72,0),3)</f>
        <v>C2</v>
      </c>
      <c r="I12" s="520" t="str">
        <f>IFERROR(VLOOKUP($F12,Matches!$B$4:$H$58,7,0),"")</f>
        <v>London Wembley</v>
      </c>
      <c r="J12" s="524"/>
      <c r="K12" s="507"/>
      <c r="M12" s="426"/>
      <c r="N12" s="826" t="str">
        <f>IFERROR(VLOOKUP(M12,Groups!$B$7:$D$35,3,0),"")</f>
        <v/>
      </c>
    </row>
    <row r="13" spans="1:14" x14ac:dyDescent="0.25">
      <c r="B13" s="532"/>
      <c r="C13" s="513"/>
      <c r="D13" s="418"/>
      <c r="E13" s="418"/>
      <c r="F13" s="419"/>
      <c r="G13" s="419"/>
      <c r="H13" s="419"/>
      <c r="I13" s="418"/>
      <c r="J13" s="418"/>
      <c r="K13" s="517"/>
      <c r="M13" s="824"/>
      <c r="N13" s="824"/>
    </row>
    <row r="14" spans="1:14" x14ac:dyDescent="0.25">
      <c r="B14" s="531">
        <f>INDEX(Matches!$B$4:$J$72,MATCH($F14,Matches!$B$4:$B$72,0),5)</f>
        <v>46916</v>
      </c>
      <c r="C14" s="512">
        <f t="shared" ref="C14:C16" si="2">B14</f>
        <v>46916</v>
      </c>
      <c r="D14" s="416" t="str">
        <f>INDEX(Matches!$B$4:$J$72,MATCH($F14,Matches!$B$4:$B$72,0),8)</f>
        <v>E3</v>
      </c>
      <c r="E14" s="416" t="str">
        <f>INDEX(Matches!$B$4:$J$72,MATCH($F14,Matches!$B$4:$B$72,0),9)</f>
        <v>E4</v>
      </c>
      <c r="F14" s="443">
        <v>10</v>
      </c>
      <c r="G14" s="417" t="str">
        <f>INDEX(Matches!$B$4:$J$72,MATCH($F14,Matches!$B$4:$B$72,0),2)</f>
        <v>E3</v>
      </c>
      <c r="H14" s="417" t="str">
        <f>INDEX(Matches!$B$4:$J$72,MATCH($F14,Matches!$B$4:$B$72,0),3)</f>
        <v>E4</v>
      </c>
      <c r="I14" s="520" t="str">
        <f>IFERROR(VLOOKUP($F14,Matches!$B$4:$H$58,7,0),"")</f>
        <v>Newcastle</v>
      </c>
      <c r="J14" s="524"/>
      <c r="K14" s="507"/>
      <c r="M14" s="824"/>
      <c r="N14" s="824"/>
    </row>
    <row r="15" spans="1:14" x14ac:dyDescent="0.25">
      <c r="B15" s="531">
        <f>INDEX(Matches!$B$4:$J$72,MATCH($F15,Matches!$B$4:$B$72,0),5)</f>
        <v>46916</v>
      </c>
      <c r="C15" s="512">
        <f t="shared" si="2"/>
        <v>46916</v>
      </c>
      <c r="D15" s="416" t="str">
        <f>INDEX(Matches!$B$4:$J$72,MATCH($F15,Matches!$B$4:$B$72,0),8)</f>
        <v>E1</v>
      </c>
      <c r="E15" s="416" t="str">
        <f>INDEX(Matches!$B$4:$J$72,MATCH($F15,Matches!$B$4:$B$72,0),9)</f>
        <v>E2</v>
      </c>
      <c r="F15" s="443">
        <v>9</v>
      </c>
      <c r="G15" s="417" t="str">
        <f>INDEX(Matches!$B$4:$J$72,MATCH($F15,Matches!$B$4:$B$72,0),2)</f>
        <v>E1</v>
      </c>
      <c r="H15" s="417" t="str">
        <f>INDEX(Matches!$B$4:$J$72,MATCH($F15,Matches!$B$4:$B$72,0),3)</f>
        <v>E2</v>
      </c>
      <c r="I15" s="520" t="str">
        <f>IFERROR(VLOOKUP($F15,Matches!$B$4:$H$58,7,0),"")</f>
        <v>Dublin</v>
      </c>
      <c r="J15" s="524"/>
      <c r="K15" s="507"/>
      <c r="M15" s="824"/>
      <c r="N15" s="824"/>
    </row>
    <row r="16" spans="1:14" x14ac:dyDescent="0.25">
      <c r="B16" s="531">
        <f>INDEX(Matches!$B$4:$J$72,MATCH($F16,Matches!$B$4:$B$72,0),5)</f>
        <v>46916</v>
      </c>
      <c r="C16" s="512">
        <f t="shared" si="2"/>
        <v>46916</v>
      </c>
      <c r="D16" s="416" t="str">
        <f>INDEX(Matches!$B$4:$J$72,MATCH($F16,Matches!$B$4:$B$72,0),8)</f>
        <v>D1</v>
      </c>
      <c r="E16" s="416" t="str">
        <f>INDEX(Matches!$B$4:$J$72,MATCH($F16,Matches!$B$4:$B$72,0),9)</f>
        <v>D2</v>
      </c>
      <c r="F16" s="443">
        <v>8</v>
      </c>
      <c r="G16" s="417" t="str">
        <f>INDEX(Matches!$B$4:$J$72,MATCH($F16,Matches!$B$4:$B$72,0),2)</f>
        <v>D1</v>
      </c>
      <c r="H16" s="417" t="str">
        <f>INDEX(Matches!$B$4:$J$72,MATCH($F16,Matches!$B$4:$B$72,0),3)</f>
        <v>D2</v>
      </c>
      <c r="I16" s="520" t="str">
        <f>IFERROR(VLOOKUP($F16,Matches!$B$4:$H$58,7,0),"")</f>
        <v>London Tottenham</v>
      </c>
      <c r="J16" s="524"/>
      <c r="K16" s="507"/>
    </row>
    <row r="17" spans="2:11" x14ac:dyDescent="0.25">
      <c r="B17" s="532"/>
      <c r="C17" s="513"/>
      <c r="D17" s="418"/>
      <c r="E17" s="418"/>
      <c r="F17" s="419"/>
      <c r="G17" s="419"/>
      <c r="H17" s="419"/>
      <c r="I17" s="418"/>
      <c r="J17" s="418"/>
      <c r="K17" s="517"/>
    </row>
    <row r="18" spans="2:11" x14ac:dyDescent="0.25">
      <c r="B18" s="531">
        <f>INDEX(Matches!$B$4:$J$72,MATCH($F18,Matches!$B$4:$B$72,0),5)</f>
        <v>46917</v>
      </c>
      <c r="C18" s="512">
        <f t="shared" ref="C18:C19" si="3">B18</f>
        <v>46917</v>
      </c>
      <c r="D18" s="416" t="str">
        <f>INDEX(Matches!$B$4:$J$72,MATCH($F18,Matches!$B$4:$B$72,0),8)</f>
        <v>F1</v>
      </c>
      <c r="E18" s="416" t="str">
        <f>INDEX(Matches!$B$4:$J$72,MATCH($F18,Matches!$B$4:$B$72,0),9)</f>
        <v>F2</v>
      </c>
      <c r="F18" s="443">
        <v>11</v>
      </c>
      <c r="G18" s="417" t="str">
        <f>INDEX(Matches!$B$4:$J$72,MATCH($F18,Matches!$B$4:$B$72,0),2)</f>
        <v>F1</v>
      </c>
      <c r="H18" s="417" t="str">
        <f>INDEX(Matches!$B$4:$J$72,MATCH($F18,Matches!$B$4:$B$72,0),3)</f>
        <v>F2</v>
      </c>
      <c r="I18" s="520" t="str">
        <f>IFERROR(VLOOKUP($F18,Matches!$B$4:$H$58,7,0),"")</f>
        <v>Glasgow</v>
      </c>
      <c r="J18" s="524"/>
      <c r="K18" s="507"/>
    </row>
    <row r="19" spans="2:11" x14ac:dyDescent="0.25">
      <c r="B19" s="531">
        <f>INDEX(Matches!$B$4:$J$72,MATCH($F19,Matches!$B$4:$B$72,0),5)</f>
        <v>46917</v>
      </c>
      <c r="C19" s="512">
        <f t="shared" si="3"/>
        <v>46917</v>
      </c>
      <c r="D19" s="416" t="str">
        <f>INDEX(Matches!$B$4:$J$72,MATCH($F19,Matches!$B$4:$B$72,0),8)</f>
        <v>F3</v>
      </c>
      <c r="E19" s="416" t="str">
        <f>INDEX(Matches!$B$4:$J$72,MATCH($F19,Matches!$B$4:$B$72,0),9)</f>
        <v>F4</v>
      </c>
      <c r="F19" s="443">
        <v>12</v>
      </c>
      <c r="G19" s="417" t="str">
        <f>INDEX(Matches!$B$4:$J$72,MATCH($F19,Matches!$B$4:$B$72,0),2)</f>
        <v>F3</v>
      </c>
      <c r="H19" s="417" t="str">
        <f>INDEX(Matches!$B$4:$J$72,MATCH($F19,Matches!$B$4:$B$72,0),3)</f>
        <v>F4</v>
      </c>
      <c r="I19" s="520" t="str">
        <f>IFERROR(VLOOKUP($F19,Matches!$B$4:$H$58,7,0),"")</f>
        <v>Manchester</v>
      </c>
      <c r="J19" s="524"/>
      <c r="K19" s="507"/>
    </row>
    <row r="20" spans="2:11" x14ac:dyDescent="0.25">
      <c r="B20" s="532"/>
      <c r="C20" s="513"/>
      <c r="D20" s="418"/>
      <c r="E20" s="418"/>
      <c r="F20" s="419"/>
      <c r="G20" s="419"/>
      <c r="H20" s="419"/>
      <c r="I20" s="418"/>
      <c r="J20" s="418"/>
      <c r="K20" s="517"/>
    </row>
    <row r="21" spans="2:11" x14ac:dyDescent="0.25">
      <c r="B21" s="531">
        <f>INDEX(Matches!$B$4:$J$72,MATCH($F21,Matches!$B$4:$B$72,0),5)</f>
        <v>46918</v>
      </c>
      <c r="C21" s="512">
        <f t="shared" ref="C21:C23" si="4">B21</f>
        <v>46918</v>
      </c>
      <c r="D21" s="416" t="str">
        <f>INDEX(Matches!$B$4:$J$72,MATCH($F21,Matches!$B$4:$B$72,0),8)</f>
        <v>B1</v>
      </c>
      <c r="E21" s="416" t="str">
        <f>INDEX(Matches!$B$4:$J$72,MATCH($F21,Matches!$B$4:$B$72,0),9)</f>
        <v>B3</v>
      </c>
      <c r="F21" s="443">
        <v>15</v>
      </c>
      <c r="G21" s="417" t="str">
        <f>INDEX(Matches!$B$4:$J$72,MATCH($F21,Matches!$B$4:$B$72,0),2)</f>
        <v>B1</v>
      </c>
      <c r="H21" s="417" t="str">
        <f>INDEX(Matches!$B$4:$J$72,MATCH($F21,Matches!$B$4:$B$72,0),3)</f>
        <v>B3</v>
      </c>
      <c r="I21" s="520" t="str">
        <f>IFERROR(VLOOKUP($F21,Matches!$B$4:$H$58,7,0),"")</f>
        <v>London Wembley</v>
      </c>
      <c r="J21" s="524"/>
      <c r="K21" s="507"/>
    </row>
    <row r="22" spans="2:11" x14ac:dyDescent="0.25">
      <c r="B22" s="531">
        <f>INDEX(Matches!$B$4:$J$72,MATCH($F22,Matches!$B$4:$B$72,0),5)</f>
        <v>46918</v>
      </c>
      <c r="C22" s="512">
        <f t="shared" si="4"/>
        <v>46918</v>
      </c>
      <c r="D22" s="416" t="str">
        <f>INDEX(Matches!$B$4:$J$72,MATCH($F22,Matches!$B$4:$B$72,0),8)</f>
        <v>A2</v>
      </c>
      <c r="E22" s="416" t="str">
        <f>INDEX(Matches!$B$4:$J$72,MATCH($F22,Matches!$B$4:$B$72,0),9)</f>
        <v>A4</v>
      </c>
      <c r="F22" s="443">
        <v>14</v>
      </c>
      <c r="G22" s="417" t="str">
        <f>INDEX(Matches!$B$4:$J$72,MATCH($F22,Matches!$B$4:$B$72,0),2)</f>
        <v>A2</v>
      </c>
      <c r="H22" s="417" t="str">
        <f>INDEX(Matches!$B$4:$J$72,MATCH($F22,Matches!$B$4:$B$72,0),3)</f>
        <v>A4</v>
      </c>
      <c r="I22" s="520" t="str">
        <f>IFERROR(VLOOKUP($F22,Matches!$B$4:$H$58,7,0),"")</f>
        <v>Liverpool</v>
      </c>
      <c r="J22" s="524"/>
      <c r="K22" s="507"/>
    </row>
    <row r="23" spans="2:11" x14ac:dyDescent="0.25">
      <c r="B23" s="531">
        <f>INDEX(Matches!$B$4:$J$72,MATCH($F23,Matches!$B$4:$B$72,0),5)</f>
        <v>46918</v>
      </c>
      <c r="C23" s="512">
        <f t="shared" si="4"/>
        <v>46918</v>
      </c>
      <c r="D23" s="416" t="str">
        <f>INDEX(Matches!$B$4:$J$72,MATCH($F23,Matches!$B$4:$B$72,0),8)</f>
        <v>A1</v>
      </c>
      <c r="E23" s="416" t="str">
        <f>INDEX(Matches!$B$4:$J$72,MATCH($F23,Matches!$B$4:$B$72,0),9)</f>
        <v>A3</v>
      </c>
      <c r="F23" s="443">
        <v>13</v>
      </c>
      <c r="G23" s="417" t="str">
        <f>INDEX(Matches!$B$4:$J$72,MATCH($F23,Matches!$B$4:$B$72,0),2)</f>
        <v>A1</v>
      </c>
      <c r="H23" s="417" t="str">
        <f>INDEX(Matches!$B$4:$J$72,MATCH($F23,Matches!$B$4:$B$72,0),3)</f>
        <v>A3</v>
      </c>
      <c r="I23" s="520" t="str">
        <f>IFERROR(VLOOKUP($F23,Matches!$B$4:$H$58,7,0),"")</f>
        <v>Cardiff</v>
      </c>
      <c r="J23" s="524"/>
      <c r="K23" s="507"/>
    </row>
    <row r="24" spans="2:11" x14ac:dyDescent="0.25">
      <c r="B24" s="532"/>
      <c r="C24" s="513"/>
      <c r="D24" s="418"/>
      <c r="E24" s="418"/>
      <c r="F24" s="419"/>
      <c r="G24" s="419"/>
      <c r="H24" s="419"/>
      <c r="I24" s="418"/>
      <c r="J24" s="418"/>
      <c r="K24" s="517"/>
    </row>
    <row r="25" spans="2:11" x14ac:dyDescent="0.25">
      <c r="B25" s="531">
        <f>INDEX(Matches!$B$4:$J$72,MATCH($F25,Matches!$B$4:$B$72,0),5)</f>
        <v>46919</v>
      </c>
      <c r="C25" s="512">
        <f t="shared" ref="C25:C27" si="5">B25</f>
        <v>46919</v>
      </c>
      <c r="D25" s="416" t="str">
        <f>INDEX(Matches!$B$4:$J$72,MATCH($F25,Matches!$B$4:$B$72,0),8)</f>
        <v>C2</v>
      </c>
      <c r="E25" s="416" t="str">
        <f>INDEX(Matches!$B$4:$J$72,MATCH($F25,Matches!$B$4:$B$72,0),9)</f>
        <v>C4</v>
      </c>
      <c r="F25" s="443">
        <v>18</v>
      </c>
      <c r="G25" s="417" t="str">
        <f>INDEX(Matches!$B$4:$J$72,MATCH($F25,Matches!$B$4:$B$72,0),2)</f>
        <v>C2</v>
      </c>
      <c r="H25" s="417" t="str">
        <f>INDEX(Matches!$B$4:$J$72,MATCH($F25,Matches!$B$4:$B$72,0),3)</f>
        <v>C4</v>
      </c>
      <c r="I25" s="520" t="str">
        <f>IFERROR(VLOOKUP($F25,Matches!$B$4:$H$58,7,0),"")</f>
        <v>Newcastle</v>
      </c>
      <c r="J25" s="524"/>
      <c r="K25" s="507"/>
    </row>
    <row r="26" spans="2:11" x14ac:dyDescent="0.25">
      <c r="B26" s="531">
        <f>INDEX(Matches!$B$4:$J$72,MATCH($F26,Matches!$B$4:$B$72,0),5)</f>
        <v>46919</v>
      </c>
      <c r="C26" s="512">
        <f t="shared" si="5"/>
        <v>46919</v>
      </c>
      <c r="D26" s="416" t="str">
        <f>INDEX(Matches!$B$4:$J$72,MATCH($F26,Matches!$B$4:$B$72,0),8)</f>
        <v>C1</v>
      </c>
      <c r="E26" s="416" t="str">
        <f>INDEX(Matches!$B$4:$J$72,MATCH($F26,Matches!$B$4:$B$72,0),9)</f>
        <v>C3</v>
      </c>
      <c r="F26" s="443">
        <v>17</v>
      </c>
      <c r="G26" s="417" t="str">
        <f>INDEX(Matches!$B$4:$J$72,MATCH($F26,Matches!$B$4:$B$72,0),2)</f>
        <v>C1</v>
      </c>
      <c r="H26" s="417" t="str">
        <f>INDEX(Matches!$B$4:$J$72,MATCH($F26,Matches!$B$4:$B$72,0),3)</f>
        <v>C3</v>
      </c>
      <c r="I26" s="520" t="str">
        <f>IFERROR(VLOOKUP($F26,Matches!$B$4:$H$58,7,0),"")</f>
        <v>London Tottenham</v>
      </c>
      <c r="J26" s="524"/>
      <c r="K26" s="507"/>
    </row>
    <row r="27" spans="2:11" x14ac:dyDescent="0.25">
      <c r="B27" s="531">
        <f>INDEX(Matches!$B$4:$J$72,MATCH($F27,Matches!$B$4:$B$72,0),5)</f>
        <v>46919</v>
      </c>
      <c r="C27" s="512">
        <f t="shared" si="5"/>
        <v>46919</v>
      </c>
      <c r="D27" s="416" t="str">
        <f>INDEX(Matches!$B$4:$J$72,MATCH($F27,Matches!$B$4:$B$72,0),8)</f>
        <v>B2</v>
      </c>
      <c r="E27" s="416" t="str">
        <f>INDEX(Matches!$B$4:$J$72,MATCH($F27,Matches!$B$4:$B$72,0),9)</f>
        <v>B4</v>
      </c>
      <c r="F27" s="443">
        <v>16</v>
      </c>
      <c r="G27" s="417" t="str">
        <f>INDEX(Matches!$B$4:$J$72,MATCH($F27,Matches!$B$4:$B$72,0),2)</f>
        <v>B2</v>
      </c>
      <c r="H27" s="417" t="str">
        <f>INDEX(Matches!$B$4:$J$72,MATCH($F27,Matches!$B$4:$B$72,0),3)</f>
        <v>B4</v>
      </c>
      <c r="I27" s="520" t="str">
        <f>IFERROR(VLOOKUP($F27,Matches!$B$4:$H$58,7,0),"")</f>
        <v>Birmingham</v>
      </c>
      <c r="J27" s="524"/>
      <c r="K27" s="507"/>
    </row>
    <row r="28" spans="2:11" x14ac:dyDescent="0.25">
      <c r="B28" s="532"/>
      <c r="C28" s="513"/>
      <c r="D28" s="418"/>
      <c r="E28" s="418"/>
      <c r="F28" s="419"/>
      <c r="G28" s="419"/>
      <c r="H28" s="419"/>
      <c r="I28" s="418"/>
      <c r="J28" s="418"/>
      <c r="K28" s="517"/>
    </row>
    <row r="29" spans="2:11" x14ac:dyDescent="0.25">
      <c r="B29" s="531">
        <f>INDEX(Matches!$B$4:$J$72,MATCH($F29,Matches!$B$4:$B$72,0),5)</f>
        <v>46920</v>
      </c>
      <c r="C29" s="512">
        <f t="shared" ref="C29:C31" si="6">B29</f>
        <v>46920</v>
      </c>
      <c r="D29" s="416" t="str">
        <f>INDEX(Matches!$B$4:$J$72,MATCH($F29,Matches!$B$4:$B$72,0),8)</f>
        <v>E1</v>
      </c>
      <c r="E29" s="416" t="str">
        <f>INDEX(Matches!$B$4:$J$72,MATCH($F29,Matches!$B$4:$B$72,0),9)</f>
        <v>E3</v>
      </c>
      <c r="F29" s="443">
        <v>21</v>
      </c>
      <c r="G29" s="417" t="str">
        <f>INDEX(Matches!$B$4:$J$72,MATCH($F29,Matches!$B$4:$B$72,0),2)</f>
        <v>E1</v>
      </c>
      <c r="H29" s="417" t="str">
        <f>INDEX(Matches!$B$4:$J$72,MATCH($F29,Matches!$B$4:$B$72,0),3)</f>
        <v>E3</v>
      </c>
      <c r="I29" s="520" t="str">
        <f>IFERROR(VLOOKUP($F29,Matches!$B$4:$H$58,7,0),"")</f>
        <v>Dublin</v>
      </c>
      <c r="J29" s="524"/>
      <c r="K29" s="507"/>
    </row>
    <row r="30" spans="2:11" x14ac:dyDescent="0.25">
      <c r="B30" s="531">
        <f>INDEX(Matches!$B$4:$J$72,MATCH($F30,Matches!$B$4:$B$72,0),5)</f>
        <v>46920</v>
      </c>
      <c r="C30" s="512">
        <f t="shared" si="6"/>
        <v>46920</v>
      </c>
      <c r="D30" s="416" t="str">
        <f>INDEX(Matches!$B$4:$J$72,MATCH($F30,Matches!$B$4:$B$72,0),8)</f>
        <v>D1</v>
      </c>
      <c r="E30" s="416" t="str">
        <f>INDEX(Matches!$B$4:$J$72,MATCH($F30,Matches!$B$4:$B$72,0),9)</f>
        <v>D3</v>
      </c>
      <c r="F30" s="443">
        <v>19</v>
      </c>
      <c r="G30" s="417" t="str">
        <f>INDEX(Matches!$B$4:$J$72,MATCH($F30,Matches!$B$4:$B$72,0),2)</f>
        <v>D1</v>
      </c>
      <c r="H30" s="417" t="str">
        <f>INDEX(Matches!$B$4:$J$72,MATCH($F30,Matches!$B$4:$B$72,0),3)</f>
        <v>D3</v>
      </c>
      <c r="I30" s="520" t="str">
        <f>IFERROR(VLOOKUP($F30,Matches!$B$4:$H$58,7,0),"")</f>
        <v>London Wembley</v>
      </c>
      <c r="J30" s="524"/>
      <c r="K30" s="507"/>
    </row>
    <row r="31" spans="2:11" x14ac:dyDescent="0.25">
      <c r="B31" s="531">
        <f>INDEX(Matches!$B$4:$J$72,MATCH($F31,Matches!$B$4:$B$72,0),5)</f>
        <v>46920</v>
      </c>
      <c r="C31" s="512">
        <f t="shared" si="6"/>
        <v>46920</v>
      </c>
      <c r="D31" s="416" t="str">
        <f>INDEX(Matches!$B$4:$J$72,MATCH($F31,Matches!$B$4:$B$72,0),8)</f>
        <v>D2</v>
      </c>
      <c r="E31" s="416" t="str">
        <f>INDEX(Matches!$B$4:$J$72,MATCH($F31,Matches!$B$4:$B$72,0),9)</f>
        <v>D4</v>
      </c>
      <c r="F31" s="443">
        <v>20</v>
      </c>
      <c r="G31" s="417" t="str">
        <f>INDEX(Matches!$B$4:$J$72,MATCH($F31,Matches!$B$4:$B$72,0),2)</f>
        <v>D2</v>
      </c>
      <c r="H31" s="417" t="str">
        <f>INDEX(Matches!$B$4:$J$72,MATCH($F31,Matches!$B$4:$B$72,0),3)</f>
        <v>D4</v>
      </c>
      <c r="I31" s="520" t="str">
        <f>IFERROR(VLOOKUP($F31,Matches!$B$4:$H$58,7,0),"")</f>
        <v>Manchester</v>
      </c>
      <c r="J31" s="524"/>
      <c r="K31" s="507"/>
    </row>
    <row r="32" spans="2:11" x14ac:dyDescent="0.25">
      <c r="B32" s="532"/>
      <c r="C32" s="513"/>
      <c r="D32" s="418"/>
      <c r="E32" s="418"/>
      <c r="F32" s="419"/>
      <c r="G32" s="419"/>
      <c r="H32" s="419"/>
      <c r="I32" s="418"/>
      <c r="J32" s="418"/>
      <c r="K32" s="517"/>
    </row>
    <row r="33" spans="2:11" x14ac:dyDescent="0.25">
      <c r="B33" s="531">
        <f>INDEX(Matches!$B$4:$J$72,MATCH($F33,Matches!$B$4:$B$72,0),5)</f>
        <v>46921</v>
      </c>
      <c r="C33" s="512">
        <f t="shared" ref="C33:C35" si="7">B33</f>
        <v>46921</v>
      </c>
      <c r="D33" s="416" t="str">
        <f>INDEX(Matches!$B$4:$J$72,MATCH($F33,Matches!$B$4:$B$72,0),8)</f>
        <v>F2</v>
      </c>
      <c r="E33" s="416" t="str">
        <f>INDEX(Matches!$B$4:$J$72,MATCH($F33,Matches!$B$4:$B$72,0),9)</f>
        <v>F4</v>
      </c>
      <c r="F33" s="443">
        <v>24</v>
      </c>
      <c r="G33" s="417" t="str">
        <f>INDEX(Matches!$B$4:$J$72,MATCH($F33,Matches!$B$4:$B$72,0),2)</f>
        <v>F2</v>
      </c>
      <c r="H33" s="417" t="str">
        <f>INDEX(Matches!$B$4:$J$72,MATCH($F33,Matches!$B$4:$B$72,0),3)</f>
        <v>F4</v>
      </c>
      <c r="I33" s="520" t="str">
        <f>IFERROR(VLOOKUP($F33,Matches!$B$4:$H$58,7,0),"")</f>
        <v>Newcastle</v>
      </c>
      <c r="J33" s="524"/>
      <c r="K33" s="507"/>
    </row>
    <row r="34" spans="2:11" x14ac:dyDescent="0.25">
      <c r="B34" s="531">
        <f>INDEX(Matches!$B$4:$J$72,MATCH($F34,Matches!$B$4:$B$72,0),5)</f>
        <v>46921</v>
      </c>
      <c r="C34" s="512">
        <f t="shared" si="7"/>
        <v>46921</v>
      </c>
      <c r="D34" s="416" t="str">
        <f>INDEX(Matches!$B$4:$J$72,MATCH($F34,Matches!$B$4:$B$72,0),8)</f>
        <v>F1</v>
      </c>
      <c r="E34" s="416" t="str">
        <f>INDEX(Matches!$B$4:$J$72,MATCH($F34,Matches!$B$4:$B$72,0),9)</f>
        <v>F3</v>
      </c>
      <c r="F34" s="443">
        <v>23</v>
      </c>
      <c r="G34" s="417" t="str">
        <f>INDEX(Matches!$B$4:$J$72,MATCH($F34,Matches!$B$4:$B$72,0),2)</f>
        <v>F1</v>
      </c>
      <c r="H34" s="417" t="str">
        <f>INDEX(Matches!$B$4:$J$72,MATCH($F34,Matches!$B$4:$B$72,0),3)</f>
        <v>F3</v>
      </c>
      <c r="I34" s="520" t="str">
        <f>IFERROR(VLOOKUP($F34,Matches!$B$4:$H$58,7,0),"")</f>
        <v>Glasgow</v>
      </c>
      <c r="J34" s="524"/>
      <c r="K34" s="507"/>
    </row>
    <row r="35" spans="2:11" x14ac:dyDescent="0.25">
      <c r="B35" s="531">
        <f>INDEX(Matches!$B$4:$J$72,MATCH($F35,Matches!$B$4:$B$72,0),5)</f>
        <v>46921</v>
      </c>
      <c r="C35" s="512">
        <f t="shared" si="7"/>
        <v>46921</v>
      </c>
      <c r="D35" s="416" t="str">
        <f>INDEX(Matches!$B$4:$J$72,MATCH($F35,Matches!$B$4:$B$72,0),8)</f>
        <v>E2</v>
      </c>
      <c r="E35" s="416" t="str">
        <f>INDEX(Matches!$B$4:$J$72,MATCH($F35,Matches!$B$4:$B$72,0),9)</f>
        <v>E4</v>
      </c>
      <c r="F35" s="443">
        <v>22</v>
      </c>
      <c r="G35" s="417" t="str">
        <f>INDEX(Matches!$B$4:$J$72,MATCH($F35,Matches!$B$4:$B$72,0),2)</f>
        <v>E2</v>
      </c>
      <c r="H35" s="417" t="str">
        <f>INDEX(Matches!$B$4:$J$72,MATCH($F35,Matches!$B$4:$B$72,0),3)</f>
        <v>E4</v>
      </c>
      <c r="I35" s="520" t="str">
        <f>IFERROR(VLOOKUP($F35,Matches!$B$4:$H$58,7,0),"")</f>
        <v>Liverpool</v>
      </c>
      <c r="J35" s="524"/>
      <c r="K35" s="507"/>
    </row>
    <row r="36" spans="2:11" x14ac:dyDescent="0.25">
      <c r="B36" s="532"/>
      <c r="C36" s="513"/>
      <c r="D36" s="418"/>
      <c r="E36" s="418"/>
      <c r="F36" s="419"/>
      <c r="G36" s="419"/>
      <c r="H36" s="419"/>
      <c r="I36" s="418"/>
      <c r="J36" s="418"/>
      <c r="K36" s="517"/>
    </row>
    <row r="37" spans="2:11" x14ac:dyDescent="0.25">
      <c r="B37" s="531">
        <f>INDEX(Matches!$B$4:$J$72,MATCH($F37,Matches!$B$4:$B$72,0),5)</f>
        <v>46922</v>
      </c>
      <c r="C37" s="512">
        <f t="shared" ref="C37:C38" si="8">B37</f>
        <v>46922</v>
      </c>
      <c r="D37" s="416" t="str">
        <f>INDEX(Matches!$B$4:$J$72,MATCH($F37,Matches!$B$4:$B$72,0),8)</f>
        <v>A4</v>
      </c>
      <c r="E37" s="416" t="str">
        <f>INDEX(Matches!$B$4:$J$72,MATCH($F37,Matches!$B$4:$B$72,0),9)</f>
        <v>A1</v>
      </c>
      <c r="F37" s="443">
        <v>25</v>
      </c>
      <c r="G37" s="417" t="str">
        <f>INDEX(Matches!$B$4:$J$72,MATCH($F37,Matches!$B$4:$B$72,0),2)</f>
        <v>A4</v>
      </c>
      <c r="H37" s="417" t="str">
        <f>INDEX(Matches!$B$4:$J$72,MATCH($F37,Matches!$B$4:$B$72,0),3)</f>
        <v>A1</v>
      </c>
      <c r="I37" s="520" t="str">
        <f>IFERROR(VLOOKUP($F37,Matches!$B$4:$H$58,7,0),"")</f>
        <v>Cardiff</v>
      </c>
      <c r="J37" s="524"/>
      <c r="K37" s="507"/>
    </row>
    <row r="38" spans="2:11" x14ac:dyDescent="0.25">
      <c r="B38" s="531">
        <f>INDEX(Matches!$B$4:$J$72,MATCH($F38,Matches!$B$4:$B$72,0),5)</f>
        <v>46922</v>
      </c>
      <c r="C38" s="512">
        <f t="shared" si="8"/>
        <v>46922</v>
      </c>
      <c r="D38" s="416" t="str">
        <f>INDEX(Matches!$B$4:$J$72,MATCH($F38,Matches!$B$4:$B$72,0),8)</f>
        <v>A2</v>
      </c>
      <c r="E38" s="416" t="str">
        <f>INDEX(Matches!$B$4:$J$72,MATCH($F38,Matches!$B$4:$B$72,0),9)</f>
        <v>A3</v>
      </c>
      <c r="F38" s="443">
        <v>26</v>
      </c>
      <c r="G38" s="417" t="str">
        <f>INDEX(Matches!$B$4:$J$72,MATCH($F38,Matches!$B$4:$B$72,0),2)</f>
        <v>A2</v>
      </c>
      <c r="H38" s="417" t="str">
        <f>INDEX(Matches!$B$4:$J$72,MATCH($F38,Matches!$B$4:$B$72,0),3)</f>
        <v>A3</v>
      </c>
      <c r="I38" s="520" t="str">
        <f>IFERROR(VLOOKUP($F38,Matches!$B$4:$H$58,7,0),"")</f>
        <v>London Tottenham</v>
      </c>
      <c r="J38" s="524"/>
      <c r="K38" s="507"/>
    </row>
    <row r="39" spans="2:11" x14ac:dyDescent="0.25">
      <c r="B39" s="532"/>
      <c r="C39" s="513"/>
      <c r="D39" s="418"/>
      <c r="E39" s="418"/>
      <c r="F39" s="419"/>
      <c r="G39" s="419"/>
      <c r="H39" s="419"/>
      <c r="I39" s="418"/>
      <c r="J39" s="418"/>
      <c r="K39" s="517"/>
    </row>
    <row r="40" spans="2:11" x14ac:dyDescent="0.25">
      <c r="B40" s="531">
        <f>INDEX(Matches!$B$4:$J$72,MATCH($F40,Matches!$B$4:$B$72,0),5)</f>
        <v>46923</v>
      </c>
      <c r="C40" s="512">
        <f t="shared" ref="C40:C41" si="9">B40</f>
        <v>46923</v>
      </c>
      <c r="D40" s="416" t="str">
        <f>INDEX(Matches!$B$4:$J$72,MATCH($F40,Matches!$B$4:$B$72,0),8)</f>
        <v>B4</v>
      </c>
      <c r="E40" s="416" t="str">
        <f>INDEX(Matches!$B$4:$J$72,MATCH($F40,Matches!$B$4:$B$72,0),9)</f>
        <v>B1</v>
      </c>
      <c r="F40" s="443">
        <v>27</v>
      </c>
      <c r="G40" s="417" t="str">
        <f>INDEX(Matches!$B$4:$J$72,MATCH($F40,Matches!$B$4:$B$72,0),2)</f>
        <v>B4</v>
      </c>
      <c r="H40" s="417" t="str">
        <f>INDEX(Matches!$B$4:$J$72,MATCH($F40,Matches!$B$4:$B$72,0),3)</f>
        <v>B1</v>
      </c>
      <c r="I40" s="520" t="str">
        <f>IFERROR(VLOOKUP($F40,Matches!$B$4:$H$58,7,0),"")</f>
        <v>London Wembley</v>
      </c>
      <c r="J40" s="524"/>
      <c r="K40" s="507"/>
    </row>
    <row r="41" spans="2:11" x14ac:dyDescent="0.25">
      <c r="B41" s="531">
        <f>INDEX(Matches!$B$4:$J$72,MATCH($F41,Matches!$B$4:$B$72,0),5)</f>
        <v>46923</v>
      </c>
      <c r="C41" s="512">
        <f t="shared" si="9"/>
        <v>46923</v>
      </c>
      <c r="D41" s="416" t="str">
        <f>INDEX(Matches!$B$4:$J$72,MATCH($F41,Matches!$B$4:$B$72,0),8)</f>
        <v>B2</v>
      </c>
      <c r="E41" s="416" t="str">
        <f>INDEX(Matches!$B$4:$J$72,MATCH($F41,Matches!$B$4:$B$72,0),9)</f>
        <v>B3</v>
      </c>
      <c r="F41" s="443">
        <v>28</v>
      </c>
      <c r="G41" s="417" t="str">
        <f>INDEX(Matches!$B$4:$J$72,MATCH($F41,Matches!$B$4:$B$72,0),2)</f>
        <v>B2</v>
      </c>
      <c r="H41" s="417" t="str">
        <f>INDEX(Matches!$B$4:$J$72,MATCH($F41,Matches!$B$4:$B$72,0),3)</f>
        <v>B3</v>
      </c>
      <c r="I41" s="520" t="str">
        <f>IFERROR(VLOOKUP($F41,Matches!$B$4:$H$58,7,0),"")</f>
        <v>Dublin</v>
      </c>
      <c r="J41" s="524"/>
      <c r="K41" s="507"/>
    </row>
    <row r="42" spans="2:11" x14ac:dyDescent="0.25">
      <c r="B42" s="532"/>
      <c r="C42" s="513"/>
      <c r="D42" s="418"/>
      <c r="E42" s="418"/>
      <c r="F42" s="419"/>
      <c r="G42" s="419"/>
      <c r="H42" s="419"/>
      <c r="I42" s="418"/>
      <c r="J42" s="418"/>
      <c r="K42" s="517"/>
    </row>
    <row r="43" spans="2:11" x14ac:dyDescent="0.25">
      <c r="B43" s="531">
        <f>INDEX(Matches!$B$4:$J$72,MATCH($F43,Matches!$B$4:$B$72,0),5)</f>
        <v>46924</v>
      </c>
      <c r="C43" s="512">
        <f t="shared" ref="C43:C46" si="10">B43</f>
        <v>46924</v>
      </c>
      <c r="D43" s="416" t="str">
        <f>INDEX(Matches!$B$4:$J$72,MATCH($F43,Matches!$B$4:$B$72,0),8)</f>
        <v>D4</v>
      </c>
      <c r="E43" s="416" t="str">
        <f>INDEX(Matches!$B$4:$J$72,MATCH($F43,Matches!$B$4:$B$72,0),9)</f>
        <v>D1</v>
      </c>
      <c r="F43" s="443">
        <v>31</v>
      </c>
      <c r="G43" s="417" t="str">
        <f>INDEX(Matches!$B$4:$J$72,MATCH($F43,Matches!$B$4:$B$72,0),2)</f>
        <v>D4</v>
      </c>
      <c r="H43" s="417" t="str">
        <f>INDEX(Matches!$B$4:$J$72,MATCH($F43,Matches!$B$4:$B$72,0),3)</f>
        <v>D1</v>
      </c>
      <c r="I43" s="520" t="str">
        <f>IFERROR(VLOOKUP($F43,Matches!$B$4:$H$58,7,0),"")</f>
        <v>Birmingham</v>
      </c>
      <c r="J43" s="524"/>
      <c r="K43" s="507"/>
    </row>
    <row r="44" spans="2:11" x14ac:dyDescent="0.25">
      <c r="B44" s="531">
        <f>INDEX(Matches!$B$4:$J$72,MATCH($F44,Matches!$B$4:$B$72,0),5)</f>
        <v>46924</v>
      </c>
      <c r="C44" s="512">
        <f t="shared" si="10"/>
        <v>46924</v>
      </c>
      <c r="D44" s="416" t="str">
        <f>INDEX(Matches!$B$4:$J$72,MATCH($F44,Matches!$B$4:$B$72,0),8)</f>
        <v>D2</v>
      </c>
      <c r="E44" s="416" t="str">
        <f>INDEX(Matches!$B$4:$J$72,MATCH($F44,Matches!$B$4:$B$72,0),9)</f>
        <v>D3</v>
      </c>
      <c r="F44" s="443">
        <v>32</v>
      </c>
      <c r="G44" s="417" t="str">
        <f>INDEX(Matches!$B$4:$J$72,MATCH($F44,Matches!$B$4:$B$72,0),2)</f>
        <v>D2</v>
      </c>
      <c r="H44" s="417" t="str">
        <f>INDEX(Matches!$B$4:$J$72,MATCH($F44,Matches!$B$4:$B$72,0),3)</f>
        <v>D3</v>
      </c>
      <c r="I44" s="520" t="str">
        <f>IFERROR(VLOOKUP($F44,Matches!$B$4:$H$58,7,0),"")</f>
        <v>Newcastle</v>
      </c>
      <c r="J44" s="524"/>
      <c r="K44" s="507"/>
    </row>
    <row r="45" spans="2:11" x14ac:dyDescent="0.25">
      <c r="B45" s="531">
        <f>INDEX(Matches!$B$4:$J$72,MATCH($F45,Matches!$B$4:$B$72,0),5)</f>
        <v>46924</v>
      </c>
      <c r="C45" s="512">
        <f t="shared" si="10"/>
        <v>46924</v>
      </c>
      <c r="D45" s="416" t="str">
        <f>INDEX(Matches!$B$4:$J$72,MATCH($F45,Matches!$B$4:$B$72,0),8)</f>
        <v>C4</v>
      </c>
      <c r="E45" s="416" t="str">
        <f>INDEX(Matches!$B$4:$J$72,MATCH($F45,Matches!$B$4:$B$72,0),9)</f>
        <v>C1</v>
      </c>
      <c r="F45" s="443">
        <v>29</v>
      </c>
      <c r="G45" s="417" t="str">
        <f>INDEX(Matches!$B$4:$J$72,MATCH($F45,Matches!$B$4:$B$72,0),2)</f>
        <v>C4</v>
      </c>
      <c r="H45" s="417" t="str">
        <f>INDEX(Matches!$B$4:$J$72,MATCH($F45,Matches!$B$4:$B$72,0),3)</f>
        <v>C1</v>
      </c>
      <c r="I45" s="520" t="str">
        <f>IFERROR(VLOOKUP($F45,Matches!$B$4:$H$58,7,0),"")</f>
        <v>Manchester</v>
      </c>
      <c r="J45" s="524"/>
      <c r="K45" s="507"/>
    </row>
    <row r="46" spans="2:11" x14ac:dyDescent="0.25">
      <c r="B46" s="531">
        <f>INDEX(Matches!$B$4:$J$72,MATCH($F46,Matches!$B$4:$B$72,0),5)</f>
        <v>46924</v>
      </c>
      <c r="C46" s="512">
        <f t="shared" si="10"/>
        <v>46924</v>
      </c>
      <c r="D46" s="416" t="str">
        <f>INDEX(Matches!$B$4:$J$72,MATCH($F46,Matches!$B$4:$B$72,0),8)</f>
        <v>C2</v>
      </c>
      <c r="E46" s="416" t="str">
        <f>INDEX(Matches!$B$4:$J$72,MATCH($F46,Matches!$B$4:$B$72,0),9)</f>
        <v>C3</v>
      </c>
      <c r="F46" s="443">
        <v>30</v>
      </c>
      <c r="G46" s="417" t="str">
        <f>INDEX(Matches!$B$4:$J$72,MATCH($F46,Matches!$B$4:$B$72,0),2)</f>
        <v>C2</v>
      </c>
      <c r="H46" s="417" t="str">
        <f>INDEX(Matches!$B$4:$J$72,MATCH($F46,Matches!$B$4:$B$72,0),3)</f>
        <v>C3</v>
      </c>
      <c r="I46" s="520" t="str">
        <f>IFERROR(VLOOKUP($F46,Matches!$B$4:$H$58,7,0),"")</f>
        <v>Liverpool</v>
      </c>
      <c r="J46" s="524"/>
      <c r="K46" s="507"/>
    </row>
    <row r="47" spans="2:11" x14ac:dyDescent="0.25">
      <c r="B47" s="532"/>
      <c r="C47" s="513"/>
      <c r="D47" s="418"/>
      <c r="E47" s="418"/>
      <c r="F47" s="419"/>
      <c r="G47" s="419"/>
      <c r="H47" s="419"/>
      <c r="I47" s="418"/>
      <c r="J47" s="418"/>
      <c r="K47" s="517"/>
    </row>
    <row r="48" spans="2:11" x14ac:dyDescent="0.25">
      <c r="B48" s="531">
        <f>INDEX(Matches!$B$4:$J$72,MATCH($F48,Matches!$B$4:$B$72,0),5)</f>
        <v>46925</v>
      </c>
      <c r="C48" s="512">
        <f t="shared" ref="C48:C51" si="11">B48</f>
        <v>46925</v>
      </c>
      <c r="D48" s="416" t="str">
        <f>INDEX(Matches!$B$4:$J$72,MATCH($F48,Matches!$B$4:$B$72,0),8)</f>
        <v>E4</v>
      </c>
      <c r="E48" s="416" t="str">
        <f>INDEX(Matches!$B$4:$J$72,MATCH($F48,Matches!$B$4:$B$72,0),9)</f>
        <v>E1</v>
      </c>
      <c r="F48" s="443">
        <v>33</v>
      </c>
      <c r="G48" s="417" t="str">
        <f>INDEX(Matches!$B$4:$J$72,MATCH($F48,Matches!$B$4:$B$72,0),2)</f>
        <v>E4</v>
      </c>
      <c r="H48" s="417" t="str">
        <f>INDEX(Matches!$B$4:$J$72,MATCH($F48,Matches!$B$4:$B$72,0),3)</f>
        <v>E1</v>
      </c>
      <c r="I48" s="520" t="str">
        <f>IFERROR(VLOOKUP($F48,Matches!$B$4:$H$58,7,0),"")</f>
        <v>Dublin</v>
      </c>
      <c r="J48" s="524"/>
      <c r="K48" s="507"/>
    </row>
    <row r="49" spans="2:11" x14ac:dyDescent="0.25">
      <c r="B49" s="531">
        <f>INDEX(Matches!$B$4:$J$72,MATCH($F49,Matches!$B$4:$B$72,0),5)</f>
        <v>46925</v>
      </c>
      <c r="C49" s="512">
        <f t="shared" si="11"/>
        <v>46925</v>
      </c>
      <c r="D49" s="416" t="str">
        <f>INDEX(Matches!$B$4:$J$72,MATCH($F49,Matches!$B$4:$B$72,0),8)</f>
        <v>E2</v>
      </c>
      <c r="E49" s="416" t="str">
        <f>INDEX(Matches!$B$4:$J$72,MATCH($F49,Matches!$B$4:$B$72,0),9)</f>
        <v>E3</v>
      </c>
      <c r="F49" s="443">
        <v>34</v>
      </c>
      <c r="G49" s="417" t="str">
        <f>INDEX(Matches!$B$4:$J$72,MATCH($F49,Matches!$B$4:$B$72,0),2)</f>
        <v>E2</v>
      </c>
      <c r="H49" s="417" t="str">
        <f>INDEX(Matches!$B$4:$J$72,MATCH($F49,Matches!$B$4:$B$72,0),3)</f>
        <v>E3</v>
      </c>
      <c r="I49" s="520" t="str">
        <f>IFERROR(VLOOKUP($F49,Matches!$B$4:$H$58,7,0),"")</f>
        <v>London Tottenham</v>
      </c>
      <c r="J49" s="524"/>
      <c r="K49" s="507"/>
    </row>
    <row r="50" spans="2:11" x14ac:dyDescent="0.25">
      <c r="B50" s="531">
        <f>INDEX(Matches!$B$4:$J$72,MATCH($F50,Matches!$B$4:$B$72,0),5)</f>
        <v>46925</v>
      </c>
      <c r="C50" s="512">
        <f t="shared" si="11"/>
        <v>46925</v>
      </c>
      <c r="D50" s="416" t="str">
        <f>INDEX(Matches!$B$4:$J$72,MATCH($F50,Matches!$B$4:$B$72,0),8)</f>
        <v>F4</v>
      </c>
      <c r="E50" s="416" t="str">
        <f>INDEX(Matches!$B$4:$J$72,MATCH($F50,Matches!$B$4:$B$72,0),9)</f>
        <v>F1</v>
      </c>
      <c r="F50" s="443">
        <v>35</v>
      </c>
      <c r="G50" s="417" t="str">
        <f>INDEX(Matches!$B$4:$J$72,MATCH($F50,Matches!$B$4:$B$72,0),2)</f>
        <v>F4</v>
      </c>
      <c r="H50" s="417" t="str">
        <f>INDEX(Matches!$B$4:$J$72,MATCH($F50,Matches!$B$4:$B$72,0),3)</f>
        <v>F1</v>
      </c>
      <c r="I50" s="520" t="str">
        <f>IFERROR(VLOOKUP($F50,Matches!$B$4:$H$58,7,0),"")</f>
        <v>Glasgow</v>
      </c>
      <c r="J50" s="524"/>
      <c r="K50" s="507"/>
    </row>
    <row r="51" spans="2:11" x14ac:dyDescent="0.25">
      <c r="B51" s="531">
        <f>INDEX(Matches!$B$4:$J$72,MATCH($F51,Matches!$B$4:$B$72,0),5)</f>
        <v>46925</v>
      </c>
      <c r="C51" s="512">
        <f t="shared" si="11"/>
        <v>46925</v>
      </c>
      <c r="D51" s="416" t="str">
        <f>INDEX(Matches!$B$4:$J$72,MATCH($F51,Matches!$B$4:$B$72,0),8)</f>
        <v>F2</v>
      </c>
      <c r="E51" s="416" t="str">
        <f>INDEX(Matches!$B$4:$J$72,MATCH($F51,Matches!$B$4:$B$72,0),9)</f>
        <v>F3</v>
      </c>
      <c r="F51" s="443">
        <v>36</v>
      </c>
      <c r="G51" s="417" t="str">
        <f>INDEX(Matches!$B$4:$J$72,MATCH($F51,Matches!$B$4:$B$72,0),2)</f>
        <v>F2</v>
      </c>
      <c r="H51" s="417" t="str">
        <f>INDEX(Matches!$B$4:$J$72,MATCH($F51,Matches!$B$4:$B$72,0),3)</f>
        <v>F3</v>
      </c>
      <c r="I51" s="520" t="str">
        <f>IFERROR(VLOOKUP($F51,Matches!$B$4:$H$58,7,0),"")</f>
        <v>Cardiff</v>
      </c>
      <c r="J51" s="524"/>
      <c r="K51" s="507"/>
    </row>
    <row r="52" spans="2:11" x14ac:dyDescent="0.25">
      <c r="B52" s="532"/>
      <c r="C52" s="513"/>
      <c r="D52" s="418"/>
      <c r="E52" s="418"/>
      <c r="F52" s="419"/>
      <c r="G52" s="419"/>
      <c r="H52" s="419"/>
      <c r="I52" s="418"/>
      <c r="J52" s="418"/>
      <c r="K52" s="517"/>
    </row>
    <row r="53" spans="2:11" x14ac:dyDescent="0.25">
      <c r="B53" s="533" t="str">
        <f>Sprache!$E$230</f>
        <v>Achtelfinale</v>
      </c>
      <c r="C53" s="514"/>
      <c r="D53" s="441"/>
      <c r="E53" s="441"/>
      <c r="F53" s="442"/>
      <c r="G53" s="442"/>
      <c r="H53" s="442"/>
      <c r="I53" s="521"/>
      <c r="J53" s="521"/>
      <c r="K53" s="518"/>
    </row>
    <row r="54" spans="2:11" x14ac:dyDescent="0.25">
      <c r="B54" s="531">
        <f>INDEX(Matches!$B$4:$J$72,MATCH($F54,Matches!$B$4:$B$72,0),5)</f>
        <v>46928</v>
      </c>
      <c r="C54" s="512">
        <f t="shared" ref="C54:C55" si="12">B54</f>
        <v>46928</v>
      </c>
      <c r="D54" s="416" t="str">
        <f>INDEX(Matches!$B$4:$J$72,MATCH($F54,Matches!$B$4:$B$72,0),8)</f>
        <v/>
      </c>
      <c r="E54" s="416" t="str">
        <f>INDEX(Matches!$B$4:$J$72,MATCH($F54,Matches!$B$4:$B$72,0),9)</f>
        <v/>
      </c>
      <c r="F54" s="443">
        <v>38</v>
      </c>
      <c r="G54" s="417" t="str">
        <f>INDEX(Matches!$B$4:$J$72,MATCH($F54,Matches!$B$4:$B$72,0),2)</f>
        <v>2A</v>
      </c>
      <c r="H54" s="417" t="str">
        <f>INDEX(Matches!$B$4:$J$72,MATCH($F54,Matches!$B$4:$B$72,0),3)</f>
        <v>2B</v>
      </c>
      <c r="I54" s="520" t="str">
        <f>IFERROR(VLOOKUP($F54,Matches!$B$4:$H$58,7,0),"")</f>
        <v>Liverpool</v>
      </c>
      <c r="J54" s="524"/>
      <c r="K54" s="507"/>
    </row>
    <row r="55" spans="2:11" x14ac:dyDescent="0.25">
      <c r="B55" s="531">
        <f>INDEX(Matches!$B$4:$J$72,MATCH($F55,Matches!$B$4:$B$72,0),5)</f>
        <v>46928</v>
      </c>
      <c r="C55" s="512">
        <f t="shared" si="12"/>
        <v>46928</v>
      </c>
      <c r="D55" s="416" t="str">
        <f>INDEX(Matches!$B$4:$J$72,MATCH($F55,Matches!$B$4:$B$72,0),8)</f>
        <v/>
      </c>
      <c r="E55" s="416" t="str">
        <f>INDEX(Matches!$B$4:$J$72,MATCH($F55,Matches!$B$4:$B$72,0),9)</f>
        <v/>
      </c>
      <c r="F55" s="443">
        <v>37</v>
      </c>
      <c r="G55" s="417" t="str">
        <f>INDEX(Matches!$B$4:$J$72,MATCH($F55,Matches!$B$4:$B$72,0),2)</f>
        <v>1A</v>
      </c>
      <c r="H55" s="417" t="str">
        <f>INDEX(Matches!$B$4:$J$72,MATCH($F55,Matches!$B$4:$B$72,0),3)</f>
        <v>2C</v>
      </c>
      <c r="I55" s="520" t="str">
        <f>IFERROR(VLOOKUP($F55,Matches!$B$4:$H$58,7,0),"")</f>
        <v>Cardiff</v>
      </c>
      <c r="J55" s="524"/>
      <c r="K55" s="507"/>
    </row>
    <row r="56" spans="2:11" x14ac:dyDescent="0.25">
      <c r="B56" s="532"/>
      <c r="C56" s="513"/>
      <c r="D56" s="418"/>
      <c r="E56" s="418"/>
      <c r="F56" s="419"/>
      <c r="G56" s="419"/>
      <c r="H56" s="419"/>
      <c r="I56" s="418"/>
      <c r="J56" s="418"/>
      <c r="K56" s="517"/>
    </row>
    <row r="57" spans="2:11" x14ac:dyDescent="0.25">
      <c r="B57" s="531">
        <f>INDEX(Matches!$B$4:$J$72,MATCH($F57,Matches!$B$4:$B$72,0),5)</f>
        <v>46929</v>
      </c>
      <c r="C57" s="512">
        <f t="shared" ref="C57:C58" si="13">B57</f>
        <v>46929</v>
      </c>
      <c r="D57" s="416" t="str">
        <f>INDEX(Matches!$B$4:$J$72,MATCH($F57,Matches!$B$4:$B$72,0),8)</f>
        <v/>
      </c>
      <c r="E57" s="416" t="str">
        <f>INDEX(Matches!$B$4:$J$72,MATCH($F57,Matches!$B$4:$B$72,0),9)</f>
        <v/>
      </c>
      <c r="F57" s="443">
        <v>40</v>
      </c>
      <c r="G57" s="417" t="str">
        <f>INDEX(Matches!$B$4:$J$72,MATCH($F57,Matches!$B$4:$B$72,0),2)</f>
        <v>1C</v>
      </c>
      <c r="H57" s="417" t="str">
        <f>INDEX(Matches!$B$4:$J$72,MATCH($F57,Matches!$B$4:$B$72,0),3)</f>
        <v>3D/E/F</v>
      </c>
      <c r="I57" s="520" t="str">
        <f>IFERROR(VLOOKUP($F57,Matches!$B$4:$H$58,7,0),"")</f>
        <v>Manchester</v>
      </c>
      <c r="J57" s="524"/>
      <c r="K57" s="507"/>
    </row>
    <row r="58" spans="2:11" x14ac:dyDescent="0.25">
      <c r="B58" s="531">
        <f>INDEX(Matches!$B$4:$J$72,MATCH($F58,Matches!$B$4:$B$72,0),5)</f>
        <v>46929</v>
      </c>
      <c r="C58" s="512">
        <f t="shared" si="13"/>
        <v>46929</v>
      </c>
      <c r="D58" s="416" t="str">
        <f>INDEX(Matches!$B$4:$J$72,MATCH($F58,Matches!$B$4:$B$72,0),8)</f>
        <v/>
      </c>
      <c r="E58" s="416" t="str">
        <f>INDEX(Matches!$B$4:$J$72,MATCH($F58,Matches!$B$4:$B$72,0),9)</f>
        <v/>
      </c>
      <c r="F58" s="443">
        <v>39</v>
      </c>
      <c r="G58" s="417" t="str">
        <f>INDEX(Matches!$B$4:$J$72,MATCH($F58,Matches!$B$4:$B$72,0),2)</f>
        <v>1B</v>
      </c>
      <c r="H58" s="417" t="str">
        <f>INDEX(Matches!$B$4:$J$72,MATCH($F58,Matches!$B$4:$B$72,0),3)</f>
        <v>3A/D/E/F</v>
      </c>
      <c r="I58" s="520" t="str">
        <f>IFERROR(VLOOKUP($F58,Matches!$B$4:$H$58,7,0),"")</f>
        <v>Newcastle</v>
      </c>
      <c r="J58" s="524"/>
      <c r="K58" s="507"/>
    </row>
    <row r="59" spans="2:11" x14ac:dyDescent="0.25">
      <c r="B59" s="532"/>
      <c r="C59" s="513"/>
      <c r="D59" s="418"/>
      <c r="E59" s="418"/>
      <c r="F59" s="419"/>
      <c r="G59" s="419"/>
      <c r="H59" s="419"/>
      <c r="I59" s="418"/>
      <c r="J59" s="418"/>
      <c r="K59" s="517"/>
    </row>
    <row r="60" spans="2:11" x14ac:dyDescent="0.25">
      <c r="B60" s="531">
        <f>INDEX(Matches!$B$4:$J$72,MATCH($F60,Matches!$B$4:$B$72,0),5)</f>
        <v>46930</v>
      </c>
      <c r="C60" s="512">
        <f t="shared" ref="C60:C61" si="14">B60</f>
        <v>46930</v>
      </c>
      <c r="D60" s="416" t="str">
        <f>INDEX(Matches!$B$4:$J$72,MATCH($F60,Matches!$B$4:$B$72,0),8)</f>
        <v/>
      </c>
      <c r="E60" s="416" t="str">
        <f>INDEX(Matches!$B$4:$J$72,MATCH($F60,Matches!$B$4:$B$72,0),9)</f>
        <v/>
      </c>
      <c r="F60" s="443">
        <v>42</v>
      </c>
      <c r="G60" s="417" t="str">
        <f>INDEX(Matches!$B$4:$J$72,MATCH($F60,Matches!$B$4:$B$72,0),2)</f>
        <v>2D</v>
      </c>
      <c r="H60" s="417" t="str">
        <f>INDEX(Matches!$B$4:$J$72,MATCH($F60,Matches!$B$4:$B$72,0),3)</f>
        <v>2E</v>
      </c>
      <c r="I60" s="520" t="str">
        <f>IFERROR(VLOOKUP($F60,Matches!$B$4:$H$58,7,0),"")</f>
        <v>London Tottenham</v>
      </c>
      <c r="J60" s="524"/>
      <c r="K60" s="507"/>
    </row>
    <row r="61" spans="2:11" x14ac:dyDescent="0.25">
      <c r="B61" s="531">
        <f>INDEX(Matches!$B$4:$J$72,MATCH($F61,Matches!$B$4:$B$72,0),5)</f>
        <v>46930</v>
      </c>
      <c r="C61" s="512">
        <f t="shared" si="14"/>
        <v>46930</v>
      </c>
      <c r="D61" s="416" t="str">
        <f>INDEX(Matches!$B$4:$J$72,MATCH($F61,Matches!$B$4:$B$72,0),8)</f>
        <v/>
      </c>
      <c r="E61" s="416" t="str">
        <f>INDEX(Matches!$B$4:$J$72,MATCH($F61,Matches!$B$4:$B$72,0),9)</f>
        <v/>
      </c>
      <c r="F61" s="443">
        <v>41</v>
      </c>
      <c r="G61" s="417" t="str">
        <f>INDEX(Matches!$B$4:$J$72,MATCH($F61,Matches!$B$4:$B$72,0),2)</f>
        <v>1F</v>
      </c>
      <c r="H61" s="417" t="str">
        <f>INDEX(Matches!$B$4:$J$72,MATCH($F61,Matches!$B$4:$B$72,0),3)</f>
        <v>3A/B/C</v>
      </c>
      <c r="I61" s="520" t="str">
        <f>IFERROR(VLOOKUP($F61,Matches!$B$4:$H$58,7,0),"")</f>
        <v>Glasgow</v>
      </c>
      <c r="J61" s="524"/>
      <c r="K61" s="507"/>
    </row>
    <row r="62" spans="2:11" x14ac:dyDescent="0.25">
      <c r="B62" s="532"/>
      <c r="C62" s="513"/>
      <c r="D62" s="418"/>
      <c r="E62" s="418"/>
      <c r="F62" s="419"/>
      <c r="G62" s="419"/>
      <c r="H62" s="419"/>
      <c r="I62" s="418"/>
      <c r="J62" s="418"/>
      <c r="K62" s="517"/>
    </row>
    <row r="63" spans="2:11" x14ac:dyDescent="0.25">
      <c r="B63" s="531">
        <f>INDEX(Matches!$B$4:$J$72,MATCH($F63,Matches!$B$4:$B$72,0),5)</f>
        <v>46931</v>
      </c>
      <c r="C63" s="512">
        <f t="shared" ref="C63:C64" si="15">B63</f>
        <v>46931</v>
      </c>
      <c r="D63" s="416" t="str">
        <f>INDEX(Matches!$B$4:$J$72,MATCH($F63,Matches!$B$4:$B$72,0),8)</f>
        <v/>
      </c>
      <c r="E63" s="416" t="str">
        <f>INDEX(Matches!$B$4:$J$72,MATCH($F63,Matches!$B$4:$B$72,0),9)</f>
        <v/>
      </c>
      <c r="F63" s="443">
        <v>43</v>
      </c>
      <c r="G63" s="417" t="str">
        <f>INDEX(Matches!$B$4:$J$72,MATCH($F63,Matches!$B$4:$B$72,0),2)</f>
        <v>1D</v>
      </c>
      <c r="H63" s="417" t="str">
        <f>INDEX(Matches!$B$4:$J$72,MATCH($F63,Matches!$B$4:$B$72,0),3)</f>
        <v>2F</v>
      </c>
      <c r="I63" s="520" t="str">
        <f>IFERROR(VLOOKUP($F63,Matches!$B$4:$H$58,7,0),"")</f>
        <v>Birmingham</v>
      </c>
      <c r="J63" s="524"/>
      <c r="K63" s="507"/>
    </row>
    <row r="64" spans="2:11" x14ac:dyDescent="0.25">
      <c r="B64" s="531">
        <f>INDEX(Matches!$B$4:$J$72,MATCH($F64,Matches!$B$4:$B$72,0),5)</f>
        <v>46931</v>
      </c>
      <c r="C64" s="512">
        <f t="shared" si="15"/>
        <v>46931</v>
      </c>
      <c r="D64" s="416" t="str">
        <f>INDEX(Matches!$B$4:$J$72,MATCH($F64,Matches!$B$4:$B$72,0),8)</f>
        <v/>
      </c>
      <c r="E64" s="416" t="str">
        <f>INDEX(Matches!$B$4:$J$72,MATCH($F64,Matches!$B$4:$B$72,0),9)</f>
        <v/>
      </c>
      <c r="F64" s="443">
        <v>44</v>
      </c>
      <c r="G64" s="417" t="str">
        <f>INDEX(Matches!$B$4:$J$72,MATCH($F64,Matches!$B$4:$B$72,0),2)</f>
        <v>1E</v>
      </c>
      <c r="H64" s="417" t="str">
        <f>INDEX(Matches!$B$4:$J$72,MATCH($F64,Matches!$B$4:$B$72,0),3)</f>
        <v>3A/B/C/D</v>
      </c>
      <c r="I64" s="520" t="str">
        <f>IFERROR(VLOOKUP($F64,Matches!$B$4:$H$58,7,0),"")</f>
        <v>Dublin</v>
      </c>
      <c r="J64" s="524"/>
      <c r="K64" s="507"/>
    </row>
    <row r="65" spans="2:11" x14ac:dyDescent="0.25">
      <c r="B65" s="532"/>
      <c r="C65" s="513"/>
      <c r="D65" s="418"/>
      <c r="E65" s="418"/>
      <c r="F65" s="419"/>
      <c r="G65" s="419"/>
      <c r="H65" s="419"/>
      <c r="I65" s="418"/>
      <c r="J65" s="418"/>
      <c r="K65" s="517"/>
    </row>
    <row r="66" spans="2:11" x14ac:dyDescent="0.25">
      <c r="B66" s="533" t="str">
        <f>Sprache!$E$231</f>
        <v>Viertelfinale</v>
      </c>
      <c r="C66" s="514"/>
      <c r="D66" s="441"/>
      <c r="E66" s="441"/>
      <c r="F66" s="442"/>
      <c r="G66" s="442"/>
      <c r="H66" s="442"/>
      <c r="I66" s="521"/>
      <c r="J66" s="521"/>
      <c r="K66" s="518"/>
    </row>
    <row r="67" spans="2:11" x14ac:dyDescent="0.25">
      <c r="B67" s="531">
        <f>INDEX(Matches!$B$4:$J$72,MATCH($F67,Matches!$B$4:$B$72,0),5)</f>
        <v>46934</v>
      </c>
      <c r="C67" s="512">
        <f t="shared" ref="C67:C68" si="16">B67</f>
        <v>46934</v>
      </c>
      <c r="D67" s="416" t="str">
        <f>EURO!$C$64</f>
        <v/>
      </c>
      <c r="E67" s="416" t="str">
        <f>EURO!$E$64</f>
        <v/>
      </c>
      <c r="F67" s="443">
        <v>45</v>
      </c>
      <c r="G67" s="417" t="str">
        <f>INDEX(Matches!$B$4:$J$72,MATCH($F67,Matches!$B$4:$B$72,0),2)</f>
        <v>W39</v>
      </c>
      <c r="H67" s="417" t="str">
        <f>INDEX(Matches!$B$4:$J$72,MATCH($F67,Matches!$B$4:$B$72,0),3)</f>
        <v>W37</v>
      </c>
      <c r="I67" s="520" t="str">
        <f>IFERROR(VLOOKUP($F67,Matches!$B$4:$H$58,7,0),"")</f>
        <v>London Wembley</v>
      </c>
      <c r="J67" s="524"/>
      <c r="K67" s="507"/>
    </row>
    <row r="68" spans="2:11" x14ac:dyDescent="0.25">
      <c r="B68" s="531">
        <f>INDEX(Matches!$B$4:$J$72,MATCH($F68,Matches!$B$4:$B$72,0),5)</f>
        <v>46934</v>
      </c>
      <c r="C68" s="512">
        <f t="shared" si="16"/>
        <v>46934</v>
      </c>
      <c r="D68" s="416" t="str">
        <f>EURO!$I$64</f>
        <v/>
      </c>
      <c r="E68" s="416" t="str">
        <f>EURO!$K$64</f>
        <v/>
      </c>
      <c r="F68" s="443">
        <v>46</v>
      </c>
      <c r="G68" s="417" t="str">
        <f>INDEX(Matches!$B$4:$J$72,MATCH($F68,Matches!$B$4:$B$72,0),2)</f>
        <v>W41</v>
      </c>
      <c r="H68" s="417" t="str">
        <f>INDEX(Matches!$B$4:$J$72,MATCH($F68,Matches!$B$4:$B$72,0),3)</f>
        <v>W42</v>
      </c>
      <c r="I68" s="520" t="str">
        <f>IFERROR(VLOOKUP($F68,Matches!$B$4:$H$58,7,0),"")</f>
        <v>Dublin</v>
      </c>
      <c r="J68" s="524"/>
      <c r="K68" s="507"/>
    </row>
    <row r="69" spans="2:11" x14ac:dyDescent="0.25">
      <c r="B69" s="532"/>
      <c r="C69" s="513"/>
      <c r="D69" s="418"/>
      <c r="E69" s="418"/>
      <c r="F69" s="419"/>
      <c r="G69" s="419"/>
      <c r="H69" s="419"/>
      <c r="I69" s="418"/>
      <c r="J69" s="418"/>
      <c r="K69" s="517"/>
    </row>
    <row r="70" spans="2:11" x14ac:dyDescent="0.25">
      <c r="B70" s="531">
        <f>INDEX(Matches!$B$4:$J$72,MATCH($F70,Matches!$B$4:$B$72,0),5)</f>
        <v>46935</v>
      </c>
      <c r="C70" s="512">
        <f t="shared" ref="C70:C71" si="17">B70</f>
        <v>46935</v>
      </c>
      <c r="D70" s="416" t="str">
        <f>EURO!$U$64</f>
        <v/>
      </c>
      <c r="E70" s="416" t="str">
        <f>EURO!$W$64</f>
        <v/>
      </c>
      <c r="F70" s="443">
        <v>48</v>
      </c>
      <c r="G70" s="417" t="str">
        <f>INDEX(Matches!$B$4:$J$72,MATCH($F70,Matches!$B$4:$B$72,0),2)</f>
        <v>W40</v>
      </c>
      <c r="H70" s="417" t="str">
        <f>INDEX(Matches!$B$4:$J$72,MATCH($F70,Matches!$B$4:$B$72,0),3)</f>
        <v>W38</v>
      </c>
      <c r="I70" s="520" t="str">
        <f>IFERROR(VLOOKUP($F70,Matches!$B$4:$H$58,7,0),"")</f>
        <v>Cardiff</v>
      </c>
      <c r="J70" s="524"/>
      <c r="K70" s="507"/>
    </row>
    <row r="71" spans="2:11" x14ac:dyDescent="0.25">
      <c r="B71" s="534">
        <f>INDEX(Matches!$B$4:$J$72,MATCH($F71,Matches!$B$4:$B$72,0),5)</f>
        <v>46935</v>
      </c>
      <c r="C71" s="515">
        <f t="shared" si="17"/>
        <v>46935</v>
      </c>
      <c r="D71" s="416" t="str">
        <f>EURO!$O$64</f>
        <v/>
      </c>
      <c r="E71" s="416" t="str">
        <f>EURO!$Q$64</f>
        <v/>
      </c>
      <c r="F71" s="443">
        <v>47</v>
      </c>
      <c r="G71" s="443" t="str">
        <f>INDEX(Matches!$B$4:$J$72,MATCH($F71,Matches!$B$4:$B$72,0),2)</f>
        <v>W44</v>
      </c>
      <c r="H71" s="443" t="str">
        <f>INDEX(Matches!$B$4:$J$72,MATCH($F71,Matches!$B$4:$B$72,0),3)</f>
        <v>W43</v>
      </c>
      <c r="I71" s="522" t="str">
        <f>IFERROR(VLOOKUP($F71,Matches!$B$4:$H$58,7,0),"")</f>
        <v>Glasgow</v>
      </c>
      <c r="J71" s="525"/>
      <c r="K71" s="508"/>
    </row>
    <row r="72" spans="2:11" x14ac:dyDescent="0.25">
      <c r="B72" s="532"/>
      <c r="C72" s="513"/>
      <c r="D72" s="418"/>
      <c r="E72" s="418"/>
      <c r="F72" s="419"/>
      <c r="G72" s="419"/>
      <c r="H72" s="419"/>
      <c r="I72" s="418"/>
      <c r="J72" s="418"/>
      <c r="K72" s="517"/>
    </row>
    <row r="73" spans="2:11" x14ac:dyDescent="0.25">
      <c r="B73" s="533" t="str">
        <f>Sprache!$E$232</f>
        <v>Halbfinale</v>
      </c>
      <c r="C73" s="514"/>
      <c r="D73" s="441"/>
      <c r="E73" s="441"/>
      <c r="F73" s="442"/>
      <c r="G73" s="442"/>
      <c r="H73" s="442"/>
      <c r="I73" s="521"/>
      <c r="J73" s="521"/>
      <c r="K73" s="518"/>
    </row>
    <row r="74" spans="2:11" x14ac:dyDescent="0.25">
      <c r="B74" s="534">
        <f>INDEX(Matches!$B$4:$J$72,MATCH($F74,Matches!$B$4:$B$72,0),5)</f>
        <v>46938</v>
      </c>
      <c r="C74" s="515">
        <f t="shared" ref="C74:C75" si="18">B74</f>
        <v>46938</v>
      </c>
      <c r="D74" s="428" t="str">
        <f>EURO!$F$74</f>
        <v/>
      </c>
      <c r="E74" s="428" t="str">
        <f>EURO!$H$74</f>
        <v/>
      </c>
      <c r="F74" s="443">
        <v>49</v>
      </c>
      <c r="G74" s="443" t="str">
        <f>INDEX(Matches!$B$4:$J$72,MATCH($F74,Matches!$B$4:$B$72,0),2)</f>
        <v>W45</v>
      </c>
      <c r="H74" s="443" t="str">
        <f>INDEX(Matches!$B$4:$J$72,MATCH($F74,Matches!$B$4:$B$72,0),3)</f>
        <v>W46</v>
      </c>
      <c r="I74" s="522" t="str">
        <f>IFERROR(VLOOKUP($F74,Matches!$B$4:$H$58,7,0),"")</f>
        <v>London Wembley</v>
      </c>
      <c r="J74" s="525"/>
      <c r="K74" s="508"/>
    </row>
    <row r="75" spans="2:11" x14ac:dyDescent="0.25">
      <c r="B75" s="531">
        <f>INDEX(Matches!$B$4:$J$72,MATCH($F75,Matches!$B$4:$B$72,0),5)</f>
        <v>46939</v>
      </c>
      <c r="C75" s="512">
        <f t="shared" si="18"/>
        <v>46939</v>
      </c>
      <c r="D75" s="416" t="str">
        <f>EURO!R$74</f>
        <v/>
      </c>
      <c r="E75" s="416" t="str">
        <f>EURO!$T$74</f>
        <v/>
      </c>
      <c r="F75" s="443">
        <v>50</v>
      </c>
      <c r="G75" s="417" t="str">
        <f>INDEX(Matches!$B$4:$J$72,MATCH($F75,Matches!$B$4:$B$72,0),2)</f>
        <v>W47</v>
      </c>
      <c r="H75" s="417" t="str">
        <f>INDEX(Matches!$B$4:$J$72,MATCH($F75,Matches!$B$4:$B$72,0),3)</f>
        <v>W48</v>
      </c>
      <c r="I75" s="520" t="str">
        <f>IFERROR(VLOOKUP($F75,Matches!$B$4:$H$58,7,0),"")</f>
        <v>London Wembley</v>
      </c>
      <c r="J75" s="524"/>
      <c r="K75" s="507"/>
    </row>
    <row r="76" spans="2:11" x14ac:dyDescent="0.25">
      <c r="B76" s="532"/>
      <c r="C76" s="513"/>
      <c r="D76" s="418"/>
      <c r="E76" s="418"/>
      <c r="F76" s="419"/>
      <c r="G76" s="419"/>
      <c r="H76" s="419"/>
      <c r="I76" s="418"/>
      <c r="J76" s="418"/>
      <c r="K76" s="517"/>
    </row>
    <row r="77" spans="2:11" x14ac:dyDescent="0.25">
      <c r="B77" s="533" t="str">
        <f>Sprache!$E$125</f>
        <v>Finale</v>
      </c>
      <c r="C77" s="514"/>
      <c r="D77" s="441"/>
      <c r="E77" s="441"/>
      <c r="F77" s="442"/>
      <c r="G77" s="442"/>
      <c r="H77" s="442"/>
      <c r="I77" s="521"/>
      <c r="J77" s="521"/>
      <c r="K77" s="518"/>
    </row>
    <row r="78" spans="2:11" ht="15.75" thickBot="1" x14ac:dyDescent="0.3">
      <c r="B78" s="535">
        <f>INDEX(Matches!$B$4:$J$72,MATCH($F78,Matches!$B$4:$B$72,0),5)</f>
        <v>46943</v>
      </c>
      <c r="C78" s="516">
        <f>B78</f>
        <v>46943</v>
      </c>
      <c r="D78" s="429" t="str">
        <f>EURO!L$84</f>
        <v/>
      </c>
      <c r="E78" s="429" t="str">
        <f>EURO!$N$84</f>
        <v/>
      </c>
      <c r="F78" s="511">
        <v>51</v>
      </c>
      <c r="G78" s="430" t="str">
        <f>INDEX(Matches!$B$4:$J$72,MATCH($F78,Matches!$B$4:$B$72,0),2)</f>
        <v>W49</v>
      </c>
      <c r="H78" s="430" t="str">
        <f>INDEX(Matches!$B$4:$J$72,MATCH($F78,Matches!$B$4:$B$72,0),3)</f>
        <v>W50</v>
      </c>
      <c r="I78" s="523" t="str">
        <f>IFERROR(VLOOKUP($F78,Matches!$B$4:$H$58,7,0),"")</f>
        <v>London Wembley</v>
      </c>
      <c r="J78" s="526"/>
      <c r="K78" s="509"/>
    </row>
    <row r="79" spans="2:11" ht="15.75" thickTop="1" x14ac:dyDescent="0.25"/>
    <row r="80" spans="2:11" x14ac:dyDescent="0.25"/>
    <row r="81" x14ac:dyDescent="0.25"/>
    <row r="82" x14ac:dyDescent="0.25"/>
    <row r="83" x14ac:dyDescent="0.25"/>
    <row r="84" x14ac:dyDescent="0.25"/>
  </sheetData>
  <sheetProtection sheet="1" selectLockedCells="1"/>
  <mergeCells count="4">
    <mergeCell ref="B1:H1"/>
    <mergeCell ref="M2:N2"/>
    <mergeCell ref="G3:H3"/>
    <mergeCell ref="M3:N5"/>
  </mergeCells>
  <conditionalFormatting sqref="B21:B38 B4:B17 B41:B44 B46:B52 B60:B64 B67:B72 B54:B58 B74:B76 B78">
    <cfRule type="expression" dxfId="177" priority="77">
      <formula>INT(B4)=TODAY()</formula>
    </cfRule>
  </conditionalFormatting>
  <conditionalFormatting sqref="B18:B19">
    <cfRule type="expression" dxfId="176" priority="72">
      <formula>INT(B18)=TODAY()</formula>
    </cfRule>
  </conditionalFormatting>
  <conditionalFormatting sqref="B20">
    <cfRule type="expression" dxfId="175" priority="67">
      <formula>INT(B20)=TODAY()</formula>
    </cfRule>
  </conditionalFormatting>
  <conditionalFormatting sqref="B40">
    <cfRule type="expression" dxfId="174" priority="62">
      <formula>INT(B40)=TODAY()</formula>
    </cfRule>
  </conditionalFormatting>
  <conditionalFormatting sqref="B39">
    <cfRule type="expression" dxfId="173" priority="57">
      <formula>INT(B39)=TODAY()</formula>
    </cfRule>
  </conditionalFormatting>
  <conditionalFormatting sqref="B45">
    <cfRule type="expression" dxfId="172" priority="52">
      <formula>INT(B45)=TODAY()</formula>
    </cfRule>
  </conditionalFormatting>
  <conditionalFormatting sqref="B59">
    <cfRule type="expression" dxfId="171" priority="47">
      <formula>INT(B59)=TODAY()</formula>
    </cfRule>
  </conditionalFormatting>
  <conditionalFormatting sqref="B65">
    <cfRule type="expression" dxfId="170" priority="42">
      <formula>INT(B65)=TODAY()</formula>
    </cfRule>
  </conditionalFormatting>
  <conditionalFormatting sqref="B53">
    <cfRule type="expression" dxfId="169" priority="17">
      <formula>INT(B53)=TODAY()</formula>
    </cfRule>
  </conditionalFormatting>
  <conditionalFormatting sqref="B77">
    <cfRule type="expression" dxfId="168" priority="32">
      <formula>INT(B77)=TODAY()</formula>
    </cfRule>
  </conditionalFormatting>
  <conditionalFormatting sqref="B73">
    <cfRule type="expression" dxfId="167" priority="7">
      <formula>INT(B73)=TODAY()</formula>
    </cfRule>
  </conditionalFormatting>
  <conditionalFormatting sqref="B66">
    <cfRule type="expression" dxfId="166" priority="12">
      <formula>INT(B66)=TODAY()</formula>
    </cfRule>
  </conditionalFormatting>
  <conditionalFormatting sqref="D4:E78">
    <cfRule type="expression" dxfId="165" priority="1">
      <formula>AND(D4=$N$12,D4&lt;&gt;"")</formula>
    </cfRule>
    <cfRule type="expression" dxfId="164" priority="2">
      <formula>AND(D4=$N$11,D4&lt;&gt;"")</formula>
    </cfRule>
    <cfRule type="expression" dxfId="163" priority="3">
      <formula>AND(D4=$N$10,D4&lt;&gt;"")</formula>
    </cfRule>
    <cfRule type="expression" dxfId="162" priority="4">
      <formula>AND(D4=$N$9,D4&lt;&gt;"")</formula>
    </cfRule>
    <cfRule type="expression" dxfId="161" priority="5">
      <formula>AND(D4=$N$8,D4&lt;&gt;"")</formula>
    </cfRule>
    <cfRule type="expression" dxfId="160" priority="6">
      <formula>AND(D4=$N$7,D4&lt;&gt;"")</formula>
    </cfRule>
  </conditionalFormatting>
  <printOptions horizontalCentered="1"/>
  <pageMargins left="0.11811023622047245" right="0.11811023622047245" top="0.31496062992125984" bottom="0.19685039370078741" header="0.31496062992125984" footer="0.31496062992125984"/>
  <pageSetup paperSize="9" scale="71" orientation="portrait" horizontalDpi="4294967293"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951A26-2BE4-4096-ADDC-D777491A6408}">
  <dimension ref="B1:CH34"/>
  <sheetViews>
    <sheetView zoomScaleNormal="100" workbookViewId="0"/>
  </sheetViews>
  <sheetFormatPr baseColWidth="10" defaultColWidth="2.7109375" defaultRowHeight="12" x14ac:dyDescent="0.2"/>
  <cols>
    <col min="1" max="1" width="2.7109375" style="576"/>
    <col min="2" max="2" width="6.140625" style="576" customWidth="1"/>
    <col min="3" max="3" width="4" style="576" customWidth="1"/>
    <col min="4" max="4" width="15.28515625" style="576" customWidth="1"/>
    <col min="5" max="5" width="5.5703125" style="576" customWidth="1"/>
    <col min="6" max="6" width="6.5703125" style="576" customWidth="1"/>
    <col min="7" max="7" width="6" style="576" customWidth="1"/>
    <col min="8" max="8" width="5.140625" style="576" customWidth="1"/>
    <col min="9" max="9" width="4.7109375" style="576" customWidth="1"/>
    <col min="10" max="10" width="4.85546875" style="576" customWidth="1"/>
    <col min="11" max="11" width="5.5703125" style="576" customWidth="1"/>
    <col min="12" max="12" width="5.28515625" style="576" customWidth="1"/>
    <col min="13" max="14" width="4.85546875" style="576" customWidth="1"/>
    <col min="15" max="15" width="5" style="576" customWidth="1"/>
    <col min="16" max="16" width="7.42578125" style="576" customWidth="1"/>
    <col min="17" max="19" width="4.7109375" style="576" customWidth="1"/>
    <col min="20" max="20" width="6.85546875" style="576" customWidth="1"/>
    <col min="21" max="37" width="4.7109375" style="576" customWidth="1"/>
    <col min="38" max="38" width="5.42578125" style="576" customWidth="1"/>
    <col min="39" max="40" width="4.7109375" style="576" customWidth="1"/>
    <col min="41" max="41" width="6.140625" style="576" customWidth="1"/>
    <col min="42" max="42" width="5.85546875" style="576" customWidth="1"/>
    <col min="43" max="46" width="4.7109375" style="576" customWidth="1"/>
    <col min="47" max="48" width="5.7109375" style="576" customWidth="1"/>
    <col min="49" max="49" width="1.5703125" style="576" customWidth="1"/>
    <col min="50" max="51" width="3.7109375" style="576" customWidth="1"/>
    <col min="52" max="52" width="13.5703125" style="576" customWidth="1"/>
    <col min="53" max="53" width="2.7109375" style="576"/>
    <col min="54" max="54" width="3" style="576" bestFit="1" customWidth="1"/>
    <col min="55" max="55" width="2.7109375" style="576" customWidth="1"/>
    <col min="56" max="56" width="1.28515625" style="576" customWidth="1"/>
    <col min="57" max="60" width="4.7109375" style="576" customWidth="1"/>
    <col min="61" max="62" width="5.7109375" style="576" customWidth="1"/>
    <col min="63" max="64" width="3.7109375" style="576" customWidth="1"/>
    <col min="65" max="65" width="1.7109375" style="576" customWidth="1"/>
    <col min="66" max="66" width="14.28515625" style="576" customWidth="1"/>
    <col min="67" max="69" width="4.28515625" style="576" customWidth="1"/>
    <col min="70" max="70" width="1.5703125" style="576" customWidth="1"/>
    <col min="71" max="74" width="4.7109375" style="576" customWidth="1"/>
    <col min="75" max="75" width="5.7109375" style="576" customWidth="1"/>
    <col min="76" max="76" width="3.7109375" style="576" customWidth="1"/>
    <col min="77" max="77" width="1.5703125" style="576" customWidth="1"/>
    <col min="78" max="78" width="14.28515625" style="576" customWidth="1"/>
    <col min="79" max="81" width="4.28515625" style="576" customWidth="1"/>
    <col min="82" max="82" width="2.7109375" style="576"/>
    <col min="83" max="86" width="4.7109375" style="576" customWidth="1"/>
    <col min="87" max="16384" width="2.7109375" style="576"/>
  </cols>
  <sheetData>
    <row r="1" spans="2:86" ht="18" x14ac:dyDescent="0.2">
      <c r="B1" s="575" t="s">
        <v>27</v>
      </c>
    </row>
    <row r="2" spans="2:86" s="579" customFormat="1" x14ac:dyDescent="0.25">
      <c r="B2" s="577"/>
      <c r="C2" s="578"/>
      <c r="D2" s="577"/>
      <c r="F2" s="580"/>
      <c r="G2" s="581"/>
    </row>
    <row r="3" spans="2:86" s="579" customFormat="1" x14ac:dyDescent="0.25">
      <c r="B3" s="582"/>
      <c r="C3" s="583"/>
      <c r="E3" s="580"/>
      <c r="F3" s="584"/>
      <c r="G3" s="580"/>
      <c r="H3" s="585"/>
      <c r="I3" s="585"/>
      <c r="J3" s="585"/>
      <c r="K3" s="585"/>
      <c r="L3" s="585"/>
      <c r="M3" s="585"/>
      <c r="N3" s="585"/>
      <c r="O3" s="583"/>
      <c r="P3" s="585"/>
      <c r="Q3" s="577"/>
      <c r="R3" s="586"/>
      <c r="S3" s="582"/>
      <c r="T3" s="582"/>
      <c r="U3" s="586"/>
      <c r="V3" s="582"/>
      <c r="W3" s="582"/>
      <c r="X3" s="586"/>
      <c r="Y3" s="587"/>
      <c r="Z3" s="582"/>
      <c r="AA3" s="582"/>
      <c r="AB3" s="586"/>
      <c r="AC3" s="587"/>
      <c r="AD3" s="582"/>
      <c r="AE3" s="582"/>
      <c r="AF3" s="586"/>
      <c r="AG3" s="587"/>
      <c r="AH3" s="582"/>
      <c r="AI3" s="582"/>
      <c r="AJ3" s="586"/>
      <c r="AK3" s="588"/>
      <c r="AL3" s="582"/>
      <c r="AM3" s="586"/>
      <c r="AN3" s="577"/>
      <c r="AO3" s="577"/>
      <c r="AZ3" s="589" t="s">
        <v>2169</v>
      </c>
    </row>
    <row r="4" spans="2:86" s="579" customFormat="1" ht="13.5" customHeight="1" x14ac:dyDescent="0.25">
      <c r="B4" s="582"/>
      <c r="C4" s="585"/>
      <c r="D4" s="583"/>
      <c r="E4" s="580"/>
      <c r="F4" s="584"/>
      <c r="G4" s="580"/>
      <c r="H4" s="590" t="s">
        <v>564</v>
      </c>
      <c r="I4" s="590" t="s">
        <v>565</v>
      </c>
      <c r="J4" s="590" t="s">
        <v>183</v>
      </c>
      <c r="K4" s="591" t="s">
        <v>563</v>
      </c>
      <c r="L4" s="590" t="s">
        <v>2170</v>
      </c>
      <c r="M4" s="591" t="s">
        <v>2171</v>
      </c>
      <c r="N4" s="591" t="s">
        <v>31</v>
      </c>
      <c r="O4" s="592" t="s">
        <v>2172</v>
      </c>
      <c r="P4" s="593" t="s">
        <v>38</v>
      </c>
      <c r="Q4" s="591" t="s">
        <v>471</v>
      </c>
      <c r="R4" s="590"/>
      <c r="S4" s="591"/>
      <c r="T4" s="591" t="s">
        <v>2203</v>
      </c>
      <c r="U4" s="751" t="s">
        <v>2202</v>
      </c>
      <c r="V4" s="582"/>
      <c r="W4" s="582"/>
      <c r="X4" s="594"/>
      <c r="Y4" s="587"/>
      <c r="Z4" s="582"/>
      <c r="AA4" s="582"/>
      <c r="AB4" s="594"/>
      <c r="AC4" s="587"/>
      <c r="AD4" s="582"/>
      <c r="AE4" s="582"/>
      <c r="AF4" s="594"/>
      <c r="AG4" s="587"/>
      <c r="AH4" s="582"/>
      <c r="AI4" s="582"/>
      <c r="AJ4" s="594"/>
      <c r="AK4" s="588"/>
      <c r="AL4" s="582"/>
      <c r="AM4" s="594"/>
      <c r="AN4" s="577"/>
      <c r="AO4" s="582"/>
    </row>
    <row r="5" spans="2:86" s="579" customFormat="1" x14ac:dyDescent="0.25">
      <c r="B5" s="583"/>
      <c r="C5" s="585">
        <v>1</v>
      </c>
      <c r="D5" s="595" t="str">
        <f>VLOOKUP($B$1&amp;ROW($A1),Groups!$B$7:$D$35,3,0)</f>
        <v>C1</v>
      </c>
      <c r="E5" s="596"/>
      <c r="F5" s="597"/>
      <c r="G5" s="584"/>
      <c r="H5" s="585">
        <f>SUMIFS($R$22:$R$27,$P$22:$P$27,$D5)+SUMIFS($S$22:$S$27,$Q$22:$Q$27,$D5)</f>
        <v>0</v>
      </c>
      <c r="I5" s="585">
        <f>SUMIFS($S$22:$S$27,$P$22:$P$27,$D5)+SUMIFS($R$22:$R$27,$Q$22:$Q$27,$D5)</f>
        <v>0</v>
      </c>
      <c r="J5" s="583">
        <f t="shared" ref="J5:J8" si="0">H5-I5</f>
        <v>0</v>
      </c>
      <c r="K5" s="747">
        <f>M5*3+N5</f>
        <v>0</v>
      </c>
      <c r="L5" s="585">
        <f>M5+N5+O5</f>
        <v>0</v>
      </c>
      <c r="M5" s="585">
        <f>SUMPRODUCT(($P$22:$P$27=D5)*($R$22:$R$27&gt;$S$22:$S$27))+SUMPRODUCT(($Q$22:$Q$27=D5)*($R$22:$R$27&lt;$S$22:$S$27))</f>
        <v>0</v>
      </c>
      <c r="N5" s="585">
        <f>SUMPRODUCT(($P$22:$Q$27=D5)*($R$22:$R$27=$S$22:$S$27)*($R$22:$R$27&lt;&gt;"")*($S$22:$S$27&lt;&gt;""))</f>
        <v>0</v>
      </c>
      <c r="O5" s="585">
        <f>SUMPRODUCT(($P$22:$P$27=D5)*($R$22:$R$27&lt;$S$22:$S$27))+SUMPRODUCT(($Q$22:$Q$27=D5)*($R$22:$R$27&gt;$S$22:$S$27))</f>
        <v>0</v>
      </c>
      <c r="P5" s="599">
        <f>SUMIFS(FairPlay!$C$6:$C$21,FairPlay!$B$6:$B$21,D5)+SUMIFS(FairPlay!$F$6:$F$21,FairPlay!$E$6:$E$21,D5)</f>
        <v>0</v>
      </c>
      <c r="Q5" s="583">
        <f>INDEX(Sprache!$C$5:$C$95,MATCH($D5,Sprache!$E$5:$E$95,0),1)</f>
        <v>9</v>
      </c>
      <c r="R5" s="600">
        <f>(1000-Q5)*($L$9&gt;0)</f>
        <v>0</v>
      </c>
      <c r="S5" s="583"/>
      <c r="T5" s="583">
        <f>K5*10000+J5*100+H5</f>
        <v>0</v>
      </c>
      <c r="U5" s="602">
        <f>(OR($D5=$AE$26,$D5=$AE$27)*1)</f>
        <v>0</v>
      </c>
      <c r="V5" s="583"/>
      <c r="W5" s="583"/>
      <c r="X5" s="602"/>
      <c r="Y5" s="583"/>
      <c r="Z5" s="583"/>
      <c r="AA5" s="583"/>
      <c r="AB5" s="602"/>
      <c r="AC5" s="583"/>
      <c r="AD5" s="583"/>
      <c r="AE5" s="583"/>
      <c r="AF5" s="602"/>
      <c r="AG5" s="583"/>
      <c r="AH5" s="583"/>
      <c r="AI5" s="583"/>
      <c r="AJ5" s="602"/>
      <c r="AK5" s="583"/>
      <c r="AL5" s="583"/>
      <c r="AM5" s="602"/>
      <c r="AN5" s="577"/>
      <c r="AO5" s="603"/>
      <c r="AU5" s="604" t="b">
        <f t="array" ref="AU5:AU8">COUNTIF($AM$21:$AM$24,$AM$21:$AM$24)&gt;1</f>
        <v>1</v>
      </c>
      <c r="AV5" s="604" t="b">
        <f t="array" ref="AV5:AV8">$L$5:$L$8&gt;0</f>
        <v>0</v>
      </c>
      <c r="BA5" s="605">
        <f>IFERROR(MATCH($C14,$AY$14:$AY$17,0),99)</f>
        <v>1</v>
      </c>
      <c r="BB5" s="606">
        <f>IFERROR(MATCH($C14,$AY$22:$AY$25,0),99)</f>
        <v>99</v>
      </c>
      <c r="BN5" s="605" t="str">
        <f>IF($U14=$BL$14,$C14,"")</f>
        <v/>
      </c>
      <c r="BO5" s="606" t="str">
        <f>INDEX($BN$5:$BN$8,MATCH($C14,$AY$14:$AY$17,0))</f>
        <v/>
      </c>
      <c r="BZ5" s="605" t="str">
        <f>IF($U14=$BX$14,$C14,"")</f>
        <v/>
      </c>
      <c r="CA5" s="606" t="str">
        <f>INDEX($BZ$5:$BZ$8,MATCH($C14,$AY$14:$AY$17,0))</f>
        <v/>
      </c>
    </row>
    <row r="6" spans="2:86" s="579" customFormat="1" x14ac:dyDescent="0.25">
      <c r="B6" s="583"/>
      <c r="C6" s="585">
        <v>2</v>
      </c>
      <c r="D6" s="607" t="str">
        <f>VLOOKUP($B$1&amp;ROW($A2),Groups!$B$7:$D$35,3,0)</f>
        <v>C2</v>
      </c>
      <c r="E6" s="608"/>
      <c r="F6" s="597"/>
      <c r="G6" s="584"/>
      <c r="H6" s="585">
        <f>SUMIFS($R$22:$R$27,$P$22:$P$27,$D6)+SUMIFS($S$22:$S$27,$Q$22:$Q$27,$D6)</f>
        <v>0</v>
      </c>
      <c r="I6" s="585">
        <f>SUMIFS($S$22:$S$27,$P$22:$P$27,$D6)+SUMIFS($R$22:$R$27,$Q$22:$Q$27,$D6)</f>
        <v>0</v>
      </c>
      <c r="J6" s="583">
        <f t="shared" si="0"/>
        <v>0</v>
      </c>
      <c r="K6" s="747">
        <f t="shared" ref="K6:K8" si="1">M6*3+N6</f>
        <v>0</v>
      </c>
      <c r="L6" s="585">
        <f t="shared" ref="L6:L8" si="2">M6+N6+O6</f>
        <v>0</v>
      </c>
      <c r="M6" s="585">
        <f>SUMPRODUCT(($P$22:$P$27=D6)*($R$22:$R$27&gt;$S$22:$S$27))+SUMPRODUCT(($Q$22:$Q$27=D6)*($R$22:$R$27&lt;$S$22:$S$27))</f>
        <v>0</v>
      </c>
      <c r="N6" s="585">
        <f>SUMPRODUCT(($P$22:$Q$27=D6)*($R$22:$R$27=$S$22:$S$27)*($R$22:$R$27&lt;&gt;"")*($S$22:$S$27&lt;&gt;""))</f>
        <v>0</v>
      </c>
      <c r="O6" s="585">
        <f>SUMPRODUCT(($P$22:$P$27=D6)*($R$22:$R$27&lt;$S$22:$S$27))+SUMPRODUCT(($Q$22:$Q$27=D6)*($R$22:$R$27&gt;$S$22:$S$27))</f>
        <v>0</v>
      </c>
      <c r="P6" s="609">
        <f>SUMIFS(FairPlay!$C$6:$C$21,FairPlay!$B$6:$B$21,D6)+SUMIFS(FairPlay!$F$6:$F$21,FairPlay!$E$6:$E$21,D6)</f>
        <v>0</v>
      </c>
      <c r="Q6" s="583">
        <f>INDEX(Sprache!$C$5:$C$95,MATCH($D6,Sprache!$E$5:$E$95,0),1)</f>
        <v>10</v>
      </c>
      <c r="R6" s="600">
        <f t="shared" ref="R6:R8" si="3">(1000-Q6)*($L$9&gt;0)</f>
        <v>0</v>
      </c>
      <c r="S6" s="583"/>
      <c r="T6" s="583">
        <f t="shared" ref="T6:T8" si="4">K6*10000+J6*100+H6</f>
        <v>0</v>
      </c>
      <c r="U6" s="602">
        <f t="shared" ref="U6:U8" si="5">(OR($D6=$AE$26,$D6=$AE$27)*1)</f>
        <v>0</v>
      </c>
      <c r="V6" s="583"/>
      <c r="W6" s="583"/>
      <c r="X6" s="602"/>
      <c r="Y6" s="583"/>
      <c r="Z6" s="583"/>
      <c r="AA6" s="583"/>
      <c r="AB6" s="602"/>
      <c r="AC6" s="583"/>
      <c r="AD6" s="583"/>
      <c r="AE6" s="583"/>
      <c r="AF6" s="602"/>
      <c r="AG6" s="583"/>
      <c r="AH6" s="583"/>
      <c r="AI6" s="583"/>
      <c r="AJ6" s="602"/>
      <c r="AK6" s="583"/>
      <c r="AL6" s="583"/>
      <c r="AM6" s="602"/>
      <c r="AN6" s="577"/>
      <c r="AO6" s="577"/>
      <c r="AU6" s="604" t="b">
        <v>1</v>
      </c>
      <c r="AV6" s="604" t="b">
        <v>0</v>
      </c>
      <c r="BA6" s="610">
        <f t="shared" ref="BA6:BA8" si="6">IFERROR(MATCH($C15,$AY$14:$AY$17,0),99)</f>
        <v>2</v>
      </c>
      <c r="BB6" s="611">
        <f t="shared" ref="BB6:BB8" si="7">IFERROR(MATCH($C15,$AY$22:$AY$25,0),99)</f>
        <v>99</v>
      </c>
      <c r="BN6" s="610" t="str">
        <f t="shared" ref="BN6:BN8" si="8">IF($U15=$BL$14,$C15,"")</f>
        <v/>
      </c>
      <c r="BO6" s="611" t="str">
        <f t="shared" ref="BO6:BO8" si="9">INDEX($BN$5:$BN$8,MATCH($C15,$AY$14:$AY$17,0))</f>
        <v/>
      </c>
      <c r="BZ6" s="610" t="str">
        <f t="shared" ref="BZ6:BZ8" si="10">IF($U15=$BX$14,$C15,"")</f>
        <v/>
      </c>
      <c r="CA6" s="611" t="str">
        <f t="shared" ref="CA6:CA8" si="11">INDEX($BZ$5:$BZ$8,MATCH($C15,$AY$14:$AY$17,0))</f>
        <v/>
      </c>
    </row>
    <row r="7" spans="2:86" s="579" customFormat="1" x14ac:dyDescent="0.25">
      <c r="B7" s="583"/>
      <c r="C7" s="585">
        <v>3</v>
      </c>
      <c r="D7" s="607" t="str">
        <f>VLOOKUP($B$1&amp;ROW($A3),Groups!$B$7:$D$35,3,0)</f>
        <v>C3</v>
      </c>
      <c r="E7" s="608"/>
      <c r="F7" s="597"/>
      <c r="G7" s="584"/>
      <c r="H7" s="585">
        <f>SUMIFS($R$22:$R$27,$P$22:$P$27,$D7)+SUMIFS($S$22:$S$27,$Q$22:$Q$27,$D7)</f>
        <v>0</v>
      </c>
      <c r="I7" s="585">
        <f>SUMIFS($S$22:$S$27,$P$22:$P$27,$D7)+SUMIFS($R$22:$R$27,$Q$22:$Q$27,$D7)</f>
        <v>0</v>
      </c>
      <c r="J7" s="583">
        <f t="shared" si="0"/>
        <v>0</v>
      </c>
      <c r="K7" s="747">
        <f t="shared" si="1"/>
        <v>0</v>
      </c>
      <c r="L7" s="585">
        <f t="shared" si="2"/>
        <v>0</v>
      </c>
      <c r="M7" s="585">
        <f>SUMPRODUCT(($P$22:$P$27=D7)*($R$22:$R$27&gt;$S$22:$S$27))+SUMPRODUCT(($Q$22:$Q$27=D7)*($R$22:$R$27&lt;$S$22:$S$27))</f>
        <v>0</v>
      </c>
      <c r="N7" s="585">
        <f>SUMPRODUCT(($P$22:$Q$27=D7)*($R$22:$R$27=$S$22:$S$27)*($R$22:$R$27&lt;&gt;"")*($S$22:$S$27&lt;&gt;""))</f>
        <v>0</v>
      </c>
      <c r="O7" s="585">
        <f>SUMPRODUCT(($P$22:$P$27=D7)*($R$22:$R$27&lt;$S$22:$S$27))+SUMPRODUCT(($Q$22:$Q$27=D7)*($R$22:$R$27&gt;$S$22:$S$27))</f>
        <v>0</v>
      </c>
      <c r="P7" s="609">
        <f>SUMIFS(FairPlay!$C$6:$C$21,FairPlay!$B$6:$B$21,D7)+SUMIFS(FairPlay!$F$6:$F$21,FairPlay!$E$6:$E$21,D7)</f>
        <v>0</v>
      </c>
      <c r="Q7" s="583">
        <f>INDEX(Sprache!$C$5:$C$95,MATCH($D7,Sprache!$E$5:$E$95,0),1)</f>
        <v>11</v>
      </c>
      <c r="R7" s="600">
        <f t="shared" si="3"/>
        <v>0</v>
      </c>
      <c r="S7" s="583"/>
      <c r="T7" s="583">
        <f t="shared" si="4"/>
        <v>0</v>
      </c>
      <c r="U7" s="602">
        <f t="shared" si="5"/>
        <v>0</v>
      </c>
      <c r="V7" s="583"/>
      <c r="W7" s="583"/>
      <c r="X7" s="602"/>
      <c r="Y7" s="583"/>
      <c r="Z7" s="583"/>
      <c r="AA7" s="583"/>
      <c r="AB7" s="602"/>
      <c r="AC7" s="583"/>
      <c r="AD7" s="583"/>
      <c r="AE7" s="583"/>
      <c r="AF7" s="602"/>
      <c r="AG7" s="583"/>
      <c r="AH7" s="583"/>
      <c r="AI7" s="583"/>
      <c r="AJ7" s="602"/>
      <c r="AK7" s="583"/>
      <c r="AL7" s="583"/>
      <c r="AM7" s="602"/>
      <c r="AN7" s="577"/>
      <c r="AO7" s="577"/>
      <c r="AU7" s="604" t="b">
        <v>1</v>
      </c>
      <c r="AV7" s="604" t="b">
        <v>0</v>
      </c>
      <c r="BA7" s="610">
        <f t="shared" si="6"/>
        <v>3</v>
      </c>
      <c r="BB7" s="611">
        <f t="shared" si="7"/>
        <v>99</v>
      </c>
      <c r="BN7" s="610" t="str">
        <f t="shared" si="8"/>
        <v/>
      </c>
      <c r="BO7" s="611" t="str">
        <f t="shared" si="9"/>
        <v/>
      </c>
      <c r="BZ7" s="610" t="str">
        <f t="shared" si="10"/>
        <v/>
      </c>
      <c r="CA7" s="611" t="str">
        <f t="shared" si="11"/>
        <v/>
      </c>
    </row>
    <row r="8" spans="2:86" s="579" customFormat="1" x14ac:dyDescent="0.25">
      <c r="B8" s="583"/>
      <c r="C8" s="585">
        <v>4</v>
      </c>
      <c r="D8" s="612" t="str">
        <f>VLOOKUP($B$1&amp;ROW($A4),Groups!$B$7:$D$35,3,0)</f>
        <v>C4</v>
      </c>
      <c r="E8" s="608"/>
      <c r="F8" s="597"/>
      <c r="G8" s="584"/>
      <c r="H8" s="585">
        <f>SUMIFS($R$22:$R$27,$P$22:$P$27,$D8)+SUMIFS($S$22:$S$27,$Q$22:$Q$27,$D8)</f>
        <v>0</v>
      </c>
      <c r="I8" s="585">
        <f>SUMIFS($S$22:$S$27,$P$22:$P$27,$D8)+SUMIFS($R$22:$R$27,$Q$22:$Q$27,$D8)</f>
        <v>0</v>
      </c>
      <c r="J8" s="583">
        <f t="shared" si="0"/>
        <v>0</v>
      </c>
      <c r="K8" s="747">
        <f t="shared" si="1"/>
        <v>0</v>
      </c>
      <c r="L8" s="585">
        <f t="shared" si="2"/>
        <v>0</v>
      </c>
      <c r="M8" s="585">
        <f>SUMPRODUCT(($P$22:$P$27=D8)*($R$22:$R$27&gt;$S$22:$S$27))+SUMPRODUCT(($Q$22:$Q$27=D8)*($R$22:$R$27&lt;$S$22:$S$27))</f>
        <v>0</v>
      </c>
      <c r="N8" s="585">
        <f>SUMPRODUCT(($P$22:$Q$27=D8)*($R$22:$R$27=$S$22:$S$27)*($R$22:$R$27&lt;&gt;"")*($S$22:$S$27&lt;&gt;""))</f>
        <v>0</v>
      </c>
      <c r="O8" s="585">
        <f>SUMPRODUCT(($P$22:$P$27=D8)*($R$22:$R$27&lt;$S$22:$S$27))+SUMPRODUCT(($Q$22:$Q$27=D8)*($R$22:$R$27&gt;$S$22:$S$27))</f>
        <v>0</v>
      </c>
      <c r="P8" s="613">
        <f>SUMIFS(FairPlay!$C$6:$C$21,FairPlay!$B$6:$B$21,D8)+SUMIFS(FairPlay!$F$6:$F$21,FairPlay!$E$6:$E$21,D8)</f>
        <v>0</v>
      </c>
      <c r="Q8" s="583">
        <f>INDEX(Sprache!$C$5:$C$95,MATCH($D8,Sprache!$E$5:$E$95,0),1)</f>
        <v>12</v>
      </c>
      <c r="R8" s="600">
        <f t="shared" si="3"/>
        <v>0</v>
      </c>
      <c r="S8" s="583"/>
      <c r="T8" s="583">
        <f t="shared" si="4"/>
        <v>0</v>
      </c>
      <c r="U8" s="602">
        <f t="shared" si="5"/>
        <v>0</v>
      </c>
      <c r="V8" s="583"/>
      <c r="W8" s="583"/>
      <c r="X8" s="602"/>
      <c r="Y8" s="583"/>
      <c r="Z8" s="583"/>
      <c r="AA8" s="583"/>
      <c r="AB8" s="602"/>
      <c r="AC8" s="583"/>
      <c r="AD8" s="583"/>
      <c r="AE8" s="583"/>
      <c r="AF8" s="602"/>
      <c r="AG8" s="583"/>
      <c r="AH8" s="583"/>
      <c r="AI8" s="583"/>
      <c r="AJ8" s="602"/>
      <c r="AK8" s="583"/>
      <c r="AL8" s="583"/>
      <c r="AM8" s="602"/>
      <c r="AN8" s="577"/>
      <c r="AO8" s="577"/>
      <c r="AU8" s="604" t="b">
        <v>1</v>
      </c>
      <c r="AV8" s="604" t="b">
        <v>0</v>
      </c>
      <c r="BA8" s="614">
        <f t="shared" si="6"/>
        <v>4</v>
      </c>
      <c r="BB8" s="615">
        <f t="shared" si="7"/>
        <v>99</v>
      </c>
      <c r="BN8" s="614" t="str">
        <f t="shared" si="8"/>
        <v/>
      </c>
      <c r="BO8" s="615" t="str">
        <f t="shared" si="9"/>
        <v/>
      </c>
      <c r="BZ8" s="614" t="str">
        <f t="shared" si="10"/>
        <v/>
      </c>
      <c r="CA8" s="615" t="str">
        <f t="shared" si="11"/>
        <v/>
      </c>
    </row>
    <row r="9" spans="2:86" s="579" customFormat="1" x14ac:dyDescent="0.25">
      <c r="C9" s="583"/>
      <c r="D9" s="583"/>
      <c r="E9" s="583"/>
      <c r="F9" s="584"/>
      <c r="G9" s="584"/>
      <c r="H9" s="583"/>
      <c r="I9" s="583"/>
      <c r="J9" s="583"/>
      <c r="K9" s="583"/>
      <c r="L9" s="747">
        <f>QUOTIENT(SUM(L5:L8),2)</f>
        <v>0</v>
      </c>
      <c r="M9" s="585"/>
      <c r="N9" s="585"/>
      <c r="O9" s="585"/>
      <c r="P9" s="583"/>
      <c r="Q9" s="583"/>
      <c r="R9" s="583"/>
      <c r="S9" s="583"/>
      <c r="T9" s="583"/>
      <c r="U9" s="583"/>
      <c r="V9" s="577"/>
      <c r="W9" s="577"/>
      <c r="X9" s="583"/>
      <c r="Y9" s="583"/>
      <c r="Z9" s="583"/>
      <c r="AA9" s="577"/>
      <c r="AB9" s="577"/>
      <c r="AC9" s="577"/>
      <c r="AD9" s="577"/>
      <c r="AE9" s="577"/>
      <c r="AF9" s="577"/>
      <c r="AG9" s="577"/>
      <c r="AH9" s="577"/>
      <c r="AI9" s="577"/>
    </row>
    <row r="10" spans="2:86" s="579" customFormat="1" x14ac:dyDescent="0.25">
      <c r="C10" s="583"/>
      <c r="D10" s="583"/>
      <c r="E10" s="583"/>
      <c r="F10" s="584"/>
      <c r="G10" s="584"/>
      <c r="H10" s="583"/>
      <c r="I10" s="583"/>
      <c r="J10" s="583"/>
      <c r="K10" s="583"/>
      <c r="L10" s="747"/>
      <c r="M10" s="585"/>
      <c r="N10" s="585"/>
      <c r="O10" s="585"/>
      <c r="P10" s="583"/>
      <c r="Q10" s="583"/>
      <c r="R10" s="583"/>
      <c r="S10" s="583"/>
      <c r="T10" s="583"/>
      <c r="U10" s="583"/>
      <c r="V10" s="577"/>
      <c r="W10" s="577"/>
      <c r="X10" s="583"/>
      <c r="Y10" s="583"/>
      <c r="Z10" s="583"/>
      <c r="AA10" s="577"/>
      <c r="AB10" s="577"/>
      <c r="AC10" s="577"/>
      <c r="AD10" s="577"/>
      <c r="AE10" s="577"/>
      <c r="AF10" s="577"/>
      <c r="AG10" s="577"/>
      <c r="AH10" s="577"/>
      <c r="AI10" s="577"/>
    </row>
    <row r="11" spans="2:86" s="579" customFormat="1" x14ac:dyDescent="0.25">
      <c r="C11" s="583"/>
      <c r="D11" s="583"/>
      <c r="E11" s="583"/>
      <c r="F11" s="584"/>
      <c r="G11" s="584"/>
      <c r="H11" s="583"/>
      <c r="I11" s="583"/>
      <c r="J11" s="583"/>
      <c r="K11" s="583"/>
      <c r="L11" s="747"/>
      <c r="M11" s="585"/>
      <c r="N11" s="585"/>
      <c r="O11" s="585"/>
      <c r="P11" s="583"/>
      <c r="Q11" s="583"/>
      <c r="R11" s="583"/>
      <c r="S11" s="583"/>
      <c r="T11" s="583"/>
      <c r="U11" s="583"/>
      <c r="V11" s="577"/>
      <c r="W11" s="577"/>
      <c r="X11" s="583"/>
      <c r="Y11" s="583"/>
      <c r="Z11" s="583"/>
      <c r="AA11" s="577"/>
      <c r="AB11" s="577"/>
      <c r="AC11" s="577"/>
      <c r="AD11" s="577"/>
      <c r="AE11" s="577"/>
      <c r="AF11" s="577"/>
      <c r="AG11" s="577"/>
      <c r="AH11" s="577"/>
      <c r="AI11" s="577"/>
      <c r="BL11" s="584"/>
    </row>
    <row r="12" spans="2:86" s="616" customFormat="1" x14ac:dyDescent="0.25">
      <c r="E12" s="617" t="s">
        <v>2174</v>
      </c>
      <c r="F12" s="618"/>
      <c r="G12" s="617" t="s">
        <v>2174</v>
      </c>
      <c r="H12" s="618"/>
      <c r="I12" s="619" t="s">
        <v>2174</v>
      </c>
      <c r="J12" s="618"/>
      <c r="K12" s="582" t="s">
        <v>2175</v>
      </c>
      <c r="L12" s="617"/>
      <c r="M12" s="619" t="s">
        <v>2174</v>
      </c>
      <c r="N12" s="618"/>
      <c r="O12" s="582" t="s">
        <v>2175</v>
      </c>
      <c r="P12" s="617"/>
      <c r="Q12" s="619" t="s">
        <v>2174</v>
      </c>
      <c r="R12" s="618"/>
      <c r="S12" s="582" t="s">
        <v>2175</v>
      </c>
      <c r="T12" s="617"/>
      <c r="U12" s="619" t="s">
        <v>2174</v>
      </c>
      <c r="V12" s="620"/>
      <c r="W12" s="582" t="s">
        <v>2176</v>
      </c>
      <c r="X12" s="617"/>
      <c r="Y12" s="619" t="s">
        <v>2174</v>
      </c>
      <c r="Z12" s="620"/>
      <c r="AA12" s="582" t="s">
        <v>2176</v>
      </c>
      <c r="AB12" s="617"/>
      <c r="AC12" s="619" t="s">
        <v>2174</v>
      </c>
      <c r="AD12" s="620"/>
      <c r="AE12" s="582" t="s">
        <v>2176</v>
      </c>
      <c r="AF12" s="617"/>
      <c r="AG12" s="619" t="s">
        <v>2174</v>
      </c>
      <c r="AH12" s="617"/>
      <c r="AI12" s="617" t="s">
        <v>183</v>
      </c>
      <c r="AJ12" s="619" t="s">
        <v>2174</v>
      </c>
      <c r="AK12" s="617"/>
      <c r="AL12" s="617" t="s">
        <v>564</v>
      </c>
      <c r="AM12" s="619" t="s">
        <v>2174</v>
      </c>
      <c r="AN12" s="618"/>
      <c r="AO12" s="617" t="s">
        <v>2177</v>
      </c>
      <c r="AP12" s="619" t="s">
        <v>2174</v>
      </c>
      <c r="AR12" s="617" t="s">
        <v>2173</v>
      </c>
      <c r="AS12" s="619" t="s">
        <v>2174</v>
      </c>
      <c r="AT12" s="619"/>
      <c r="AZ12" s="621" t="s">
        <v>2178</v>
      </c>
      <c r="BJ12" s="622" t="s">
        <v>2179</v>
      </c>
      <c r="BL12" s="584"/>
      <c r="BN12" s="621" t="s">
        <v>2180</v>
      </c>
      <c r="BZ12" s="621" t="s">
        <v>2181</v>
      </c>
    </row>
    <row r="13" spans="2:86" s="616" customFormat="1" ht="12.75" thickBot="1" x14ac:dyDescent="0.3">
      <c r="B13" s="623"/>
      <c r="C13" s="623"/>
      <c r="D13" s="623"/>
      <c r="E13" s="582" t="s">
        <v>2182</v>
      </c>
      <c r="F13" s="588"/>
      <c r="G13" s="582" t="s">
        <v>2183</v>
      </c>
      <c r="H13" s="588"/>
      <c r="I13" s="594" t="s">
        <v>2184</v>
      </c>
      <c r="J13" s="588"/>
      <c r="K13" s="582" t="s">
        <v>563</v>
      </c>
      <c r="L13" s="582" t="s">
        <v>2185</v>
      </c>
      <c r="M13" s="594" t="s">
        <v>2186</v>
      </c>
      <c r="N13" s="618"/>
      <c r="O13" s="582" t="s">
        <v>183</v>
      </c>
      <c r="P13" s="582" t="s">
        <v>2185</v>
      </c>
      <c r="Q13" s="594" t="s">
        <v>2187</v>
      </c>
      <c r="R13" s="618"/>
      <c r="S13" s="582" t="s">
        <v>564</v>
      </c>
      <c r="T13" s="582" t="s">
        <v>2185</v>
      </c>
      <c r="U13" s="594" t="s">
        <v>2188</v>
      </c>
      <c r="V13" s="588"/>
      <c r="W13" s="582" t="s">
        <v>563</v>
      </c>
      <c r="X13" s="582" t="s">
        <v>2185</v>
      </c>
      <c r="Y13" s="594" t="s">
        <v>2189</v>
      </c>
      <c r="Z13" s="588"/>
      <c r="AA13" s="582" t="s">
        <v>183</v>
      </c>
      <c r="AB13" s="582" t="s">
        <v>2185</v>
      </c>
      <c r="AC13" s="594" t="s">
        <v>2190</v>
      </c>
      <c r="AD13" s="588"/>
      <c r="AE13" s="582" t="s">
        <v>564</v>
      </c>
      <c r="AF13" s="582" t="s">
        <v>2185</v>
      </c>
      <c r="AG13" s="594" t="s">
        <v>2191</v>
      </c>
      <c r="AH13" s="582"/>
      <c r="AI13" s="582" t="s">
        <v>2185</v>
      </c>
      <c r="AJ13" s="594" t="s">
        <v>2192</v>
      </c>
      <c r="AK13" s="582"/>
      <c r="AL13" s="582" t="s">
        <v>2185</v>
      </c>
      <c r="AM13" s="594" t="s">
        <v>2193</v>
      </c>
      <c r="AN13" s="618"/>
      <c r="AO13" s="582" t="s">
        <v>2185</v>
      </c>
      <c r="AP13" s="594" t="s">
        <v>2194</v>
      </c>
      <c r="AR13" s="582" t="s">
        <v>2185</v>
      </c>
      <c r="AS13" s="594" t="s">
        <v>2195</v>
      </c>
      <c r="AT13" s="594"/>
      <c r="AU13" s="582" t="s">
        <v>2196</v>
      </c>
      <c r="AV13" s="582" t="s">
        <v>2196</v>
      </c>
      <c r="AX13" s="622" t="s">
        <v>2197</v>
      </c>
      <c r="AY13" s="622" t="s">
        <v>2198</v>
      </c>
      <c r="BE13" s="624" t="str">
        <f t="array" ref="BE13:BH13">TRANSPOSE($AZ$14:$AZ$17)</f>
        <v>C1</v>
      </c>
      <c r="BF13" s="625" t="str">
        <v>C2</v>
      </c>
      <c r="BG13" s="625" t="str">
        <v>C3</v>
      </c>
      <c r="BH13" s="626" t="str">
        <v>C4</v>
      </c>
      <c r="BJ13" s="622" t="s">
        <v>2199</v>
      </c>
      <c r="BL13" s="622" t="s">
        <v>2197</v>
      </c>
      <c r="BS13" s="624" t="str">
        <f t="array" ref="BS13:BV13">TRANSPOSE($BN$14:$BN$17)</f>
        <v/>
      </c>
      <c r="BT13" s="625" t="str">
        <v/>
      </c>
      <c r="BU13" s="625" t="str">
        <v/>
      </c>
      <c r="BV13" s="626" t="str">
        <v/>
      </c>
      <c r="BX13" s="622" t="s">
        <v>2197</v>
      </c>
      <c r="CE13" s="624" t="str">
        <f t="array" ref="CE13:CH13">TRANSPOSE($BZ$14:$BZ$17)</f>
        <v/>
      </c>
      <c r="CF13" s="625" t="str">
        <v/>
      </c>
      <c r="CG13" s="625" t="str">
        <v/>
      </c>
      <c r="CH13" s="626" t="str">
        <v/>
      </c>
    </row>
    <row r="14" spans="2:86" s="616" customFormat="1" ht="13.5" thickTop="1" thickBot="1" x14ac:dyDescent="0.3">
      <c r="B14" s="623"/>
      <c r="C14" s="627">
        <v>1</v>
      </c>
      <c r="D14" s="584" t="str">
        <f>$D5</f>
        <v>C1</v>
      </c>
      <c r="E14" s="628">
        <f>RANK(F14,$F$14:$F$17,1)</f>
        <v>1</v>
      </c>
      <c r="F14" s="597">
        <f>G14+ROW()/1000+(D14="")*10</f>
        <v>1.014</v>
      </c>
      <c r="G14" s="629">
        <f>AS14</f>
        <v>1</v>
      </c>
      <c r="H14" s="630"/>
      <c r="I14" s="631">
        <f>RANK($K5,$K$5:$K$8)</f>
        <v>1</v>
      </c>
      <c r="J14" s="632"/>
      <c r="K14" s="633">
        <f t="array" ref="K14">SUMPRODUCT($U$22:$U$27*($P$22:$P$27=$D14)*ISNUMBER(MATCH($Q$22:$Q$27,IF($I$14:$I$17=$I14,$D$14:$D$17,""),0)))+SUMPRODUCT($V$22:$V$27*($Q$22:$Q$27=$D14)*ISNUMBER(MATCH($P$22:$P$27,IF($I$14:$I$17=$I14,$D$14:$D$17,""),0)))</f>
        <v>0</v>
      </c>
      <c r="L14" s="634">
        <f>COUNTIFS($K$14:$K$17,"&gt;"&amp;$K14,$I$14:$I$17,"="&amp;$I14)</f>
        <v>0</v>
      </c>
      <c r="M14" s="635">
        <f t="shared" ref="M14:M17" si="12">I14+L14</f>
        <v>1</v>
      </c>
      <c r="N14" s="630"/>
      <c r="O14" s="633">
        <f t="array" ref="O14">SUMPRODUCT($W$22:$W$27*($P$22:$P$27=$D14)*ISNUMBER(MATCH($Q$22:$Q$27,IF($I$14:$I$17=$I14,$D$14:$D$17,""),0)))+SUMPRODUCT(-$W$22:$W$27*($Q$22:$Q$27=$D14)*ISNUMBER(MATCH($P$22:$P$27,IF($I$14:$I$17=$I14,$D$14:$D$17,""),0)))</f>
        <v>0</v>
      </c>
      <c r="P14" s="634">
        <f>COUNTIFS($O$14:$O$17,"&gt;"&amp;$O14,$M$14:$M$17,"="&amp;$M14)</f>
        <v>0</v>
      </c>
      <c r="Q14" s="635">
        <f t="shared" ref="Q14:Q17" si="13">M14+P14</f>
        <v>1</v>
      </c>
      <c r="R14" s="630"/>
      <c r="S14" s="633">
        <f t="array" ref="S14">SUMPRODUCT($X$22:$X$27*($P$22:$P$27=$D14)*ISNUMBER(MATCH($Q$22:$Q$27,IF($I$14:$I$17=$I14,$D$14:$D$17,""),0)))+SUMPRODUCT($Y$22:$Y$27*($Q$22:$Q$27=$D14)*ISNUMBER(MATCH($P$22:$P$27,IF($I$14:$I$17=$I14,$D$14:$D$17,""),0)))</f>
        <v>0</v>
      </c>
      <c r="T14" s="634">
        <f>COUNTIFS($S$14:$S$17,"&gt;"&amp;$S14,$Q$14:$Q$17,"="&amp;$Q14)</f>
        <v>0</v>
      </c>
      <c r="U14" s="635">
        <f t="shared" ref="U14:U17" si="14">Q14+T14</f>
        <v>1</v>
      </c>
      <c r="V14" s="632"/>
      <c r="W14" s="633">
        <f t="array" ref="W14">SUMPRODUCT($U$22:$U$27*($P$22:$P$27=$D14)*ISNUMBER(MATCH($Q$22:$Q$27,IF($U$14:$U$17=$U14,$D$14:$D$17,""),0)))+SUMPRODUCT($V$22:$V$27*($Q$22:$Q$27=$D14)*ISNUMBER(MATCH($P$22:$P$27,IF($U$14:$U$17=$U14,$D$14:$D$17,""),0)))</f>
        <v>0</v>
      </c>
      <c r="X14" s="634">
        <f>COUNTIFS($W$14:$W$17,"&gt;"&amp;$W14,$U$14:$U$17,"="&amp;$U14)</f>
        <v>0</v>
      </c>
      <c r="Y14" s="635">
        <f t="shared" ref="Y14:Y17" si="15">U14+X14</f>
        <v>1</v>
      </c>
      <c r="Z14" s="630"/>
      <c r="AA14" s="633">
        <f t="array" ref="AA14">SUMPRODUCT($W$22:$W$27*($P$22:$P$27=$D14)*ISNUMBER(MATCH($Q$22:$Q$27,IF($U$14:$U$17=$U14,$D$14:$D$17,""),0)))+SUMPRODUCT(-$W$22:$W$27*($Q$22:$Q$27=$D14)*ISNUMBER(MATCH($P$22:$P$27,IF($U$14:$U$17=$U14,$D$14:$D$17,""),0)))</f>
        <v>0</v>
      </c>
      <c r="AB14" s="634">
        <f>COUNTIFS($AA$14:$AA$17,"&gt;"&amp;$AA14,$Y$14:$Y$17,"="&amp;$Y14)</f>
        <v>0</v>
      </c>
      <c r="AC14" s="635">
        <f t="shared" ref="AC14:AC17" si="16">Y14+AB14</f>
        <v>1</v>
      </c>
      <c r="AD14" s="630"/>
      <c r="AE14" s="633">
        <f t="array" ref="AE14">SUMPRODUCT($X$22:$X$27*($P$22:$P$27=$D14)*ISNUMBER(MATCH($Q$22:$Q$27,IF($U$14:$U$17=$U14,$D$14:$D$17,""),0)))+SUMPRODUCT($Y$22:$Y$27*($Q$22:$Q$27=$D14)*ISNUMBER(MATCH($P$22:$P$27,IF($U$14:$U$17=$U14,$D$14:$D$17,""),0)))</f>
        <v>0</v>
      </c>
      <c r="AF14" s="634">
        <f>COUNTIFS($AE$14:$AE$17,"&gt;"&amp;$AE14,$AC$14:$AC$17,"="&amp;$AC14)</f>
        <v>0</v>
      </c>
      <c r="AG14" s="635">
        <f t="shared" ref="AG14:AG17" si="17">AC14+AF14</f>
        <v>1</v>
      </c>
      <c r="AH14" s="632"/>
      <c r="AI14" s="636">
        <f>COUNTIFS($J$5:$J$8,"&gt;"&amp;$J5,$AG$14:$AG$17,"="&amp;$AG14)</f>
        <v>0</v>
      </c>
      <c r="AJ14" s="637">
        <f>AG14+AI14</f>
        <v>1</v>
      </c>
      <c r="AK14" s="630"/>
      <c r="AL14" s="636">
        <f>COUNTIFS($H$5:$H$8,"&gt;"&amp;$H5,$AJ$14:$AJ$17,"="&amp;$AJ14)</f>
        <v>0</v>
      </c>
      <c r="AM14" s="637">
        <f>AJ14+AL14</f>
        <v>1</v>
      </c>
      <c r="AN14" s="630"/>
      <c r="AO14" s="636">
        <f>COUNTIFS($P$5:$P$8,"&gt;"&amp;$P5,$AM$21:$AM$24,"="&amp;$AM21)</f>
        <v>0</v>
      </c>
      <c r="AP14" s="637">
        <f>AM21+AO14</f>
        <v>1</v>
      </c>
      <c r="AQ14" s="630"/>
      <c r="AR14" s="636">
        <f>COUNTIFS($R$5:$R$8,"&gt;"&amp;$R5,$AP$14:$AP$17,"="&amp;$AP14)</f>
        <v>0</v>
      </c>
      <c r="AS14" s="637">
        <f t="shared" ref="AS14:AS17" si="18">AP14+AR14</f>
        <v>1</v>
      </c>
      <c r="AT14" s="630"/>
      <c r="AU14" s="638" t="b">
        <f t="array" ref="AU14">AND($L$9&gt;0,(SUM(($AM$21:$AM$24=TRANSPOSE($AM$21:$AM$24))*(($L$5:$L$8&gt;0)*TRANSPOSE($L$5:$L$8)+({1;2;3;4}={1,2,3,4})&gt;0))-4)&gt;0)</f>
        <v>0</v>
      </c>
      <c r="AV14" s="639" t="b">
        <f>AND($AU5,$AV5)</f>
        <v>0</v>
      </c>
      <c r="AX14" s="640">
        <f t="array" ref="AX14">IFERROR(SMALL(IF(COUNTIF($I$14:$I$17,$C$14:$C$17)&gt;1,$C$14:$C$17,""),1),"")</f>
        <v>1</v>
      </c>
      <c r="AY14" s="639">
        <f>IFERROR(INDEX($E$14:$E$17,IF($I14=$AX$14,$C14,99)),0)</f>
        <v>1</v>
      </c>
      <c r="AZ14" s="641" t="str">
        <f t="array" ref="AZ14:AZ17">IFERROR(VLOOKUP($BA$5:$BA$8,$C$14:$D$17,2,0),"")</f>
        <v>C1</v>
      </c>
      <c r="BA14" s="644">
        <f t="array" ref="BA14:BA17">IFERROR(VLOOKUP($BA$5:$BA$8,$C$14:$K$17,9,0),"")</f>
        <v>0</v>
      </c>
      <c r="BB14" s="644">
        <f t="array" ref="BB14:BB17">IFERROR(VLOOKUP($BA$5:$BA$8,$C$14:$O$17,13,0),"")</f>
        <v>0</v>
      </c>
      <c r="BC14" s="646">
        <f t="array" ref="BC14:BC17">IFERROR(VLOOKUP($BA$5:$BA$8,$C$14:$S$17,17,0),"")</f>
        <v>0</v>
      </c>
      <c r="BE14" s="649" t="str">
        <f t="array" ref="BE14:BH17">IFERROR(VLOOKUP($AZ$14:$AZ$17&amp;$BE$13:$BH$13,$Z$22:$AA$33,2,0),"")</f>
        <v/>
      </c>
      <c r="BF14" s="650" t="str">
        <v/>
      </c>
      <c r="BG14" s="650" t="str">
        <v/>
      </c>
      <c r="BH14" s="651" t="str">
        <v/>
      </c>
      <c r="BI14" s="639"/>
      <c r="BJ14" s="658" t="b">
        <f>COUNTIF($I$14:$I$17,$BL$15)&lt;&gt;COUNTIF($U$14:$U$17,$BL$15)</f>
        <v>0</v>
      </c>
      <c r="BK14" s="599">
        <f t="array" ref="BK14:BK17">IF($I$14:$I$17=$AX$14,$U$14:$U$17,0)</f>
        <v>1</v>
      </c>
      <c r="BL14" s="659" t="str">
        <f>IF($BJ$14,$BL$15,"")</f>
        <v/>
      </c>
      <c r="BM14" s="660"/>
      <c r="BN14" s="641" t="str">
        <f t="array" ref="BN14:BN17">IFERROR(VLOOKUP($BO$5:$BO$8,$C$14:$D$17,2,0),"")</f>
        <v/>
      </c>
      <c r="BO14" s="644" t="str">
        <f t="array" ref="BO14:BO17">IFERROR(VLOOKUP($BO$5:$BO$8,$C$14:$W$17,21,0),"")</f>
        <v/>
      </c>
      <c r="BP14" s="644" t="str">
        <f t="array" ref="BP14:BP17">IFERROR(VLOOKUP($BO$5:$BO$8,$C$14:$AA$17,25,0),"")</f>
        <v/>
      </c>
      <c r="BQ14" s="646" t="str">
        <f t="array" ref="BQ14:BQ17">IFERROR(VLOOKUP($BO$5:$BO$8,$C$14:$AE$17,29,0),"")</f>
        <v/>
      </c>
      <c r="BS14" s="649" t="str">
        <f t="array" ref="BS14:BV17">IFERROR(VLOOKUP($BN$14:$BN$17&amp;$BS$13:$BV$13,$Z$22:$AA$33,2,0),"")</f>
        <v/>
      </c>
      <c r="BT14" s="650" t="str">
        <v/>
      </c>
      <c r="BU14" s="650" t="str">
        <v/>
      </c>
      <c r="BV14" s="651" t="str">
        <v/>
      </c>
      <c r="BX14" s="640" t="str">
        <f t="array" ref="BX14">IFERROR(SMALL(IF(COUNTIF($BK$14:$BK$17,$C$14:$C$17)&gt;1,$C$14:$C$17,""),2),"")</f>
        <v/>
      </c>
      <c r="BZ14" s="641" t="str">
        <f t="array" ref="BZ14:BZ17">IFERROR(VLOOKUP($CA$5:$CA$8,$C$14:$D$17,2,0),"")</f>
        <v/>
      </c>
      <c r="CA14" s="644" t="str">
        <f t="array" ref="CA14:CA17">IFERROR(VLOOKUP($CA$5:$CA$8,$C$14:$W$17,21,0),"")</f>
        <v/>
      </c>
      <c r="CB14" s="644" t="str">
        <f t="array" ref="CB14:CB17">IFERROR(VLOOKUP($CA$5:$CA$8,$C$14:$AA$17,25,0),"")</f>
        <v/>
      </c>
      <c r="CC14" s="646" t="str">
        <f t="array" ref="CC14:CC17">IFERROR(VLOOKUP($CA$5:$CA$8,$C$14:$AE$17,29,0),"")</f>
        <v/>
      </c>
      <c r="CE14" s="649" t="str">
        <f t="array" ref="CE14:CH17">IFERROR(VLOOKUP($BZ$14:$BZ$17&amp;$CE$13:$CH$13,$Z$22:$AA$33,2,0),"")</f>
        <v/>
      </c>
      <c r="CF14" s="650" t="str">
        <v/>
      </c>
      <c r="CG14" s="650" t="str">
        <v/>
      </c>
      <c r="CH14" s="651" t="str">
        <v/>
      </c>
    </row>
    <row r="15" spans="2:86" s="616" customFormat="1" x14ac:dyDescent="0.25">
      <c r="B15" s="623"/>
      <c r="C15" s="627">
        <v>2</v>
      </c>
      <c r="D15" s="584" t="str">
        <f t="shared" ref="D15:D17" si="19">$D6</f>
        <v>C2</v>
      </c>
      <c r="E15" s="661">
        <f t="shared" ref="E15:E17" si="20">RANK(F15,$F$14:$F$17,1)</f>
        <v>2</v>
      </c>
      <c r="F15" s="597">
        <f t="shared" ref="F15:F17" si="21">G15+ROW()/1000+(D15="")*10</f>
        <v>1.0149999999999999</v>
      </c>
      <c r="G15" s="629">
        <f t="shared" ref="G15:G17" si="22">AS15</f>
        <v>1</v>
      </c>
      <c r="H15" s="630"/>
      <c r="I15" s="662">
        <f t="shared" ref="I15:I17" si="23">RANK($K6,$K$5:$K$8)</f>
        <v>1</v>
      </c>
      <c r="J15" s="632"/>
      <c r="K15" s="585">
        <f t="array" ref="K15">SUMPRODUCT($U$22:$U$27*($P$22:$P$27=$D15)*ISNUMBER(MATCH($Q$22:$Q$27,IF($I$14:$I$17=$I15,$D$14:$D$17,""),0)))+SUMPRODUCT($V$22:$V$27*($Q$22:$Q$27=$D15)*ISNUMBER(MATCH($P$22:$P$27,IF($I$14:$I$17=$I15,$D$14:$D$17,""),0)))</f>
        <v>0</v>
      </c>
      <c r="L15" s="583">
        <f>COUNTIFS($K$14:$K$17,"&gt;"&amp;$K15,$I$14:$I$17,"="&amp;$I15)</f>
        <v>0</v>
      </c>
      <c r="M15" s="601">
        <f t="shared" si="12"/>
        <v>1</v>
      </c>
      <c r="N15" s="630"/>
      <c r="O15" s="585">
        <f t="array" ref="O15">SUMPRODUCT($W$22:$W$27*($P$22:$P$27=$D15)*ISNUMBER(MATCH($Q$22:$Q$27,IF($I$14:$I$17=$I15,$D$14:$D$17,""),0)))+SUMPRODUCT(-$W$22:$W$27*($Q$22:$Q$27=$D15)*ISNUMBER(MATCH($P$22:$P$27,IF($I$14:$I$17=$I15,$D$14:$D$17,""),0)))</f>
        <v>0</v>
      </c>
      <c r="P15" s="583">
        <f>COUNTIFS($O$14:$O$17,"&gt;"&amp;$O15,$M$14:$M$17,"="&amp;$M15)</f>
        <v>0</v>
      </c>
      <c r="Q15" s="601">
        <f t="shared" si="13"/>
        <v>1</v>
      </c>
      <c r="R15" s="630"/>
      <c r="S15" s="585">
        <f t="array" ref="S15">SUMPRODUCT($X$22:$X$27*($P$22:$P$27=$D15)*ISNUMBER(MATCH($Q$22:$Q$27,IF($I$14:$I$17=$I15,$D$14:$D$17,""),0)))+SUMPRODUCT($Y$22:$Y$27*($Q$22:$Q$27=$D15)*ISNUMBER(MATCH($P$22:$P$27,IF($I$14:$I$17=$I15,$D$14:$D$17,""),0)))</f>
        <v>0</v>
      </c>
      <c r="T15" s="583">
        <f>COUNTIFS($S$14:$S$17,"&gt;"&amp;$S15,$Q$14:$Q$17,"="&amp;$Q15)</f>
        <v>0</v>
      </c>
      <c r="U15" s="601">
        <f t="shared" si="14"/>
        <v>1</v>
      </c>
      <c r="V15" s="632"/>
      <c r="W15" s="585">
        <f t="array" ref="W15">SUMPRODUCT($U$22:$U$27*($P$22:$P$27=$D15)*ISNUMBER(MATCH($Q$22:$Q$27,IF($U$14:$U$17=$U15,$D$14:$D$17,""),0)))+SUMPRODUCT($V$22:$V$27*($Q$22:$Q$27=$D15)*ISNUMBER(MATCH($P$22:$P$27,IF($U$14:$U$17=$U15,$D$14:$D$17,""),0)))</f>
        <v>0</v>
      </c>
      <c r="X15" s="583">
        <f>COUNTIFS($W$14:$W$17,"&gt;"&amp;$W15,$U$14:$U$17,"="&amp;$U15)</f>
        <v>0</v>
      </c>
      <c r="Y15" s="601">
        <f t="shared" si="15"/>
        <v>1</v>
      </c>
      <c r="Z15" s="630"/>
      <c r="AA15" s="585">
        <f t="array" ref="AA15">SUMPRODUCT($W$22:$W$27*($P$22:$P$27=$D15)*ISNUMBER(MATCH($Q$22:$Q$27,IF($U$14:$U$17=$U15,$D$14:$D$17,""),0)))+SUMPRODUCT(-$W$22:$W$27*($Q$22:$Q$27=$D15)*ISNUMBER(MATCH($P$22:$P$27,IF($U$14:$U$17=$U15,$D$14:$D$17,""),0)))</f>
        <v>0</v>
      </c>
      <c r="AB15" s="583">
        <f>COUNTIFS($AA$14:$AA$17,"&gt;"&amp;$AA15,$Y$14:$Y$17,"="&amp;$Y15)</f>
        <v>0</v>
      </c>
      <c r="AC15" s="601">
        <f t="shared" si="16"/>
        <v>1</v>
      </c>
      <c r="AD15" s="630"/>
      <c r="AE15" s="585">
        <f t="array" ref="AE15">SUMPRODUCT($X$22:$X$27*($P$22:$P$27=$D15)*ISNUMBER(MATCH($Q$22:$Q$27,IF($U$14:$U$17=$U15,$D$14:$D$17,""),0)))+SUMPRODUCT($Y$22:$Y$27*($Q$22:$Q$27=$D15)*ISNUMBER(MATCH($P$22:$P$27,IF($U$14:$U$17=$U15,$D$14:$D$17,""),0)))</f>
        <v>0</v>
      </c>
      <c r="AF15" s="583">
        <f>COUNTIFS($AE$14:$AE$17,"&gt;"&amp;$AE15,$AC$14:$AC$17,"="&amp;$AC15)</f>
        <v>0</v>
      </c>
      <c r="AG15" s="601">
        <f t="shared" si="17"/>
        <v>1</v>
      </c>
      <c r="AH15" s="632"/>
      <c r="AI15" s="584">
        <f>COUNTIFS($J$5:$J$8,"&gt;"&amp;$J6,$AG$14:$AG$17,"="&amp;$AG15)</f>
        <v>0</v>
      </c>
      <c r="AJ15" s="601">
        <f t="shared" ref="AJ15:AJ17" si="24">AG15+AI15</f>
        <v>1</v>
      </c>
      <c r="AK15" s="630"/>
      <c r="AL15" s="584">
        <f>COUNTIFS($H$5:$H$8,"&gt;"&amp;$H6,$AJ$14:$AJ$17,"="&amp;$AJ15)</f>
        <v>0</v>
      </c>
      <c r="AM15" s="601">
        <f t="shared" ref="AM15:AM17" si="25">AJ15+AL15</f>
        <v>1</v>
      </c>
      <c r="AN15" s="630"/>
      <c r="AO15" s="584">
        <f t="shared" ref="AO15:AO17" si="26">COUNTIFS($P$5:$P$8,"&gt;"&amp;$P6,$AM$21:$AM$24,"="&amp;$AM22)</f>
        <v>0</v>
      </c>
      <c r="AP15" s="601">
        <f t="shared" ref="AP15:AP17" si="27">AM22+AO15</f>
        <v>1</v>
      </c>
      <c r="AQ15" s="630"/>
      <c r="AR15" s="584">
        <f t="shared" ref="AR15:AR17" si="28">COUNTIFS($R$5:$R$8,"&gt;"&amp;$R6,$AP$14:$AP$17,"="&amp;$AP15)</f>
        <v>0</v>
      </c>
      <c r="AS15" s="601">
        <f t="shared" si="18"/>
        <v>1</v>
      </c>
      <c r="AT15" s="630"/>
      <c r="AV15" s="639" t="b">
        <f t="shared" ref="AV15:AV17" si="29">AND($AU6,$AV6)</f>
        <v>0</v>
      </c>
      <c r="AX15" s="663"/>
      <c r="AY15" s="639">
        <f t="shared" ref="AY15:AY17" si="30">IFERROR(INDEX($E$14:$E$17,IF($I15=$AX$14,$C15,99)),0)</f>
        <v>2</v>
      </c>
      <c r="AZ15" s="642" t="str">
        <v>C2</v>
      </c>
      <c r="BA15" s="584">
        <v>0</v>
      </c>
      <c r="BB15" s="584">
        <v>0</v>
      </c>
      <c r="BC15" s="647">
        <v>0</v>
      </c>
      <c r="BE15" s="652" t="str">
        <v/>
      </c>
      <c r="BF15" s="653" t="str">
        <v/>
      </c>
      <c r="BG15" s="639" t="str">
        <v/>
      </c>
      <c r="BH15" s="654" t="str">
        <v/>
      </c>
      <c r="BI15" s="639"/>
      <c r="BK15" s="609">
        <v>1</v>
      </c>
      <c r="BL15" s="664">
        <f t="array" ref="BL15">IFERROR(SMALL(IF(COUNTIF($BK$14:$BK$17,$C$14:$C$17)&gt;1,$C$14:$C$17,""),1),"")</f>
        <v>1</v>
      </c>
      <c r="BN15" s="642" t="str">
        <v/>
      </c>
      <c r="BO15" s="584" t="str">
        <v/>
      </c>
      <c r="BP15" s="584" t="str">
        <v/>
      </c>
      <c r="BQ15" s="647" t="str">
        <v/>
      </c>
      <c r="BS15" s="652" t="str">
        <v/>
      </c>
      <c r="BT15" s="653" t="str">
        <v/>
      </c>
      <c r="BU15" s="639" t="str">
        <v/>
      </c>
      <c r="BV15" s="654" t="str">
        <v/>
      </c>
      <c r="BZ15" s="642" t="str">
        <v/>
      </c>
      <c r="CA15" s="584" t="str">
        <v/>
      </c>
      <c r="CB15" s="584" t="str">
        <v/>
      </c>
      <c r="CC15" s="647" t="str">
        <v/>
      </c>
      <c r="CE15" s="652" t="str">
        <v/>
      </c>
      <c r="CF15" s="653" t="str">
        <v/>
      </c>
      <c r="CG15" s="639" t="str">
        <v/>
      </c>
      <c r="CH15" s="654" t="str">
        <v/>
      </c>
    </row>
    <row r="16" spans="2:86" s="616" customFormat="1" x14ac:dyDescent="0.25">
      <c r="B16" s="623"/>
      <c r="C16" s="627">
        <v>3</v>
      </c>
      <c r="D16" s="584" t="str">
        <f t="shared" si="19"/>
        <v>C3</v>
      </c>
      <c r="E16" s="661">
        <f t="shared" si="20"/>
        <v>3</v>
      </c>
      <c r="F16" s="597">
        <f t="shared" si="21"/>
        <v>1.016</v>
      </c>
      <c r="G16" s="629">
        <f t="shared" si="22"/>
        <v>1</v>
      </c>
      <c r="H16" s="630"/>
      <c r="I16" s="662">
        <f t="shared" si="23"/>
        <v>1</v>
      </c>
      <c r="J16" s="632"/>
      <c r="K16" s="585">
        <f t="array" ref="K16">SUMPRODUCT($U$22:$U$27*($P$22:$P$27=$D16)*ISNUMBER(MATCH($Q$22:$Q$27,IF($I$14:$I$17=$I16,$D$14:$D$17,""),0)))+SUMPRODUCT($V$22:$V$27*($Q$22:$Q$27=$D16)*ISNUMBER(MATCH($P$22:$P$27,IF($I$14:$I$17=$I16,$D$14:$D$17,""),0)))</f>
        <v>0</v>
      </c>
      <c r="L16" s="583">
        <f>COUNTIFS($K$14:$K$17,"&gt;"&amp;$K16,$I$14:$I$17,"="&amp;$I16)</f>
        <v>0</v>
      </c>
      <c r="M16" s="601">
        <f t="shared" si="12"/>
        <v>1</v>
      </c>
      <c r="N16" s="630"/>
      <c r="O16" s="585">
        <f t="array" ref="O16">SUMPRODUCT($W$22:$W$27*($P$22:$P$27=$D16)*ISNUMBER(MATCH($Q$22:$Q$27,IF($I$14:$I$17=$I16,$D$14:$D$17,""),0)))+SUMPRODUCT(-$W$22:$W$27*($Q$22:$Q$27=$D16)*ISNUMBER(MATCH($P$22:$P$27,IF($I$14:$I$17=$I16,$D$14:$D$17,""),0)))</f>
        <v>0</v>
      </c>
      <c r="P16" s="583">
        <f>COUNTIFS($O$14:$O$17,"&gt;"&amp;$O16,$M$14:$M$17,"="&amp;$M16)</f>
        <v>0</v>
      </c>
      <c r="Q16" s="601">
        <f t="shared" si="13"/>
        <v>1</v>
      </c>
      <c r="R16" s="630"/>
      <c r="S16" s="585">
        <f t="array" ref="S16">SUMPRODUCT($X$22:$X$27*($P$22:$P$27=$D16)*ISNUMBER(MATCH($Q$22:$Q$27,IF($I$14:$I$17=$I16,$D$14:$D$17,""),0)))+SUMPRODUCT($Y$22:$Y$27*($Q$22:$Q$27=$D16)*ISNUMBER(MATCH($P$22:$P$27,IF($I$14:$I$17=$I16,$D$14:$D$17,""),0)))</f>
        <v>0</v>
      </c>
      <c r="T16" s="583">
        <f>COUNTIFS($S$14:$S$17,"&gt;"&amp;$S16,$Q$14:$Q$17,"="&amp;$Q16)</f>
        <v>0</v>
      </c>
      <c r="U16" s="601">
        <f t="shared" si="14"/>
        <v>1</v>
      </c>
      <c r="V16" s="632"/>
      <c r="W16" s="585">
        <f t="array" ref="W16">SUMPRODUCT($U$22:$U$27*($P$22:$P$27=$D16)*ISNUMBER(MATCH($Q$22:$Q$27,IF($U$14:$U$17=$U16,$D$14:$D$17,""),0)))+SUMPRODUCT($V$22:$V$27*($Q$22:$Q$27=$D16)*ISNUMBER(MATCH($P$22:$P$27,IF($U$14:$U$17=$U16,$D$14:$D$17,""),0)))</f>
        <v>0</v>
      </c>
      <c r="X16" s="583">
        <f>COUNTIFS($W$14:$W$17,"&gt;"&amp;$W16,$U$14:$U$17,"="&amp;$U16)</f>
        <v>0</v>
      </c>
      <c r="Y16" s="601">
        <f t="shared" si="15"/>
        <v>1</v>
      </c>
      <c r="Z16" s="630"/>
      <c r="AA16" s="585">
        <f t="array" ref="AA16">SUMPRODUCT($W$22:$W$27*($P$22:$P$27=$D16)*ISNUMBER(MATCH($Q$22:$Q$27,IF($U$14:$U$17=$U16,$D$14:$D$17,""),0)))+SUMPRODUCT(-$W$22:$W$27*($Q$22:$Q$27=$D16)*ISNUMBER(MATCH($P$22:$P$27,IF($U$14:$U$17=$U16,$D$14:$D$17,""),0)))</f>
        <v>0</v>
      </c>
      <c r="AB16" s="583">
        <f>COUNTIFS($AA$14:$AA$17,"&gt;"&amp;$AA16,$Y$14:$Y$17,"="&amp;$Y16)</f>
        <v>0</v>
      </c>
      <c r="AC16" s="601">
        <f t="shared" si="16"/>
        <v>1</v>
      </c>
      <c r="AD16" s="630"/>
      <c r="AE16" s="585">
        <f t="array" ref="AE16">SUMPRODUCT($X$22:$X$27*($P$22:$P$27=$D16)*ISNUMBER(MATCH($Q$22:$Q$27,IF($U$14:$U$17=$U16,$D$14:$D$17,""),0)))+SUMPRODUCT($Y$22:$Y$27*($Q$22:$Q$27=$D16)*ISNUMBER(MATCH($P$22:$P$27,IF($U$14:$U$17=$U16,$D$14:$D$17,""),0)))</f>
        <v>0</v>
      </c>
      <c r="AF16" s="583">
        <f>COUNTIFS($AE$14:$AE$17,"&gt;"&amp;$AE16,$AC$14:$AC$17,"="&amp;$AC16)</f>
        <v>0</v>
      </c>
      <c r="AG16" s="601">
        <f t="shared" si="17"/>
        <v>1</v>
      </c>
      <c r="AH16" s="632"/>
      <c r="AI16" s="584">
        <f>COUNTIFS($J$5:$J$8,"&gt;"&amp;$J7,$AG$14:$AG$17,"="&amp;$AG16)</f>
        <v>0</v>
      </c>
      <c r="AJ16" s="601">
        <f t="shared" si="24"/>
        <v>1</v>
      </c>
      <c r="AK16" s="630"/>
      <c r="AL16" s="584">
        <f>COUNTIFS($H$5:$H$8,"&gt;"&amp;$H7,$AJ$14:$AJ$17,"="&amp;$AJ16)</f>
        <v>0</v>
      </c>
      <c r="AM16" s="601">
        <f t="shared" si="25"/>
        <v>1</v>
      </c>
      <c r="AN16" s="630"/>
      <c r="AO16" s="584">
        <f t="shared" si="26"/>
        <v>0</v>
      </c>
      <c r="AP16" s="601">
        <f t="shared" si="27"/>
        <v>1</v>
      </c>
      <c r="AQ16" s="630"/>
      <c r="AR16" s="584">
        <f t="shared" si="28"/>
        <v>0</v>
      </c>
      <c r="AS16" s="601">
        <f t="shared" si="18"/>
        <v>1</v>
      </c>
      <c r="AT16" s="630"/>
      <c r="AV16" s="639" t="b">
        <f t="shared" si="29"/>
        <v>0</v>
      </c>
      <c r="AX16" s="584"/>
      <c r="AY16" s="639">
        <f t="shared" si="30"/>
        <v>3</v>
      </c>
      <c r="AZ16" s="642" t="str">
        <v>C3</v>
      </c>
      <c r="BA16" s="584">
        <v>0</v>
      </c>
      <c r="BB16" s="584">
        <v>0</v>
      </c>
      <c r="BC16" s="647">
        <v>0</v>
      </c>
      <c r="BE16" s="652" t="str">
        <v/>
      </c>
      <c r="BF16" s="639" t="str">
        <v/>
      </c>
      <c r="BG16" s="653" t="str">
        <v/>
      </c>
      <c r="BH16" s="654" t="str">
        <v/>
      </c>
      <c r="BI16" s="639"/>
      <c r="BJ16" s="639"/>
      <c r="BK16" s="609">
        <v>1</v>
      </c>
      <c r="BL16" s="584"/>
      <c r="BN16" s="642" t="str">
        <v/>
      </c>
      <c r="BO16" s="584" t="str">
        <v/>
      </c>
      <c r="BP16" s="584" t="str">
        <v/>
      </c>
      <c r="BQ16" s="647" t="str">
        <v/>
      </c>
      <c r="BS16" s="652" t="str">
        <v/>
      </c>
      <c r="BT16" s="639" t="str">
        <v/>
      </c>
      <c r="BU16" s="653" t="str">
        <v/>
      </c>
      <c r="BV16" s="654" t="str">
        <v/>
      </c>
      <c r="BZ16" s="642" t="str">
        <v/>
      </c>
      <c r="CA16" s="584" t="str">
        <v/>
      </c>
      <c r="CB16" s="584" t="str">
        <v/>
      </c>
      <c r="CC16" s="647" t="str">
        <v/>
      </c>
      <c r="CE16" s="652" t="str">
        <v/>
      </c>
      <c r="CF16" s="639" t="str">
        <v/>
      </c>
      <c r="CG16" s="653" t="str">
        <v/>
      </c>
      <c r="CH16" s="654" t="str">
        <v/>
      </c>
    </row>
    <row r="17" spans="2:86" s="616" customFormat="1" ht="12.75" thickBot="1" x14ac:dyDescent="0.3">
      <c r="B17" s="623"/>
      <c r="C17" s="627">
        <v>4</v>
      </c>
      <c r="D17" s="584" t="str">
        <f t="shared" si="19"/>
        <v>C4</v>
      </c>
      <c r="E17" s="665">
        <f t="shared" si="20"/>
        <v>4</v>
      </c>
      <c r="F17" s="597">
        <f t="shared" si="21"/>
        <v>1.0169999999999999</v>
      </c>
      <c r="G17" s="629">
        <f t="shared" si="22"/>
        <v>1</v>
      </c>
      <c r="H17" s="630"/>
      <c r="I17" s="662">
        <f t="shared" si="23"/>
        <v>1</v>
      </c>
      <c r="J17" s="632"/>
      <c r="K17" s="585">
        <f t="array" ref="K17">SUMPRODUCT($U$22:$U$27*($P$22:$P$27=$D17)*ISNUMBER(MATCH($Q$22:$Q$27,IF($I$14:$I$17=$I17,$D$14:$D$17,""),0)))+SUMPRODUCT($V$22:$V$27*($Q$22:$Q$27=$D17)*ISNUMBER(MATCH($P$22:$P$27,IF($I$14:$I$17=$I17,$D$14:$D$17,""),0)))</f>
        <v>0</v>
      </c>
      <c r="L17" s="583">
        <f>COUNTIFS($K$14:$K$17,"&gt;"&amp;$K17,$I$14:$I$17,"="&amp;$I17)</f>
        <v>0</v>
      </c>
      <c r="M17" s="601">
        <f t="shared" si="12"/>
        <v>1</v>
      </c>
      <c r="N17" s="630"/>
      <c r="O17" s="585">
        <f t="array" ref="O17">SUMPRODUCT($W$22:$W$27*($P$22:$P$27=$D17)*ISNUMBER(MATCH($Q$22:$Q$27,IF($I$14:$I$17=$I17,$D$14:$D$17,""),0)))+SUMPRODUCT(-$W$22:$W$27*($Q$22:$Q$27=$D17)*ISNUMBER(MATCH($P$22:$P$27,IF($I$14:$I$17=$I17,$D$14:$D$17,""),0)))</f>
        <v>0</v>
      </c>
      <c r="P17" s="583">
        <f>COUNTIFS($O$14:$O$17,"&gt;"&amp;$O17,$M$14:$M$17,"="&amp;$M17)</f>
        <v>0</v>
      </c>
      <c r="Q17" s="601">
        <f t="shared" si="13"/>
        <v>1</v>
      </c>
      <c r="R17" s="630"/>
      <c r="S17" s="585">
        <f t="array" ref="S17">SUMPRODUCT($X$22:$X$27*($P$22:$P$27=$D17)*ISNUMBER(MATCH($Q$22:$Q$27,IF($I$14:$I$17=$I17,$D$14:$D$17,""),0)))+SUMPRODUCT($Y$22:$Y$27*($Q$22:$Q$27=$D17)*ISNUMBER(MATCH($P$22:$P$27,IF($I$14:$I$17=$I17,$D$14:$D$17,""),0)))</f>
        <v>0</v>
      </c>
      <c r="T17" s="583">
        <f>COUNTIFS($S$14:$S$17,"&gt;"&amp;$S17,$Q$14:$Q$17,"="&amp;$Q17)</f>
        <v>0</v>
      </c>
      <c r="U17" s="601">
        <f t="shared" si="14"/>
        <v>1</v>
      </c>
      <c r="V17" s="632"/>
      <c r="W17" s="585">
        <f t="array" ref="W17">SUMPRODUCT($U$22:$U$27*($P$22:$P$27=$D17)*ISNUMBER(MATCH($Q$22:$Q$27,IF($U$14:$U$17=$U17,$D$14:$D$17,""),0)))+SUMPRODUCT($V$22:$V$27*($Q$22:$Q$27=$D17)*ISNUMBER(MATCH($P$22:$P$27,IF($U$14:$U$17=$U17,$D$14:$D$17,""),0)))</f>
        <v>0</v>
      </c>
      <c r="X17" s="583">
        <f>COUNTIFS($W$14:$W$17,"&gt;"&amp;$W17,$U$14:$U$17,"="&amp;$U17)</f>
        <v>0</v>
      </c>
      <c r="Y17" s="601">
        <f t="shared" si="15"/>
        <v>1</v>
      </c>
      <c r="Z17" s="630"/>
      <c r="AA17" s="585">
        <f t="array" ref="AA17">SUMPRODUCT($W$22:$W$27*($P$22:$P$27=$D17)*ISNUMBER(MATCH($Q$22:$Q$27,IF($U$14:$U$17=$U17,$D$14:$D$17,""),0)))+SUMPRODUCT(-$W$22:$W$27*($Q$22:$Q$27=$D17)*ISNUMBER(MATCH($P$22:$P$27,IF($U$14:$U$17=$U17,$D$14:$D$17,""),0)))</f>
        <v>0</v>
      </c>
      <c r="AB17" s="583">
        <f>COUNTIFS($AA$14:$AA$17,"&gt;"&amp;$AA17,$Y$14:$Y$17,"="&amp;$Y17)</f>
        <v>0</v>
      </c>
      <c r="AC17" s="601">
        <f t="shared" si="16"/>
        <v>1</v>
      </c>
      <c r="AD17" s="630"/>
      <c r="AE17" s="585">
        <f t="array" ref="AE17">SUMPRODUCT($X$22:$X$27*($P$22:$P$27=$D17)*ISNUMBER(MATCH($Q$22:$Q$27,IF($U$14:$U$17=$U17,$D$14:$D$17,""),0)))+SUMPRODUCT($Y$22:$Y$27*($Q$22:$Q$27=$D17)*ISNUMBER(MATCH($P$22:$P$27,IF($U$14:$U$17=$U17,$D$14:$D$17,""),0)))</f>
        <v>0</v>
      </c>
      <c r="AF17" s="583">
        <f>COUNTIFS($AE$14:$AE$17,"&gt;"&amp;$AE17,$AC$14:$AC$17,"="&amp;$AC17)</f>
        <v>0</v>
      </c>
      <c r="AG17" s="601">
        <f t="shared" si="17"/>
        <v>1</v>
      </c>
      <c r="AH17" s="632"/>
      <c r="AI17" s="584">
        <f>COUNTIFS($J$5:$J$8,"&gt;"&amp;$J8,$AG$14:$AG$17,"="&amp;$AG17)</f>
        <v>0</v>
      </c>
      <c r="AJ17" s="601">
        <f t="shared" si="24"/>
        <v>1</v>
      </c>
      <c r="AK17" s="630"/>
      <c r="AL17" s="584">
        <f>COUNTIFS($H$5:$H$8,"&gt;"&amp;$H8,$AJ$14:$AJ$17,"="&amp;$AJ17)</f>
        <v>0</v>
      </c>
      <c r="AM17" s="601">
        <f t="shared" si="25"/>
        <v>1</v>
      </c>
      <c r="AN17" s="630"/>
      <c r="AO17" s="584">
        <f t="shared" si="26"/>
        <v>0</v>
      </c>
      <c r="AP17" s="601">
        <f t="shared" si="27"/>
        <v>1</v>
      </c>
      <c r="AQ17" s="630"/>
      <c r="AR17" s="584">
        <f t="shared" si="28"/>
        <v>0</v>
      </c>
      <c r="AS17" s="601">
        <f t="shared" si="18"/>
        <v>1</v>
      </c>
      <c r="AT17" s="630"/>
      <c r="AV17" s="639" t="b">
        <f t="shared" si="29"/>
        <v>0</v>
      </c>
      <c r="AX17" s="584"/>
      <c r="AY17" s="639">
        <f t="shared" si="30"/>
        <v>4</v>
      </c>
      <c r="AZ17" s="643" t="str">
        <v>C4</v>
      </c>
      <c r="BA17" s="645">
        <v>0</v>
      </c>
      <c r="BB17" s="645">
        <v>0</v>
      </c>
      <c r="BC17" s="648">
        <v>0</v>
      </c>
      <c r="BE17" s="655" t="str">
        <v/>
      </c>
      <c r="BF17" s="656" t="str">
        <v/>
      </c>
      <c r="BG17" s="656" t="str">
        <v/>
      </c>
      <c r="BH17" s="657" t="str">
        <v/>
      </c>
      <c r="BI17" s="639"/>
      <c r="BJ17" s="639"/>
      <c r="BK17" s="613">
        <v>1</v>
      </c>
      <c r="BL17" s="584"/>
      <c r="BN17" s="643" t="str">
        <v/>
      </c>
      <c r="BO17" s="645" t="str">
        <v/>
      </c>
      <c r="BP17" s="645" t="str">
        <v/>
      </c>
      <c r="BQ17" s="648" t="str">
        <v/>
      </c>
      <c r="BS17" s="655" t="str">
        <v/>
      </c>
      <c r="BT17" s="656" t="str">
        <v/>
      </c>
      <c r="BU17" s="656" t="str">
        <v/>
      </c>
      <c r="BV17" s="657" t="str">
        <v/>
      </c>
      <c r="BZ17" s="643" t="str">
        <v/>
      </c>
      <c r="CA17" s="645" t="str">
        <v/>
      </c>
      <c r="CB17" s="645" t="str">
        <v/>
      </c>
      <c r="CC17" s="648" t="str">
        <v/>
      </c>
      <c r="CE17" s="655" t="str">
        <v/>
      </c>
      <c r="CF17" s="656" t="str">
        <v/>
      </c>
      <c r="CG17" s="656" t="str">
        <v/>
      </c>
      <c r="CH17" s="657" t="str">
        <v/>
      </c>
    </row>
    <row r="18" spans="2:86" s="616" customFormat="1" ht="12.75" thickTop="1" x14ac:dyDescent="0.25">
      <c r="B18" s="623"/>
      <c r="C18" s="623"/>
      <c r="D18" s="623"/>
      <c r="E18" s="623"/>
      <c r="F18" s="623"/>
      <c r="G18" s="623"/>
      <c r="H18" s="623"/>
      <c r="I18" s="623"/>
      <c r="J18" s="623"/>
      <c r="K18" s="623"/>
      <c r="L18" s="623"/>
      <c r="M18" s="623"/>
      <c r="N18" s="623"/>
      <c r="O18" s="623"/>
      <c r="P18" s="584"/>
      <c r="Q18" s="584"/>
      <c r="R18" s="584"/>
      <c r="S18" s="584"/>
      <c r="T18" s="584"/>
      <c r="U18" s="584"/>
      <c r="V18" s="623"/>
      <c r="W18" s="623"/>
      <c r="X18" s="623"/>
      <c r="Y18" s="623"/>
      <c r="Z18" s="623"/>
      <c r="AA18" s="623"/>
      <c r="AB18" s="623"/>
      <c r="AC18" s="623"/>
      <c r="AD18" s="623"/>
      <c r="AE18" s="623"/>
      <c r="AF18" s="623"/>
      <c r="AG18" s="623"/>
      <c r="AH18" s="623"/>
      <c r="AI18" s="623"/>
      <c r="BI18" s="623"/>
      <c r="BJ18" s="623"/>
      <c r="BK18" s="627"/>
      <c r="BL18" s="627"/>
    </row>
    <row r="19" spans="2:86" s="616" customFormat="1" x14ac:dyDescent="0.25">
      <c r="B19" s="623"/>
      <c r="C19" s="623"/>
      <c r="D19" s="623"/>
      <c r="E19" s="623"/>
      <c r="F19" s="623"/>
      <c r="G19" s="623"/>
      <c r="H19" s="623"/>
      <c r="I19" s="623"/>
      <c r="J19" s="623"/>
      <c r="K19" s="623"/>
      <c r="L19" s="623"/>
      <c r="M19" s="623"/>
      <c r="N19" s="623"/>
      <c r="O19" s="623"/>
      <c r="P19" s="623"/>
      <c r="Q19" s="623"/>
      <c r="R19" s="623"/>
      <c r="S19" s="623"/>
      <c r="T19" s="623"/>
      <c r="U19" s="623"/>
      <c r="V19" s="623"/>
      <c r="W19" s="623"/>
      <c r="X19" s="623"/>
      <c r="Y19" s="623"/>
      <c r="Z19" s="623"/>
      <c r="AA19" s="623"/>
      <c r="AB19" s="623"/>
      <c r="AC19" s="623"/>
      <c r="AD19" s="623"/>
      <c r="AE19" s="623"/>
      <c r="AF19" s="623"/>
      <c r="AG19" s="623"/>
      <c r="AH19" s="623"/>
      <c r="AI19" s="623"/>
      <c r="AL19" s="617" t="s">
        <v>986</v>
      </c>
      <c r="AM19" s="619" t="s">
        <v>2174</v>
      </c>
      <c r="BI19" s="623"/>
      <c r="BJ19" s="623"/>
      <c r="BK19" s="627"/>
      <c r="BL19" s="627"/>
    </row>
    <row r="20" spans="2:86" s="579" customFormat="1" ht="12.75" thickBot="1" x14ac:dyDescent="0.3">
      <c r="D20" s="577"/>
      <c r="E20" s="577"/>
      <c r="F20" s="577"/>
      <c r="G20" s="577"/>
      <c r="H20" s="577"/>
      <c r="O20" s="666"/>
      <c r="R20" s="577"/>
      <c r="S20" s="577"/>
      <c r="T20" s="577"/>
      <c r="W20" s="666"/>
      <c r="Y20" s="666"/>
      <c r="AE20" s="577"/>
      <c r="AF20" s="577"/>
      <c r="AG20" s="577"/>
      <c r="AH20" s="577"/>
      <c r="AI20" s="577"/>
      <c r="AL20" s="582" t="s">
        <v>2185</v>
      </c>
      <c r="AM20" s="594" t="s">
        <v>2204</v>
      </c>
      <c r="AZ20" s="621" t="s">
        <v>2200</v>
      </c>
      <c r="BI20" s="577"/>
      <c r="BJ20" s="577"/>
      <c r="BK20" s="585"/>
      <c r="BL20" s="585"/>
    </row>
    <row r="21" spans="2:86" s="579" customFormat="1" ht="15.75" customHeight="1" thickBot="1" x14ac:dyDescent="0.3">
      <c r="D21" s="667"/>
      <c r="E21" s="591" t="s">
        <v>563</v>
      </c>
      <c r="F21" s="590" t="s">
        <v>564</v>
      </c>
      <c r="G21" s="590" t="s">
        <v>565</v>
      </c>
      <c r="H21" s="668" t="str">
        <f t="array" ref="H21:K21">TRANSPOSE($D$22:$D$25)</f>
        <v>C1</v>
      </c>
      <c r="I21" s="669" t="str">
        <v>C2</v>
      </c>
      <c r="J21" s="669" t="str">
        <v>C3</v>
      </c>
      <c r="K21" s="670" t="str">
        <v>C4</v>
      </c>
      <c r="L21" s="617" t="s">
        <v>2201</v>
      </c>
      <c r="M21" s="582" t="s">
        <v>2196</v>
      </c>
      <c r="N21" s="747" t="s">
        <v>2173</v>
      </c>
      <c r="T21" s="666" t="s">
        <v>161</v>
      </c>
      <c r="U21" s="1013" t="s">
        <v>563</v>
      </c>
      <c r="V21" s="1013"/>
      <c r="W21" s="671" t="s">
        <v>183</v>
      </c>
      <c r="X21" s="671" t="s">
        <v>564</v>
      </c>
      <c r="Y21" s="671" t="s">
        <v>565</v>
      </c>
      <c r="AA21" s="672"/>
      <c r="AE21" s="623"/>
      <c r="AF21" s="616"/>
      <c r="AG21" s="577"/>
      <c r="AH21" s="616"/>
      <c r="AI21" s="616"/>
      <c r="AJ21" s="616"/>
      <c r="AK21" s="616"/>
      <c r="AL21" s="636">
        <f>COUNTIFS($U$5:$U$8,"&gt;"&amp;$U5,$AM$14:$AM$17,"="&amp;$AM14)</f>
        <v>0</v>
      </c>
      <c r="AM21" s="637">
        <f>AM14+AL21</f>
        <v>1</v>
      </c>
      <c r="AN21" s="623"/>
      <c r="AO21" s="616"/>
      <c r="AX21" s="622" t="s">
        <v>2197</v>
      </c>
      <c r="AY21" s="622" t="s">
        <v>2198</v>
      </c>
      <c r="AZ21" s="616"/>
      <c r="BA21" s="616"/>
      <c r="BB21" s="616"/>
      <c r="BC21" s="616"/>
      <c r="BD21" s="616"/>
      <c r="BE21" s="624" t="str">
        <f t="array" ref="BE21:BH21">TRANSPOSE($AZ$22:$AZ$25)</f>
        <v/>
      </c>
      <c r="BF21" s="625" t="str">
        <v/>
      </c>
      <c r="BG21" s="625" t="str">
        <v/>
      </c>
      <c r="BH21" s="626" t="str">
        <v/>
      </c>
      <c r="BI21" s="623"/>
      <c r="BJ21" s="623"/>
      <c r="BK21" s="584"/>
      <c r="BL21" s="584"/>
      <c r="BM21" s="623"/>
      <c r="BN21" s="623"/>
      <c r="BO21" s="623"/>
      <c r="BP21" s="623"/>
      <c r="BQ21" s="623"/>
      <c r="BR21" s="623"/>
      <c r="BS21" s="623"/>
      <c r="BT21" s="623"/>
      <c r="BU21" s="623"/>
      <c r="BV21" s="623"/>
    </row>
    <row r="22" spans="2:86" s="579" customFormat="1" ht="12.75" thickTop="1" x14ac:dyDescent="0.2">
      <c r="C22" s="583"/>
      <c r="D22" s="673" t="str">
        <f>IF($L$9=0,$D5,INDEX($D$5:$D$8,MATCH($C5,$E$14:$E$17,0)))</f>
        <v>C1</v>
      </c>
      <c r="E22" s="674">
        <f>VLOOKUP($D22,$D$5:$K$8,8,0)</f>
        <v>0</v>
      </c>
      <c r="F22" s="675">
        <f>VLOOKUP($D22,$D$5:$K$8,5,0)</f>
        <v>0</v>
      </c>
      <c r="G22" s="676">
        <f>VLOOKUP($D22,$D$5:$K$8,6,0)</f>
        <v>0</v>
      </c>
      <c r="H22" s="677" t="str">
        <f t="array" ref="H22:K25">IFERROR(VLOOKUP($D$22:$D$25&amp;$H$21:$K$21,$Z$22:$AA$33,2,0),"")</f>
        <v/>
      </c>
      <c r="I22" s="675" t="str">
        <v/>
      </c>
      <c r="J22" s="675" t="str">
        <v/>
      </c>
      <c r="K22" s="678" t="str">
        <v/>
      </c>
      <c r="L22" s="604" t="b">
        <f>OR($E22&gt;0,$G22&gt;0)</f>
        <v>0</v>
      </c>
      <c r="M22" s="604" t="b">
        <f t="array" ref="M22:M25">VLOOKUP($D$22:$D$25,$D$14:$AV$17,45,0)</f>
        <v>0</v>
      </c>
      <c r="N22" s="585">
        <f>VLOOKUP($D22,$D$5:$Q$8,14,0)</f>
        <v>9</v>
      </c>
      <c r="O22" s="685" t="s">
        <v>32</v>
      </c>
      <c r="P22" s="686" t="str">
        <f>INDEX(EURO!$B$13:$R$43,1,1+(CODE($B$1)-65)*3)</f>
        <v>C3</v>
      </c>
      <c r="Q22" s="687" t="str">
        <f>INDEX(EURO!$B$13:$R$43,1,2+(CODE($B$1)-65)*3)</f>
        <v>C4</v>
      </c>
      <c r="R22" s="687" t="str">
        <f>IF(OR(INDEX(EURO!$B$14:$R$43,1,1+(CODE($B$1)-65)*3)="",INDEX(EURO!$B$14:$R$43,1,2+(CODE($B$1)-65)*3)=""),"",INDEX(EURO!$B$14:$R$43,1,1+(CODE($B$1)-65)*3))</f>
        <v/>
      </c>
      <c r="S22" s="688" t="str">
        <f>IF(OR(INDEX(EURO!$B$14:$R$43,1,1+(CODE($B$1)-65)*3)="",INDEX(EURO!$B$14:$R$43,1,2+(CODE($B$1)-65)*3)=""),"",INDEX(EURO!$B$14:$R$43,1,2+(CODE($B$1)-65)*3))</f>
        <v/>
      </c>
      <c r="T22" s="689">
        <f t="shared" ref="T22:T27" si="31">IF(AND(P22&lt;&gt;"",Q22&lt;&gt;"",P22&lt;&gt;Q22,R22&lt;&gt;"",S22&lt;&gt;""),1,0)</f>
        <v>0</v>
      </c>
      <c r="U22" s="690">
        <f t="shared" ref="U22:U27" si="32">IF($T22=0,0,IF($R22&gt;$S22,3,IF($R22=$S22,1,0)))</f>
        <v>0</v>
      </c>
      <c r="V22" s="691">
        <f t="shared" ref="V22:V27" si="33">IF($T22=0,0,IF($R22&lt;$S22,3,IF($R22=$S22,1,0)))</f>
        <v>0</v>
      </c>
      <c r="W22" s="692">
        <f t="shared" ref="W22:W27" si="34">IF(OR(R22="",S22=""),0,R22-S22)</f>
        <v>0</v>
      </c>
      <c r="X22" s="693">
        <f t="shared" ref="X22:X27" si="35">IF(OR(R22="",S22=""),0,R22)</f>
        <v>0</v>
      </c>
      <c r="Y22" s="694">
        <f t="shared" ref="Y22:Y27" si="36">IF(OR(R22="",S22=""),0,S22)</f>
        <v>0</v>
      </c>
      <c r="Z22" s="695" t="str">
        <f t="shared" ref="Z22:Z27" si="37">P22&amp;Q22</f>
        <v>C3C4</v>
      </c>
      <c r="AA22" s="696" t="str">
        <f>IF($T22,$X22&amp;Sprache!$E$149&amp;$Y22,"")</f>
        <v/>
      </c>
      <c r="AB22" s="604"/>
      <c r="AC22" s="604"/>
      <c r="AD22" s="604"/>
      <c r="AE22" s="585"/>
      <c r="AF22" s="697"/>
      <c r="AG22" s="698"/>
      <c r="AH22" s="698"/>
      <c r="AI22" s="603"/>
      <c r="AJ22" s="584"/>
      <c r="AK22" s="699"/>
      <c r="AL22" s="584">
        <f t="shared" ref="AL22:AL24" si="38">COUNTIFS($U$5:$U$8,"&gt;"&amp;$U6,$AM$14:$AM$17,"="&amp;$AM15)</f>
        <v>0</v>
      </c>
      <c r="AM22" s="601">
        <f t="shared" ref="AM22:AM24" si="39">AM15+AL22</f>
        <v>1</v>
      </c>
      <c r="AN22" s="584"/>
      <c r="AO22" s="584"/>
      <c r="AX22" s="640" t="str">
        <f t="array" ref="AX22">IFERROR(SMALL(IF(COUNTIF($I$14:$I$17,$C$14:$C$17)&gt;1,$C$14:$C$17,""),2),"")</f>
        <v/>
      </c>
      <c r="AY22" s="639">
        <f>IFERROR(INDEX($E$14:$E$17,IF($I14=$AX$22,$C14,99)),0)</f>
        <v>0</v>
      </c>
      <c r="AZ22" s="641" t="str">
        <f t="array" ref="AZ22:AZ25">IFERROR(VLOOKUP($BB$5:$BB$8,$C$14:$D$17,2,0),"")</f>
        <v/>
      </c>
      <c r="BA22" s="644" t="str">
        <f t="array" ref="BA22:BA25">IFERROR(VLOOKUP($BB$5:$BB$8,$C$14:$K$17,9,0),"")</f>
        <v/>
      </c>
      <c r="BB22" s="644" t="str">
        <f t="array" ref="BB22:BB25">IFERROR(VLOOKUP($BB$5:$BB$8,$C$14:$O$17,13,0),"")</f>
        <v/>
      </c>
      <c r="BC22" s="646" t="str">
        <f t="array" ref="BC22:BC25">IFERROR(VLOOKUP($BB$5:$BB$8,$C$14:$S$17,17,0),"")</f>
        <v/>
      </c>
      <c r="BD22" s="616"/>
      <c r="BE22" s="649" t="str">
        <f t="array" ref="BE22:BH25">IFERROR(VLOOKUP($AZ$22:$AZ$25&amp;$BE$21:$BH$21,$Z$22:$AA$33,2,0),"")</f>
        <v/>
      </c>
      <c r="BF22" s="650" t="str">
        <v/>
      </c>
      <c r="BG22" s="650" t="str">
        <v/>
      </c>
      <c r="BH22" s="651" t="str">
        <v/>
      </c>
      <c r="BI22" s="639"/>
      <c r="BJ22" s="639"/>
      <c r="BK22" s="583"/>
      <c r="BL22" s="584"/>
      <c r="BM22" s="623"/>
      <c r="BN22" s="623"/>
      <c r="BO22" s="584"/>
      <c r="BP22" s="584"/>
      <c r="BQ22" s="584"/>
      <c r="BR22" s="623"/>
      <c r="BS22" s="639"/>
      <c r="BT22" s="639"/>
      <c r="BU22" s="639"/>
      <c r="BV22" s="639"/>
    </row>
    <row r="23" spans="2:86" s="579" customFormat="1" x14ac:dyDescent="0.2">
      <c r="C23" s="583"/>
      <c r="D23" s="700" t="str">
        <f t="shared" ref="D23:D25" si="40">IF($L$9=0,$D6,INDEX($D$5:$D$8,MATCH($C6,$E$14:$E$17,0)))</f>
        <v>C2</v>
      </c>
      <c r="E23" s="701">
        <f t="shared" ref="E23:E25" si="41">VLOOKUP($D23,$D$5:$K$8,8,0)</f>
        <v>0</v>
      </c>
      <c r="F23" s="583">
        <f t="shared" ref="F23:F25" si="42">VLOOKUP($D23,$D$5:$K$8,5,0)</f>
        <v>0</v>
      </c>
      <c r="G23" s="702">
        <f t="shared" ref="G23:G25" si="43">VLOOKUP($D23,$D$5:$K$8,6,0)</f>
        <v>0</v>
      </c>
      <c r="H23" s="679" t="str">
        <v/>
      </c>
      <c r="I23" s="680" t="str">
        <v/>
      </c>
      <c r="J23" s="583" t="str">
        <v/>
      </c>
      <c r="K23" s="681" t="str">
        <v/>
      </c>
      <c r="L23" s="604" t="b">
        <f t="shared" ref="L23:L25" si="44">OR($E23&gt;0,$G23&gt;0)</f>
        <v>0</v>
      </c>
      <c r="M23" s="604" t="b">
        <v>0</v>
      </c>
      <c r="N23" s="585">
        <f t="shared" ref="N23:N25" si="45">VLOOKUP($D23,$D$5:$Q$8,14,0)</f>
        <v>10</v>
      </c>
      <c r="O23" s="703" t="s">
        <v>33</v>
      </c>
      <c r="P23" s="704" t="str">
        <f>INDEX(EURO!$B$13:$R$43,6,1+(CODE($B$1)-65)*3)</f>
        <v>C1</v>
      </c>
      <c r="Q23" s="705" t="str">
        <f>INDEX(EURO!$B$13:$R$43,6,2+(CODE($B$1)-65)*3)</f>
        <v>C2</v>
      </c>
      <c r="R23" s="705" t="str">
        <f>IF(OR(INDEX(EURO!$B$14:$R$43,6,1+(CODE($B$1)-65)*3)="",INDEX(EURO!$B$14:$R$43,6,2+(CODE($B$1)-65)*3)=""),"",INDEX(EURO!$B$14:$R$43,6,1+(CODE($B$1)-65)*3))</f>
        <v/>
      </c>
      <c r="S23" s="706" t="str">
        <f>IF(OR(INDEX(EURO!$B$14:$R$43,6,1+(CODE($B$1)-65)*3)="",INDEX(EURO!$B$14:$R$43,6,2+(CODE($B$1)-65)*3)=""),"",INDEX(EURO!$B$14:$R$43,6,2+(CODE($B$1)-65)*3))</f>
        <v/>
      </c>
      <c r="T23" s="583">
        <f t="shared" si="31"/>
        <v>0</v>
      </c>
      <c r="U23" s="707">
        <f t="shared" si="32"/>
        <v>0</v>
      </c>
      <c r="V23" s="583">
        <f t="shared" si="33"/>
        <v>0</v>
      </c>
      <c r="W23" s="708">
        <f t="shared" si="34"/>
        <v>0</v>
      </c>
      <c r="X23" s="709">
        <f t="shared" si="35"/>
        <v>0</v>
      </c>
      <c r="Y23" s="710">
        <f t="shared" si="36"/>
        <v>0</v>
      </c>
      <c r="Z23" s="711" t="str">
        <f t="shared" si="37"/>
        <v>C1C2</v>
      </c>
      <c r="AA23" s="712" t="str">
        <f>IF($T23,$X23&amp;Sprache!$E$149&amp;$Y23,"")</f>
        <v/>
      </c>
      <c r="AB23" s="604"/>
      <c r="AC23" s="604"/>
      <c r="AD23" s="604"/>
      <c r="AE23" s="585"/>
      <c r="AF23" s="697"/>
      <c r="AG23" s="698"/>
      <c r="AH23" s="698"/>
      <c r="AI23" s="698"/>
      <c r="AJ23" s="584"/>
      <c r="AK23" s="699"/>
      <c r="AL23" s="584">
        <f t="shared" si="38"/>
        <v>0</v>
      </c>
      <c r="AM23" s="601">
        <f t="shared" si="39"/>
        <v>1</v>
      </c>
      <c r="AN23" s="584"/>
      <c r="AO23" s="584"/>
      <c r="AY23" s="639">
        <f t="shared" ref="AY23:AY25" si="46">IFERROR(INDEX($E$14:$E$17,IF($I15=$AX$22,$C15,99)),0)</f>
        <v>0</v>
      </c>
      <c r="AZ23" s="642" t="str">
        <v/>
      </c>
      <c r="BA23" s="584" t="str">
        <v/>
      </c>
      <c r="BB23" s="584" t="str">
        <v/>
      </c>
      <c r="BC23" s="647" t="str">
        <v/>
      </c>
      <c r="BD23" s="616"/>
      <c r="BE23" s="652" t="str">
        <v/>
      </c>
      <c r="BF23" s="653" t="str">
        <v/>
      </c>
      <c r="BG23" s="639" t="str">
        <v/>
      </c>
      <c r="BH23" s="654" t="str">
        <v/>
      </c>
      <c r="BI23" s="639"/>
      <c r="BJ23" s="639"/>
      <c r="BK23" s="583"/>
      <c r="BL23" s="584"/>
      <c r="BM23" s="623"/>
      <c r="BN23" s="623"/>
      <c r="BO23" s="584"/>
      <c r="BP23" s="584"/>
      <c r="BQ23" s="584"/>
      <c r="BR23" s="623"/>
      <c r="BS23" s="639"/>
      <c r="BT23" s="639"/>
      <c r="BU23" s="639"/>
      <c r="BV23" s="639"/>
    </row>
    <row r="24" spans="2:86" s="579" customFormat="1" x14ac:dyDescent="0.2">
      <c r="C24" s="583"/>
      <c r="D24" s="700" t="str">
        <f t="shared" si="40"/>
        <v>C3</v>
      </c>
      <c r="E24" s="701">
        <f t="shared" si="41"/>
        <v>0</v>
      </c>
      <c r="F24" s="583">
        <f t="shared" si="42"/>
        <v>0</v>
      </c>
      <c r="G24" s="702">
        <f t="shared" si="43"/>
        <v>0</v>
      </c>
      <c r="H24" s="679" t="str">
        <v/>
      </c>
      <c r="I24" s="583" t="str">
        <v/>
      </c>
      <c r="J24" s="680" t="str">
        <v/>
      </c>
      <c r="K24" s="681" t="str">
        <v/>
      </c>
      <c r="L24" s="604" t="b">
        <f t="shared" si="44"/>
        <v>0</v>
      </c>
      <c r="M24" s="604" t="b">
        <v>0</v>
      </c>
      <c r="N24" s="585">
        <f t="shared" si="45"/>
        <v>11</v>
      </c>
      <c r="O24" s="703" t="s">
        <v>34</v>
      </c>
      <c r="P24" s="704" t="str">
        <f>INDEX(EURO!$B$13:$R$43,11,1+(CODE($B$1)-65)*3)</f>
        <v>C2</v>
      </c>
      <c r="Q24" s="705" t="str">
        <f>INDEX(EURO!$B$13:$R$43,11,2+(CODE($B$1)-65)*3)</f>
        <v>C4</v>
      </c>
      <c r="R24" s="705" t="str">
        <f>IF(OR(INDEX(EURO!$B$14:$R$43,11,1+(CODE($B$1)-65)*3)="",INDEX(EURO!$B$14:$R$43,11,2+(CODE($B$1)-65)*3)=""),"",INDEX(EURO!$B$14:$R$43,11,1+(CODE($B$1)-65)*3))</f>
        <v/>
      </c>
      <c r="S24" s="706" t="str">
        <f>IF(OR(INDEX(EURO!$B$14:$R$43,11,1+(CODE($B$1)-65)*3)="",INDEX(EURO!$B$14:$R$43,11,2+(CODE($B$1)-65)*3)=""),"",INDEX(EURO!$B$14:$R$43,11,2+(CODE($B$1)-65)*3))</f>
        <v/>
      </c>
      <c r="T24" s="583">
        <f t="shared" si="31"/>
        <v>0</v>
      </c>
      <c r="U24" s="707">
        <f t="shared" si="32"/>
        <v>0</v>
      </c>
      <c r="V24" s="583">
        <f t="shared" si="33"/>
        <v>0</v>
      </c>
      <c r="W24" s="708">
        <f t="shared" si="34"/>
        <v>0</v>
      </c>
      <c r="X24" s="709">
        <f t="shared" si="35"/>
        <v>0</v>
      </c>
      <c r="Y24" s="710">
        <f t="shared" si="36"/>
        <v>0</v>
      </c>
      <c r="Z24" s="711" t="str">
        <f t="shared" si="37"/>
        <v>C2C4</v>
      </c>
      <c r="AA24" s="712" t="str">
        <f>IF($T24,$X24&amp;Sprache!$E$149&amp;$Y24,"")</f>
        <v/>
      </c>
      <c r="AB24" s="604"/>
      <c r="AC24" s="604"/>
      <c r="AD24" s="604"/>
      <c r="AE24" s="585"/>
      <c r="AF24" s="697"/>
      <c r="AG24" s="698"/>
      <c r="AH24" s="698"/>
      <c r="AI24" s="698"/>
      <c r="AJ24" s="584"/>
      <c r="AK24" s="699"/>
      <c r="AL24" s="584">
        <f t="shared" si="38"/>
        <v>0</v>
      </c>
      <c r="AM24" s="601">
        <f t="shared" si="39"/>
        <v>1</v>
      </c>
      <c r="AN24" s="584"/>
      <c r="AO24" s="584"/>
      <c r="AY24" s="639">
        <f t="shared" si="46"/>
        <v>0</v>
      </c>
      <c r="AZ24" s="642" t="str">
        <v/>
      </c>
      <c r="BA24" s="584" t="str">
        <v/>
      </c>
      <c r="BB24" s="584" t="str">
        <v/>
      </c>
      <c r="BC24" s="647" t="str">
        <v/>
      </c>
      <c r="BD24" s="616"/>
      <c r="BE24" s="652" t="str">
        <v/>
      </c>
      <c r="BF24" s="639" t="str">
        <v/>
      </c>
      <c r="BG24" s="653" t="str">
        <v/>
      </c>
      <c r="BH24" s="654" t="str">
        <v/>
      </c>
      <c r="BI24" s="639"/>
      <c r="BJ24" s="639"/>
      <c r="BK24" s="583"/>
      <c r="BL24" s="584"/>
      <c r="BM24" s="623"/>
      <c r="BN24" s="623"/>
      <c r="BO24" s="584"/>
      <c r="BP24" s="584"/>
      <c r="BQ24" s="584"/>
      <c r="BR24" s="623"/>
      <c r="BS24" s="639"/>
      <c r="BT24" s="639"/>
      <c r="BU24" s="639"/>
      <c r="BV24" s="639"/>
    </row>
    <row r="25" spans="2:86" s="579" customFormat="1" ht="12.75" thickBot="1" x14ac:dyDescent="0.3">
      <c r="C25" s="583"/>
      <c r="D25" s="713" t="str">
        <f t="shared" si="40"/>
        <v>C4</v>
      </c>
      <c r="E25" s="714">
        <f t="shared" si="41"/>
        <v>0</v>
      </c>
      <c r="F25" s="683">
        <f t="shared" si="42"/>
        <v>0</v>
      </c>
      <c r="G25" s="715">
        <f t="shared" si="43"/>
        <v>0</v>
      </c>
      <c r="H25" s="682" t="str">
        <v/>
      </c>
      <c r="I25" s="683" t="str">
        <v/>
      </c>
      <c r="J25" s="683" t="str">
        <v/>
      </c>
      <c r="K25" s="684" t="str">
        <v/>
      </c>
      <c r="L25" s="604" t="b">
        <f t="shared" si="44"/>
        <v>0</v>
      </c>
      <c r="M25" s="604" t="b">
        <v>0</v>
      </c>
      <c r="N25" s="585">
        <f t="shared" si="45"/>
        <v>12</v>
      </c>
      <c r="O25" s="703" t="s">
        <v>35</v>
      </c>
      <c r="P25" s="704" t="str">
        <f>INDEX(EURO!$B$13:$R$43,16,1+(CODE($B$1)-65)*3)</f>
        <v>C1</v>
      </c>
      <c r="Q25" s="705" t="str">
        <f>INDEX(EURO!$B$13:$R$43,16,2+(CODE($B$1)-65)*3)</f>
        <v>C3</v>
      </c>
      <c r="R25" s="705" t="str">
        <f>IF(OR(INDEX(EURO!$B$14:$R$43,16,1+(CODE($B$1)-65)*3)="",INDEX(EURO!$B$14:$R$43,16,2+(CODE($B$1)-65)*3)=""),"",INDEX(EURO!$B$14:$R$43,16,1+(CODE($B$1)-65)*3))</f>
        <v/>
      </c>
      <c r="S25" s="706" t="str">
        <f>IF(OR(INDEX(EURO!$B$14:$R$43,16,1+(CODE($B$1)-65)*3)="",INDEX(EURO!$B$14:$R$43,16,2+(CODE($B$1)-65)*3)=""),"",INDEX(EURO!$B$14:$R$43,16,2+(CODE($B$1)-65)*3))</f>
        <v/>
      </c>
      <c r="T25" s="583">
        <f t="shared" si="31"/>
        <v>0</v>
      </c>
      <c r="U25" s="707">
        <f t="shared" si="32"/>
        <v>0</v>
      </c>
      <c r="V25" s="583">
        <f t="shared" si="33"/>
        <v>0</v>
      </c>
      <c r="W25" s="708">
        <f t="shared" si="34"/>
        <v>0</v>
      </c>
      <c r="X25" s="709">
        <f t="shared" si="35"/>
        <v>0</v>
      </c>
      <c r="Y25" s="710">
        <f t="shared" si="36"/>
        <v>0</v>
      </c>
      <c r="Z25" s="711" t="str">
        <f t="shared" si="37"/>
        <v>C1C3</v>
      </c>
      <c r="AA25" s="712" t="str">
        <f>IF($T25,$X25&amp;Sprache!$E$149&amp;$Y25,"")</f>
        <v/>
      </c>
      <c r="AB25" s="1014" t="s">
        <v>2202</v>
      </c>
      <c r="AC25" s="1014"/>
      <c r="AD25" s="666" t="s">
        <v>161</v>
      </c>
      <c r="AE25" s="666" t="s">
        <v>346</v>
      </c>
      <c r="AF25" s="697"/>
      <c r="AG25" s="698"/>
      <c r="AH25" s="698"/>
      <c r="AI25" s="698"/>
      <c r="AJ25" s="584"/>
      <c r="AK25" s="699"/>
      <c r="AL25" s="584"/>
      <c r="AN25" s="584"/>
      <c r="AO25" s="584"/>
      <c r="AY25" s="639">
        <f t="shared" si="46"/>
        <v>0</v>
      </c>
      <c r="AZ25" s="643" t="str">
        <v/>
      </c>
      <c r="BA25" s="645" t="str">
        <v/>
      </c>
      <c r="BB25" s="645" t="str">
        <v/>
      </c>
      <c r="BC25" s="648" t="str">
        <v/>
      </c>
      <c r="BD25" s="616"/>
      <c r="BE25" s="655" t="str">
        <v/>
      </c>
      <c r="BF25" s="656" t="str">
        <v/>
      </c>
      <c r="BG25" s="656" t="str">
        <v/>
      </c>
      <c r="BH25" s="657" t="str">
        <v/>
      </c>
      <c r="BI25" s="639"/>
      <c r="BJ25" s="639"/>
      <c r="BK25" s="583"/>
      <c r="BL25" s="584"/>
      <c r="BM25" s="623"/>
      <c r="BN25" s="623"/>
      <c r="BO25" s="623"/>
      <c r="BP25" s="623"/>
      <c r="BQ25" s="623"/>
      <c r="BR25" s="623"/>
      <c r="BS25" s="639"/>
      <c r="BT25" s="639"/>
      <c r="BU25" s="639"/>
      <c r="BV25" s="639"/>
    </row>
    <row r="26" spans="2:86" s="579" customFormat="1" ht="12.75" thickTop="1" x14ac:dyDescent="0.25">
      <c r="C26" s="583"/>
      <c r="D26" s="716"/>
      <c r="E26" s="716"/>
      <c r="F26" s="583"/>
      <c r="G26" s="583"/>
      <c r="H26" s="666"/>
      <c r="O26" s="703" t="s">
        <v>455</v>
      </c>
      <c r="P26" s="704" t="str">
        <f>INDEX(EURO!$B$13:$R$43,21,1+(CODE($B$1)-65)*3)</f>
        <v>C4</v>
      </c>
      <c r="Q26" s="705" t="str">
        <f>INDEX(EURO!$B$13:$R$43,21,2+(CODE($B$1)-65)*3)</f>
        <v>C1</v>
      </c>
      <c r="R26" s="705" t="str">
        <f>IF(OR(INDEX(EURO!$B$14:$R$43,21,1+(CODE($B$1)-65)*3)="",INDEX(EURO!$B$14:$R$43,21,2+(CODE($B$1)-65)*3)=""),"",INDEX(EURO!$B$14:$R$43,21,1+(CODE($B$1)-65)*3))</f>
        <v/>
      </c>
      <c r="S26" s="706" t="str">
        <f>IF(OR(INDEX(EURO!$B$14:$R$43,21,1+(CODE($B$1)-65)*3)="",INDEX(EURO!$B$14:$R$43,21,2+(CODE($B$1)-65)*3)=""),"",INDEX(EURO!$B$14:$R$43,21,2+(CODE($B$1)-65)*3))</f>
        <v/>
      </c>
      <c r="T26" s="583">
        <f t="shared" si="31"/>
        <v>0</v>
      </c>
      <c r="U26" s="707">
        <f t="shared" si="32"/>
        <v>0</v>
      </c>
      <c r="V26" s="583">
        <f t="shared" si="33"/>
        <v>0</v>
      </c>
      <c r="W26" s="708">
        <f t="shared" si="34"/>
        <v>0</v>
      </c>
      <c r="X26" s="709">
        <f t="shared" si="35"/>
        <v>0</v>
      </c>
      <c r="Y26" s="710">
        <f t="shared" si="36"/>
        <v>0</v>
      </c>
      <c r="Z26" s="711" t="str">
        <f t="shared" si="37"/>
        <v>C4C1</v>
      </c>
      <c r="AA26" s="712" t="str">
        <f>IF($T26,$X26&amp;Sprache!$E$149&amp;$Y26,"")</f>
        <v/>
      </c>
      <c r="AB26" s="748" t="str">
        <f>IF(OR(INDEX(EURO!$B$14:$R$43,23,1+(CODE($B$1)-65)*3)="",INDEX(EURO!$B$14:$R$43,23,2+(CODE($B$1)-65)*3)="",INDEX(EURO!$B$14:$R$43,23,1+(CODE($B$1)-65)*3)=INDEX(EURO!$B$14:$R$43,23,2+(CODE($B$1)-65)*3)),"",INDEX(EURO!$B$14:$R$43,23,1+(CODE($B$1)-65)*3))</f>
        <v/>
      </c>
      <c r="AC26" s="749" t="str">
        <f>IF(OR(INDEX(EURO!$B$14:$R$43,23,1+(CODE($B$1)-65)*3)="",INDEX(EURO!$B$14:$R$43,23,2+(CODE($B$1)-65)*3)="",INDEX(EURO!$B$14:$R$43,23,1+(CODE($B$1)-65)*3)=INDEX(EURO!$B$14:$R$43,23,2+(CODE($B$1)-65)*3)),"",INDEX(EURO!$B$14:$R$43,23,2+(CODE($B$1)-65)*3))</f>
        <v/>
      </c>
      <c r="AD26" s="604" t="b">
        <f>AND($L$9=6,R26=S26,COUNTIF($K$5:$K$8,VLOOKUP($P$26,$D$5:$K$8,8,0))=2,VLOOKUP($P$26,$D$5:$T$8,17,0)=VLOOKUP($Q$26,$D$5:$T$8,17,0))</f>
        <v>0</v>
      </c>
      <c r="AE26" s="752" t="str">
        <f>IF(AND(AD26,AB26&lt;&gt;"",AC26&lt;&gt;"",AB26&lt;&gt;AC26),IF(AB26&gt;AC26,P26,Q26),"")</f>
        <v/>
      </c>
      <c r="AF26" s="584"/>
      <c r="AG26" s="583"/>
      <c r="AH26" s="584"/>
      <c r="AI26" s="584"/>
      <c r="AJ26" s="584"/>
      <c r="AK26" s="699"/>
      <c r="AL26" s="584"/>
      <c r="AM26" s="584"/>
      <c r="AN26" s="584"/>
      <c r="AO26" s="584"/>
      <c r="AZ26" s="623"/>
      <c r="BA26" s="584"/>
      <c r="BB26" s="584"/>
      <c r="BC26" s="584"/>
      <c r="BD26" s="616"/>
      <c r="BE26" s="650"/>
      <c r="BF26" s="650"/>
      <c r="BG26" s="650"/>
      <c r="BH26" s="650"/>
      <c r="BI26" s="639"/>
      <c r="BJ26" s="639"/>
      <c r="BL26" s="616"/>
      <c r="BM26" s="616"/>
      <c r="BN26" s="623"/>
      <c r="BO26" s="623"/>
      <c r="BP26" s="623"/>
      <c r="BQ26" s="623"/>
      <c r="BR26" s="616"/>
      <c r="BS26" s="639"/>
      <c r="BT26" s="639"/>
      <c r="BU26" s="639"/>
      <c r="BV26" s="639"/>
    </row>
    <row r="27" spans="2:86" s="579" customFormat="1" ht="12.75" thickBot="1" x14ac:dyDescent="0.3">
      <c r="C27" s="583"/>
      <c r="D27" s="716"/>
      <c r="E27" s="716"/>
      <c r="F27" s="583"/>
      <c r="G27" s="583"/>
      <c r="H27" s="666"/>
      <c r="O27" s="717" t="s">
        <v>456</v>
      </c>
      <c r="P27" s="718" t="str">
        <f>INDEX(EURO!$B$13:$R$43,28,1+(CODE($B$1)-65)*3)</f>
        <v>C2</v>
      </c>
      <c r="Q27" s="719" t="str">
        <f>INDEX(EURO!$B$13:$R$43,28,2+(CODE($B$1)-65)*3)</f>
        <v>C3</v>
      </c>
      <c r="R27" s="719" t="str">
        <f>IF(OR(INDEX(EURO!$B$14:$R$43,28,1+(CODE($B$1)-65)*3)="",INDEX(EURO!$B$14:$R$43,28,2+(CODE($B$1)-65)*3)=""),"",INDEX(EURO!$B$14:$R$43,28,1+(CODE($B$1)-65)*3))</f>
        <v/>
      </c>
      <c r="S27" s="720" t="str">
        <f>IF(OR(INDEX(EURO!$B$14:$R$43,28,1+(CODE($B$1)-65)*3)="",INDEX(EURO!$B$14:$R$43,28,2+(CODE($B$1)-65)*3)=""),"",INDEX(EURO!$B$14:$R$43,28,2+(CODE($B$1)-65)*3))</f>
        <v/>
      </c>
      <c r="T27" s="721">
        <f t="shared" si="31"/>
        <v>0</v>
      </c>
      <c r="U27" s="722">
        <f t="shared" si="32"/>
        <v>0</v>
      </c>
      <c r="V27" s="721">
        <f t="shared" si="33"/>
        <v>0</v>
      </c>
      <c r="W27" s="723">
        <f t="shared" si="34"/>
        <v>0</v>
      </c>
      <c r="X27" s="724">
        <f t="shared" si="35"/>
        <v>0</v>
      </c>
      <c r="Y27" s="725">
        <f t="shared" si="36"/>
        <v>0</v>
      </c>
      <c r="Z27" s="726" t="str">
        <f t="shared" si="37"/>
        <v>C2C3</v>
      </c>
      <c r="AA27" s="727" t="str">
        <f>IF($T27,$X27&amp;Sprache!$E$149&amp;$Y27,"")</f>
        <v/>
      </c>
      <c r="AB27" s="750" t="str">
        <f>IF(OR(INDEX(EURO!$B$14:$R$43,30,1+(CODE($B$1)-65)*3)="",INDEX(EURO!$B$14:$R$43,30,2+(CODE($B$1)-65)*3)="",INDEX(EURO!$B$14:$R$43,30,1+(CODE($B$1)-65)*3)=INDEX(EURO!$B$14:$R$43,30,2+(CODE($B$1)-65)*3)),"",INDEX(EURO!$B$14:$R$43,30,1+(CODE($B$1)-65)*3))</f>
        <v/>
      </c>
      <c r="AC27" s="720" t="str">
        <f>IF(OR(INDEX(EURO!$B$14:$R$43,30,1+(CODE($B$1)-65)*3)="",INDEX(EURO!$B$14:$R$43,30,2+(CODE($B$1)-65)*3)="",INDEX(EURO!$B$14:$R$43,30,1+(CODE($B$1)-65)*3)=INDEX(EURO!$B$14:$R$43,30,2+(CODE($B$1)-65)*3)),"",INDEX(EURO!$B$14:$R$43,30,2+(CODE($B$1)-65)*3))</f>
        <v/>
      </c>
      <c r="AD27" s="604" t="b">
        <f>AND($L$9=6,R27=S27,COUNTIF($K$5:$K$8,VLOOKUP($P$27,$D$5:$K$8,8,0))=2,VLOOKUP($P$27,$D$5:$T$8,17,0)=VLOOKUP($Q$27,$D$5:$T$8,17,0))</f>
        <v>0</v>
      </c>
      <c r="AE27" s="752" t="str">
        <f>IF(AND(AD27,AB27&lt;&gt;"",AC27&lt;&gt;"",AB27&lt;&gt;AC27),IF(AB27&gt;AC27,P27,Q27),"")</f>
        <v/>
      </c>
      <c r="AF27" s="584"/>
      <c r="AG27" s="583"/>
      <c r="AH27" s="584"/>
      <c r="AI27" s="584"/>
      <c r="AJ27" s="584"/>
      <c r="AK27" s="699"/>
      <c r="AL27" s="584"/>
      <c r="AM27" s="584"/>
      <c r="AN27" s="728"/>
      <c r="AO27" s="728"/>
      <c r="AZ27" s="623"/>
      <c r="BA27" s="584"/>
      <c r="BB27" s="584"/>
      <c r="BC27" s="584"/>
      <c r="BD27" s="616"/>
      <c r="BE27" s="639"/>
      <c r="BF27" s="639"/>
      <c r="BG27" s="639"/>
      <c r="BH27" s="639"/>
      <c r="BI27" s="639"/>
      <c r="BJ27" s="639"/>
      <c r="BL27" s="616"/>
      <c r="BM27" s="616"/>
      <c r="BN27" s="623"/>
      <c r="BO27" s="623"/>
      <c r="BP27" s="623"/>
      <c r="BQ27" s="623"/>
      <c r="BR27" s="616"/>
      <c r="BS27" s="639"/>
      <c r="BT27" s="639"/>
      <c r="BU27" s="639"/>
      <c r="BV27" s="639"/>
    </row>
    <row r="28" spans="2:86" s="579" customFormat="1" ht="12.75" thickTop="1" x14ac:dyDescent="0.25">
      <c r="C28" s="583"/>
      <c r="D28" s="716"/>
      <c r="E28" s="716"/>
      <c r="F28" s="583"/>
      <c r="G28" s="583"/>
      <c r="H28" s="666"/>
      <c r="O28" s="685" t="s">
        <v>32</v>
      </c>
      <c r="P28" s="729"/>
      <c r="Q28" s="689"/>
      <c r="R28" s="689"/>
      <c r="S28" s="689"/>
      <c r="T28" s="689"/>
      <c r="U28" s="689"/>
      <c r="V28" s="689"/>
      <c r="W28" s="689"/>
      <c r="X28" s="689"/>
      <c r="Y28" s="730"/>
      <c r="Z28" s="711" t="str">
        <f t="shared" ref="Z28:Z33" si="47">Q22&amp;P22</f>
        <v>C4C3</v>
      </c>
      <c r="AA28" s="712" t="str">
        <f>IF($T22,$Y22&amp;Sprache!$E$149&amp;$X22,"")</f>
        <v/>
      </c>
      <c r="AE28" s="584"/>
      <c r="AF28" s="584"/>
      <c r="AG28" s="583"/>
      <c r="AH28" s="584"/>
      <c r="AI28" s="584"/>
      <c r="AJ28" s="584"/>
      <c r="AK28" s="699"/>
      <c r="AL28" s="584"/>
      <c r="AM28" s="584"/>
      <c r="AN28" s="728"/>
      <c r="AO28" s="728"/>
      <c r="AZ28" s="623"/>
      <c r="BA28" s="584"/>
      <c r="BB28" s="584"/>
      <c r="BC28" s="584"/>
      <c r="BD28" s="616"/>
      <c r="BE28" s="639"/>
      <c r="BF28" s="639"/>
      <c r="BG28" s="639"/>
      <c r="BH28" s="639"/>
      <c r="BI28" s="639"/>
      <c r="BJ28" s="639"/>
      <c r="BL28" s="616"/>
      <c r="BM28" s="616"/>
      <c r="BN28" s="623"/>
      <c r="BO28" s="623"/>
      <c r="BP28" s="623"/>
      <c r="BQ28" s="623"/>
      <c r="BR28" s="616"/>
      <c r="BS28" s="639"/>
      <c r="BT28" s="639"/>
      <c r="BU28" s="639"/>
      <c r="BV28" s="639"/>
    </row>
    <row r="29" spans="2:86" s="579" customFormat="1" x14ac:dyDescent="0.25">
      <c r="C29" s="583"/>
      <c r="D29" s="716"/>
      <c r="E29" s="716"/>
      <c r="F29" s="583"/>
      <c r="G29" s="583"/>
      <c r="H29" s="731"/>
      <c r="O29" s="703" t="s">
        <v>33</v>
      </c>
      <c r="P29" s="732"/>
      <c r="Q29" s="583"/>
      <c r="R29" s="583"/>
      <c r="S29" s="583"/>
      <c r="T29" s="583"/>
      <c r="U29" s="583"/>
      <c r="V29" s="583"/>
      <c r="W29" s="583"/>
      <c r="X29" s="583"/>
      <c r="Y29" s="710"/>
      <c r="Z29" s="711" t="str">
        <f t="shared" si="47"/>
        <v>C2C1</v>
      </c>
      <c r="AA29" s="712" t="str">
        <f>IF($T23,$Y23&amp;Sprache!$E$149&amp;$X23,"")</f>
        <v/>
      </c>
      <c r="AE29" s="584"/>
      <c r="AF29" s="584"/>
      <c r="AG29" s="583"/>
      <c r="AH29" s="584"/>
      <c r="AI29" s="584"/>
      <c r="AJ29" s="584"/>
      <c r="AK29" s="699"/>
      <c r="AL29" s="584"/>
      <c r="AM29" s="584"/>
      <c r="AN29" s="584"/>
      <c r="AO29" s="584"/>
      <c r="BI29" s="639"/>
      <c r="BJ29" s="639"/>
      <c r="BL29" s="616"/>
      <c r="BM29" s="616"/>
    </row>
    <row r="30" spans="2:86" s="579" customFormat="1" x14ac:dyDescent="0.25">
      <c r="C30" s="583"/>
      <c r="D30" s="716"/>
      <c r="E30" s="716"/>
      <c r="F30" s="583"/>
      <c r="G30" s="583"/>
      <c r="H30" s="731"/>
      <c r="O30" s="703" t="s">
        <v>34</v>
      </c>
      <c r="P30" s="732"/>
      <c r="Q30" s="583"/>
      <c r="R30" s="583"/>
      <c r="S30" s="583"/>
      <c r="T30" s="583"/>
      <c r="U30" s="583"/>
      <c r="V30" s="583"/>
      <c r="W30" s="583"/>
      <c r="X30" s="583"/>
      <c r="Y30" s="710"/>
      <c r="Z30" s="711" t="str">
        <f t="shared" si="47"/>
        <v>C4C2</v>
      </c>
      <c r="AA30" s="712" t="str">
        <f>IF($T24,$Y24&amp;Sprache!$E$149&amp;$X24,"")</f>
        <v/>
      </c>
      <c r="AE30" s="584"/>
      <c r="AF30" s="584"/>
      <c r="AG30" s="583"/>
      <c r="AH30" s="584"/>
      <c r="AI30" s="584"/>
      <c r="AJ30" s="584"/>
      <c r="AK30" s="699"/>
      <c r="AL30" s="584"/>
      <c r="AM30" s="584"/>
      <c r="AN30" s="584"/>
      <c r="AO30" s="584"/>
      <c r="BI30" s="639"/>
      <c r="BJ30" s="639"/>
      <c r="BL30" s="616"/>
      <c r="BM30" s="616"/>
    </row>
    <row r="31" spans="2:86" s="579" customFormat="1" x14ac:dyDescent="0.25">
      <c r="C31" s="577"/>
      <c r="D31" s="583"/>
      <c r="E31" s="583"/>
      <c r="F31" s="583"/>
      <c r="G31" s="583"/>
      <c r="H31" s="731"/>
      <c r="O31" s="703" t="s">
        <v>35</v>
      </c>
      <c r="P31" s="732"/>
      <c r="Q31" s="583"/>
      <c r="R31" s="583"/>
      <c r="S31" s="583"/>
      <c r="T31" s="583"/>
      <c r="U31" s="583"/>
      <c r="V31" s="583"/>
      <c r="W31" s="583"/>
      <c r="X31" s="583"/>
      <c r="Y31" s="710"/>
      <c r="Z31" s="711" t="str">
        <f t="shared" si="47"/>
        <v>C3C1</v>
      </c>
      <c r="AA31" s="712" t="str">
        <f>IF($T25,$Y25&amp;Sprache!$E$149&amp;$X25,"")</f>
        <v/>
      </c>
      <c r="AE31" s="616"/>
      <c r="AF31" s="616"/>
      <c r="AG31" s="583"/>
      <c r="AH31" s="616"/>
      <c r="AI31" s="616"/>
      <c r="AJ31" s="616"/>
      <c r="AK31" s="616"/>
      <c r="AL31" s="616"/>
      <c r="AM31" s="616"/>
      <c r="AN31" s="616"/>
      <c r="AO31" s="616"/>
    </row>
    <row r="32" spans="2:86" s="579" customFormat="1" x14ac:dyDescent="0.25">
      <c r="C32" s="577"/>
      <c r="D32" s="583"/>
      <c r="E32" s="583"/>
      <c r="F32" s="585"/>
      <c r="G32" s="583"/>
      <c r="H32" s="731"/>
      <c r="O32" s="703" t="s">
        <v>455</v>
      </c>
      <c r="P32" s="732"/>
      <c r="Q32" s="583"/>
      <c r="R32" s="583"/>
      <c r="S32" s="583"/>
      <c r="T32" s="583"/>
      <c r="U32" s="583"/>
      <c r="V32" s="583"/>
      <c r="W32" s="583"/>
      <c r="X32" s="583"/>
      <c r="Y32" s="710"/>
      <c r="Z32" s="711" t="str">
        <f t="shared" si="47"/>
        <v>C1C4</v>
      </c>
      <c r="AA32" s="712" t="str">
        <f>IF($T26,$Y26&amp;Sprache!$E$149&amp;$X26,"")</f>
        <v/>
      </c>
      <c r="AE32" s="623"/>
      <c r="AF32" s="616"/>
      <c r="AH32" s="616"/>
      <c r="AI32" s="616"/>
      <c r="AJ32" s="616"/>
      <c r="AK32" s="616"/>
      <c r="AL32" s="616"/>
      <c r="AM32" s="616"/>
      <c r="AN32" s="623"/>
      <c r="AO32" s="616"/>
    </row>
    <row r="33" spans="3:41" s="579" customFormat="1" ht="12.75" thickBot="1" x14ac:dyDescent="0.3">
      <c r="C33" s="577"/>
      <c r="D33" s="583"/>
      <c r="E33" s="583"/>
      <c r="F33" s="583"/>
      <c r="G33" s="583"/>
      <c r="H33" s="583"/>
      <c r="O33" s="717" t="s">
        <v>456</v>
      </c>
      <c r="P33" s="733"/>
      <c r="Q33" s="721"/>
      <c r="R33" s="721"/>
      <c r="S33" s="721"/>
      <c r="T33" s="721"/>
      <c r="U33" s="721"/>
      <c r="V33" s="721"/>
      <c r="W33" s="721"/>
      <c r="X33" s="721"/>
      <c r="Y33" s="725"/>
      <c r="Z33" s="726" t="str">
        <f t="shared" si="47"/>
        <v>C3C2</v>
      </c>
      <c r="AA33" s="727" t="str">
        <f>IF($T27,$Y27&amp;Sprache!$E$149&amp;$X27,"")</f>
        <v/>
      </c>
      <c r="AE33" s="584"/>
      <c r="AF33" s="584"/>
      <c r="AH33" s="584"/>
      <c r="AI33" s="584"/>
      <c r="AJ33" s="584"/>
      <c r="AK33" s="699"/>
      <c r="AL33" s="584"/>
      <c r="AM33" s="584"/>
      <c r="AN33" s="584"/>
      <c r="AO33" s="584"/>
    </row>
    <row r="34" spans="3:41" ht="12.75" thickTop="1" x14ac:dyDescent="0.2"/>
  </sheetData>
  <mergeCells count="2">
    <mergeCell ref="U21:V21"/>
    <mergeCell ref="AB25:AC25"/>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5DF3A-3B18-4ADD-8A06-0796B410BD1E}">
  <dimension ref="B1:CH34"/>
  <sheetViews>
    <sheetView zoomScaleNormal="100" workbookViewId="0"/>
  </sheetViews>
  <sheetFormatPr baseColWidth="10" defaultColWidth="2.7109375" defaultRowHeight="12" x14ac:dyDescent="0.2"/>
  <cols>
    <col min="1" max="1" width="2.7109375" style="576"/>
    <col min="2" max="2" width="6.140625" style="576" customWidth="1"/>
    <col min="3" max="3" width="4" style="576" customWidth="1"/>
    <col min="4" max="4" width="15.28515625" style="576" customWidth="1"/>
    <col min="5" max="5" width="5.5703125" style="576" customWidth="1"/>
    <col min="6" max="6" width="6.5703125" style="576" customWidth="1"/>
    <col min="7" max="7" width="6" style="576" customWidth="1"/>
    <col min="8" max="8" width="5.140625" style="576" customWidth="1"/>
    <col min="9" max="9" width="4.7109375" style="576" customWidth="1"/>
    <col min="10" max="10" width="4.85546875" style="576" customWidth="1"/>
    <col min="11" max="11" width="5.5703125" style="576" customWidth="1"/>
    <col min="12" max="12" width="5.28515625" style="576" customWidth="1"/>
    <col min="13" max="14" width="4.85546875" style="576" customWidth="1"/>
    <col min="15" max="15" width="5" style="576" customWidth="1"/>
    <col min="16" max="16" width="7.42578125" style="576" customWidth="1"/>
    <col min="17" max="19" width="4.7109375" style="576" customWidth="1"/>
    <col min="20" max="20" width="7.28515625" style="576" customWidth="1"/>
    <col min="21" max="37" width="4.7109375" style="576" customWidth="1"/>
    <col min="38" max="38" width="5.42578125" style="576" customWidth="1"/>
    <col min="39" max="40" width="4.7109375" style="576" customWidth="1"/>
    <col min="41" max="41" width="6.140625" style="576" customWidth="1"/>
    <col min="42" max="42" width="5.85546875" style="576" customWidth="1"/>
    <col min="43" max="46" width="4.7109375" style="576" customWidth="1"/>
    <col min="47" max="48" width="5.7109375" style="576" customWidth="1"/>
    <col min="49" max="49" width="1.5703125" style="576" customWidth="1"/>
    <col min="50" max="51" width="3.7109375" style="576" customWidth="1"/>
    <col min="52" max="52" width="13.5703125" style="576" customWidth="1"/>
    <col min="53" max="53" width="2.7109375" style="576"/>
    <col min="54" max="54" width="3" style="576" bestFit="1" customWidth="1"/>
    <col min="55" max="55" width="2.7109375" style="576" customWidth="1"/>
    <col min="56" max="56" width="1.28515625" style="576" customWidth="1"/>
    <col min="57" max="60" width="4.7109375" style="576" customWidth="1"/>
    <col min="61" max="62" width="5.7109375" style="576" customWidth="1"/>
    <col min="63" max="64" width="3.7109375" style="576" customWidth="1"/>
    <col min="65" max="65" width="1.7109375" style="576" customWidth="1"/>
    <col min="66" max="66" width="14.28515625" style="576" customWidth="1"/>
    <col min="67" max="69" width="4.28515625" style="576" customWidth="1"/>
    <col min="70" max="70" width="1.5703125" style="576" customWidth="1"/>
    <col min="71" max="74" width="4.7109375" style="576" customWidth="1"/>
    <col min="75" max="75" width="5.7109375" style="576" customWidth="1"/>
    <col min="76" max="76" width="3.7109375" style="576" customWidth="1"/>
    <col min="77" max="77" width="1.5703125" style="576" customWidth="1"/>
    <col min="78" max="78" width="14.28515625" style="576" customWidth="1"/>
    <col min="79" max="81" width="4.28515625" style="576" customWidth="1"/>
    <col min="82" max="82" width="2.7109375" style="576"/>
    <col min="83" max="86" width="4.7109375" style="576" customWidth="1"/>
    <col min="87" max="16384" width="2.7109375" style="576"/>
  </cols>
  <sheetData>
    <row r="1" spans="2:86" ht="18" x14ac:dyDescent="0.2">
      <c r="B1" s="575" t="s">
        <v>31</v>
      </c>
    </row>
    <row r="2" spans="2:86" s="579" customFormat="1" x14ac:dyDescent="0.25">
      <c r="B2" s="577"/>
      <c r="C2" s="578"/>
      <c r="D2" s="577"/>
      <c r="F2" s="580"/>
      <c r="G2" s="581"/>
    </row>
    <row r="3" spans="2:86" s="579" customFormat="1" x14ac:dyDescent="0.25">
      <c r="B3" s="582"/>
      <c r="C3" s="583"/>
      <c r="E3" s="580"/>
      <c r="F3" s="584"/>
      <c r="G3" s="580"/>
      <c r="H3" s="585"/>
      <c r="I3" s="585"/>
      <c r="J3" s="585"/>
      <c r="K3" s="585"/>
      <c r="L3" s="585"/>
      <c r="M3" s="585"/>
      <c r="N3" s="585"/>
      <c r="O3" s="583"/>
      <c r="P3" s="585"/>
      <c r="Q3" s="577"/>
      <c r="R3" s="586"/>
      <c r="S3" s="582"/>
      <c r="T3" s="582"/>
      <c r="U3" s="586"/>
      <c r="V3" s="582"/>
      <c r="W3" s="582"/>
      <c r="X3" s="586"/>
      <c r="Y3" s="587"/>
      <c r="Z3" s="582"/>
      <c r="AA3" s="582"/>
      <c r="AB3" s="586"/>
      <c r="AC3" s="587"/>
      <c r="AD3" s="582"/>
      <c r="AE3" s="582"/>
      <c r="AF3" s="586"/>
      <c r="AG3" s="587"/>
      <c r="AH3" s="582"/>
      <c r="AI3" s="582"/>
      <c r="AJ3" s="586"/>
      <c r="AK3" s="588"/>
      <c r="AL3" s="582"/>
      <c r="AM3" s="586"/>
      <c r="AN3" s="577"/>
      <c r="AO3" s="577"/>
      <c r="AZ3" s="589" t="s">
        <v>2169</v>
      </c>
    </row>
    <row r="4" spans="2:86" s="579" customFormat="1" ht="13.5" customHeight="1" x14ac:dyDescent="0.25">
      <c r="B4" s="582"/>
      <c r="C4" s="585"/>
      <c r="D4" s="583"/>
      <c r="E4" s="580"/>
      <c r="F4" s="584"/>
      <c r="G4" s="580"/>
      <c r="H4" s="590" t="s">
        <v>564</v>
      </c>
      <c r="I4" s="590" t="s">
        <v>565</v>
      </c>
      <c r="J4" s="590" t="s">
        <v>183</v>
      </c>
      <c r="K4" s="591" t="s">
        <v>563</v>
      </c>
      <c r="L4" s="590" t="s">
        <v>2170</v>
      </c>
      <c r="M4" s="591" t="s">
        <v>2171</v>
      </c>
      <c r="N4" s="591" t="s">
        <v>31</v>
      </c>
      <c r="O4" s="592" t="s">
        <v>2172</v>
      </c>
      <c r="P4" s="593" t="s">
        <v>38</v>
      </c>
      <c r="Q4" s="591" t="s">
        <v>471</v>
      </c>
      <c r="R4" s="590"/>
      <c r="S4" s="591"/>
      <c r="T4" s="591" t="s">
        <v>2203</v>
      </c>
      <c r="U4" s="751" t="s">
        <v>2202</v>
      </c>
      <c r="V4" s="582"/>
      <c r="W4" s="582"/>
      <c r="X4" s="594"/>
      <c r="Y4" s="587"/>
      <c r="Z4" s="582"/>
      <c r="AA4" s="582"/>
      <c r="AB4" s="594"/>
      <c r="AC4" s="587"/>
      <c r="AD4" s="582"/>
      <c r="AE4" s="582"/>
      <c r="AF4" s="594"/>
      <c r="AG4" s="587"/>
      <c r="AH4" s="582"/>
      <c r="AI4" s="582"/>
      <c r="AJ4" s="594"/>
      <c r="AK4" s="588"/>
      <c r="AL4" s="582"/>
      <c r="AM4" s="594"/>
      <c r="AN4" s="577"/>
      <c r="AO4" s="582"/>
    </row>
    <row r="5" spans="2:86" s="579" customFormat="1" x14ac:dyDescent="0.25">
      <c r="B5" s="583"/>
      <c r="C5" s="585">
        <v>1</v>
      </c>
      <c r="D5" s="595" t="str">
        <f>VLOOKUP($B$1&amp;ROW($A1),Groups!$B$7:$D$35,3,0)</f>
        <v>D1</v>
      </c>
      <c r="E5" s="596"/>
      <c r="F5" s="597"/>
      <c r="G5" s="584"/>
      <c r="H5" s="585">
        <f>SUMIFS($R$22:$R$27,$P$22:$P$27,$D5)+SUMIFS($S$22:$S$27,$Q$22:$Q$27,$D5)</f>
        <v>0</v>
      </c>
      <c r="I5" s="585">
        <f>SUMIFS($S$22:$S$27,$P$22:$P$27,$D5)+SUMIFS($R$22:$R$27,$Q$22:$Q$27,$D5)</f>
        <v>0</v>
      </c>
      <c r="J5" s="583">
        <f t="shared" ref="J5:J8" si="0">H5-I5</f>
        <v>0</v>
      </c>
      <c r="K5" s="747">
        <f>M5*3+N5</f>
        <v>0</v>
      </c>
      <c r="L5" s="585">
        <f>M5+N5+O5</f>
        <v>0</v>
      </c>
      <c r="M5" s="585">
        <f>SUMPRODUCT(($P$22:$P$27=D5)*($R$22:$R$27&gt;$S$22:$S$27))+SUMPRODUCT(($Q$22:$Q$27=D5)*($R$22:$R$27&lt;$S$22:$S$27))</f>
        <v>0</v>
      </c>
      <c r="N5" s="585">
        <f>SUMPRODUCT(($P$22:$Q$27=D5)*($R$22:$R$27=$S$22:$S$27)*($R$22:$R$27&lt;&gt;"")*($S$22:$S$27&lt;&gt;""))</f>
        <v>0</v>
      </c>
      <c r="O5" s="585">
        <f>SUMPRODUCT(($P$22:$P$27=D5)*($R$22:$R$27&lt;$S$22:$S$27))+SUMPRODUCT(($Q$22:$Q$27=D5)*($R$22:$R$27&gt;$S$22:$S$27))</f>
        <v>0</v>
      </c>
      <c r="P5" s="599">
        <f>SUMIFS(FairPlay!$C$6:$C$21,FairPlay!$B$6:$B$21,D5)+SUMIFS(FairPlay!$F$6:$F$21,FairPlay!$E$6:$E$21,D5)</f>
        <v>0</v>
      </c>
      <c r="Q5" s="583">
        <f>INDEX(Sprache!$C$5:$C$95,MATCH($D5,Sprache!$E$5:$E$95,0),1)</f>
        <v>13</v>
      </c>
      <c r="R5" s="600">
        <f>(1000-Q5)*($L$9&gt;0)</f>
        <v>0</v>
      </c>
      <c r="S5" s="583"/>
      <c r="T5" s="583">
        <f>K5*10000+J5*100+H5</f>
        <v>0</v>
      </c>
      <c r="U5" s="602">
        <f>(OR($D5=$AE$26,$D5=$AE$27)*1)</f>
        <v>0</v>
      </c>
      <c r="V5" s="583"/>
      <c r="W5" s="583"/>
      <c r="X5" s="602"/>
      <c r="Y5" s="583"/>
      <c r="Z5" s="583"/>
      <c r="AA5" s="583"/>
      <c r="AB5" s="602"/>
      <c r="AC5" s="583"/>
      <c r="AD5" s="583"/>
      <c r="AE5" s="583"/>
      <c r="AF5" s="602"/>
      <c r="AG5" s="583"/>
      <c r="AH5" s="583"/>
      <c r="AI5" s="583"/>
      <c r="AJ5" s="602"/>
      <c r="AK5" s="583"/>
      <c r="AL5" s="583"/>
      <c r="AM5" s="602"/>
      <c r="AN5" s="577"/>
      <c r="AO5" s="603"/>
      <c r="AU5" s="604" t="b">
        <f t="array" ref="AU5:AU8">COUNTIF($AM$21:$AM$24,$AM$21:$AM$24)&gt;1</f>
        <v>1</v>
      </c>
      <c r="AV5" s="604" t="b">
        <f t="array" ref="AV5:AV8">$L$5:$L$8&gt;0</f>
        <v>0</v>
      </c>
      <c r="BA5" s="605">
        <f>IFERROR(MATCH($C14,$AY$14:$AY$17,0),99)</f>
        <v>1</v>
      </c>
      <c r="BB5" s="606">
        <f>IFERROR(MATCH($C14,$AY$22:$AY$25,0),99)</f>
        <v>99</v>
      </c>
      <c r="BN5" s="605" t="str">
        <f>IF($U14=$BL$14,$C14,"")</f>
        <v/>
      </c>
      <c r="BO5" s="606" t="str">
        <f>INDEX($BN$5:$BN$8,MATCH($C14,$AY$14:$AY$17,0))</f>
        <v/>
      </c>
      <c r="BZ5" s="605" t="str">
        <f>IF($U14=$BX$14,$C14,"")</f>
        <v/>
      </c>
      <c r="CA5" s="606" t="str">
        <f>INDEX($BZ$5:$BZ$8,MATCH($C14,$AY$14:$AY$17,0))</f>
        <v/>
      </c>
    </row>
    <row r="6" spans="2:86" s="579" customFormat="1" x14ac:dyDescent="0.25">
      <c r="B6" s="583"/>
      <c r="C6" s="585">
        <v>2</v>
      </c>
      <c r="D6" s="607" t="str">
        <f>VLOOKUP($B$1&amp;ROW($A2),Groups!$B$7:$D$35,3,0)</f>
        <v>D2</v>
      </c>
      <c r="E6" s="608"/>
      <c r="F6" s="597"/>
      <c r="G6" s="584"/>
      <c r="H6" s="585">
        <f>SUMIFS($R$22:$R$27,$P$22:$P$27,$D6)+SUMIFS($S$22:$S$27,$Q$22:$Q$27,$D6)</f>
        <v>0</v>
      </c>
      <c r="I6" s="585">
        <f>SUMIFS($S$22:$S$27,$P$22:$P$27,$D6)+SUMIFS($R$22:$R$27,$Q$22:$Q$27,$D6)</f>
        <v>0</v>
      </c>
      <c r="J6" s="583">
        <f t="shared" si="0"/>
        <v>0</v>
      </c>
      <c r="K6" s="747">
        <f t="shared" ref="K6:K8" si="1">M6*3+N6</f>
        <v>0</v>
      </c>
      <c r="L6" s="585">
        <f t="shared" ref="L6:L8" si="2">M6+N6+O6</f>
        <v>0</v>
      </c>
      <c r="M6" s="585">
        <f>SUMPRODUCT(($P$22:$P$27=D6)*($R$22:$R$27&gt;$S$22:$S$27))+SUMPRODUCT(($Q$22:$Q$27=D6)*($R$22:$R$27&lt;$S$22:$S$27))</f>
        <v>0</v>
      </c>
      <c r="N6" s="585">
        <f>SUMPRODUCT(($P$22:$Q$27=D6)*($R$22:$R$27=$S$22:$S$27)*($R$22:$R$27&lt;&gt;"")*($S$22:$S$27&lt;&gt;""))</f>
        <v>0</v>
      </c>
      <c r="O6" s="585">
        <f>SUMPRODUCT(($P$22:$P$27=D6)*($R$22:$R$27&lt;$S$22:$S$27))+SUMPRODUCT(($Q$22:$Q$27=D6)*($R$22:$R$27&gt;$S$22:$S$27))</f>
        <v>0</v>
      </c>
      <c r="P6" s="609">
        <f>SUMIFS(FairPlay!$C$6:$C$21,FairPlay!$B$6:$B$21,D6)+SUMIFS(FairPlay!$F$6:$F$21,FairPlay!$E$6:$E$21,D6)</f>
        <v>0</v>
      </c>
      <c r="Q6" s="583">
        <f>INDEX(Sprache!$C$5:$C$95,MATCH($D6,Sprache!$E$5:$E$95,0),1)</f>
        <v>14</v>
      </c>
      <c r="R6" s="600">
        <f t="shared" ref="R6:R8" si="3">(1000-Q6)*($L$9&gt;0)</f>
        <v>0</v>
      </c>
      <c r="S6" s="583"/>
      <c r="T6" s="583">
        <f t="shared" ref="T6:T8" si="4">K6*10000+J6*100+H6</f>
        <v>0</v>
      </c>
      <c r="U6" s="602">
        <f t="shared" ref="U6:U8" si="5">(OR($D6=$AE$26,$D6=$AE$27)*1)</f>
        <v>0</v>
      </c>
      <c r="V6" s="583"/>
      <c r="W6" s="583"/>
      <c r="X6" s="602"/>
      <c r="Y6" s="583"/>
      <c r="Z6" s="583"/>
      <c r="AA6" s="583"/>
      <c r="AB6" s="602"/>
      <c r="AC6" s="583"/>
      <c r="AD6" s="583"/>
      <c r="AE6" s="583"/>
      <c r="AF6" s="602"/>
      <c r="AG6" s="583"/>
      <c r="AH6" s="583"/>
      <c r="AI6" s="583"/>
      <c r="AJ6" s="602"/>
      <c r="AK6" s="583"/>
      <c r="AL6" s="583"/>
      <c r="AM6" s="602"/>
      <c r="AN6" s="577"/>
      <c r="AO6" s="577"/>
      <c r="AU6" s="604" t="b">
        <v>1</v>
      </c>
      <c r="AV6" s="604" t="b">
        <v>0</v>
      </c>
      <c r="BA6" s="610">
        <f t="shared" ref="BA6:BA8" si="6">IFERROR(MATCH($C15,$AY$14:$AY$17,0),99)</f>
        <v>2</v>
      </c>
      <c r="BB6" s="611">
        <f t="shared" ref="BB6:BB8" si="7">IFERROR(MATCH($C15,$AY$22:$AY$25,0),99)</f>
        <v>99</v>
      </c>
      <c r="BN6" s="610" t="str">
        <f t="shared" ref="BN6:BN8" si="8">IF($U15=$BL$14,$C15,"")</f>
        <v/>
      </c>
      <c r="BO6" s="611" t="str">
        <f t="shared" ref="BO6:BO8" si="9">INDEX($BN$5:$BN$8,MATCH($C15,$AY$14:$AY$17,0))</f>
        <v/>
      </c>
      <c r="BZ6" s="610" t="str">
        <f t="shared" ref="BZ6:BZ8" si="10">IF($U15=$BX$14,$C15,"")</f>
        <v/>
      </c>
      <c r="CA6" s="611" t="str">
        <f t="shared" ref="CA6:CA8" si="11">INDEX($BZ$5:$BZ$8,MATCH($C15,$AY$14:$AY$17,0))</f>
        <v/>
      </c>
    </row>
    <row r="7" spans="2:86" s="579" customFormat="1" x14ac:dyDescent="0.25">
      <c r="B7" s="583"/>
      <c r="C7" s="585">
        <v>3</v>
      </c>
      <c r="D7" s="607" t="str">
        <f>VLOOKUP($B$1&amp;ROW($A3),Groups!$B$7:$D$35,3,0)</f>
        <v>D3</v>
      </c>
      <c r="E7" s="608"/>
      <c r="F7" s="597"/>
      <c r="G7" s="584"/>
      <c r="H7" s="585">
        <f>SUMIFS($R$22:$R$27,$P$22:$P$27,$D7)+SUMIFS($S$22:$S$27,$Q$22:$Q$27,$D7)</f>
        <v>0</v>
      </c>
      <c r="I7" s="585">
        <f>SUMIFS($S$22:$S$27,$P$22:$P$27,$D7)+SUMIFS($R$22:$R$27,$Q$22:$Q$27,$D7)</f>
        <v>0</v>
      </c>
      <c r="J7" s="583">
        <f t="shared" si="0"/>
        <v>0</v>
      </c>
      <c r="K7" s="747">
        <f t="shared" si="1"/>
        <v>0</v>
      </c>
      <c r="L7" s="585">
        <f t="shared" si="2"/>
        <v>0</v>
      </c>
      <c r="M7" s="585">
        <f>SUMPRODUCT(($P$22:$P$27=D7)*($R$22:$R$27&gt;$S$22:$S$27))+SUMPRODUCT(($Q$22:$Q$27=D7)*($R$22:$R$27&lt;$S$22:$S$27))</f>
        <v>0</v>
      </c>
      <c r="N7" s="585">
        <f>SUMPRODUCT(($P$22:$Q$27=D7)*($R$22:$R$27=$S$22:$S$27)*($R$22:$R$27&lt;&gt;"")*($S$22:$S$27&lt;&gt;""))</f>
        <v>0</v>
      </c>
      <c r="O7" s="585">
        <f>SUMPRODUCT(($P$22:$P$27=D7)*($R$22:$R$27&lt;$S$22:$S$27))+SUMPRODUCT(($Q$22:$Q$27=D7)*($R$22:$R$27&gt;$S$22:$S$27))</f>
        <v>0</v>
      </c>
      <c r="P7" s="609">
        <f>SUMIFS(FairPlay!$C$6:$C$21,FairPlay!$B$6:$B$21,D7)+SUMIFS(FairPlay!$F$6:$F$21,FairPlay!$E$6:$E$21,D7)</f>
        <v>0</v>
      </c>
      <c r="Q7" s="583">
        <f>INDEX(Sprache!$C$5:$C$95,MATCH($D7,Sprache!$E$5:$E$95,0),1)</f>
        <v>15</v>
      </c>
      <c r="R7" s="600">
        <f t="shared" si="3"/>
        <v>0</v>
      </c>
      <c r="S7" s="583"/>
      <c r="T7" s="583">
        <f t="shared" si="4"/>
        <v>0</v>
      </c>
      <c r="U7" s="602">
        <f t="shared" si="5"/>
        <v>0</v>
      </c>
      <c r="V7" s="583"/>
      <c r="W7" s="583"/>
      <c r="X7" s="602"/>
      <c r="Y7" s="583"/>
      <c r="Z7" s="583"/>
      <c r="AA7" s="583"/>
      <c r="AB7" s="602"/>
      <c r="AC7" s="583"/>
      <c r="AD7" s="583"/>
      <c r="AE7" s="583"/>
      <c r="AF7" s="602"/>
      <c r="AG7" s="583"/>
      <c r="AH7" s="583"/>
      <c r="AI7" s="583"/>
      <c r="AJ7" s="602"/>
      <c r="AK7" s="583"/>
      <c r="AL7" s="583"/>
      <c r="AM7" s="602"/>
      <c r="AN7" s="577"/>
      <c r="AO7" s="577"/>
      <c r="AU7" s="604" t="b">
        <v>1</v>
      </c>
      <c r="AV7" s="604" t="b">
        <v>0</v>
      </c>
      <c r="BA7" s="610">
        <f t="shared" si="6"/>
        <v>3</v>
      </c>
      <c r="BB7" s="611">
        <f t="shared" si="7"/>
        <v>99</v>
      </c>
      <c r="BN7" s="610" t="str">
        <f t="shared" si="8"/>
        <v/>
      </c>
      <c r="BO7" s="611" t="str">
        <f t="shared" si="9"/>
        <v/>
      </c>
      <c r="BZ7" s="610" t="str">
        <f t="shared" si="10"/>
        <v/>
      </c>
      <c r="CA7" s="611" t="str">
        <f t="shared" si="11"/>
        <v/>
      </c>
    </row>
    <row r="8" spans="2:86" s="579" customFormat="1" x14ac:dyDescent="0.25">
      <c r="B8" s="583"/>
      <c r="C8" s="585">
        <v>4</v>
      </c>
      <c r="D8" s="612" t="str">
        <f>VLOOKUP($B$1&amp;ROW($A4),Groups!$B$7:$D$35,3,0)</f>
        <v>D4</v>
      </c>
      <c r="E8" s="608"/>
      <c r="F8" s="597"/>
      <c r="G8" s="584"/>
      <c r="H8" s="585">
        <f>SUMIFS($R$22:$R$27,$P$22:$P$27,$D8)+SUMIFS($S$22:$S$27,$Q$22:$Q$27,$D8)</f>
        <v>0</v>
      </c>
      <c r="I8" s="585">
        <f>SUMIFS($S$22:$S$27,$P$22:$P$27,$D8)+SUMIFS($R$22:$R$27,$Q$22:$Q$27,$D8)</f>
        <v>0</v>
      </c>
      <c r="J8" s="583">
        <f t="shared" si="0"/>
        <v>0</v>
      </c>
      <c r="K8" s="747">
        <f t="shared" si="1"/>
        <v>0</v>
      </c>
      <c r="L8" s="585">
        <f t="shared" si="2"/>
        <v>0</v>
      </c>
      <c r="M8" s="585">
        <f>SUMPRODUCT(($P$22:$P$27=D8)*($R$22:$R$27&gt;$S$22:$S$27))+SUMPRODUCT(($Q$22:$Q$27=D8)*($R$22:$R$27&lt;$S$22:$S$27))</f>
        <v>0</v>
      </c>
      <c r="N8" s="585">
        <f>SUMPRODUCT(($P$22:$Q$27=D8)*($R$22:$R$27=$S$22:$S$27)*($R$22:$R$27&lt;&gt;"")*($S$22:$S$27&lt;&gt;""))</f>
        <v>0</v>
      </c>
      <c r="O8" s="585">
        <f>SUMPRODUCT(($P$22:$P$27=D8)*($R$22:$R$27&lt;$S$22:$S$27))+SUMPRODUCT(($Q$22:$Q$27=D8)*($R$22:$R$27&gt;$S$22:$S$27))</f>
        <v>0</v>
      </c>
      <c r="P8" s="613">
        <f>SUMIFS(FairPlay!$C$6:$C$21,FairPlay!$B$6:$B$21,D8)+SUMIFS(FairPlay!$F$6:$F$21,FairPlay!$E$6:$E$21,D8)</f>
        <v>0</v>
      </c>
      <c r="Q8" s="583">
        <f>INDEX(Sprache!$C$5:$C$95,MATCH($D8,Sprache!$E$5:$E$95,0),1)</f>
        <v>16</v>
      </c>
      <c r="R8" s="600">
        <f t="shared" si="3"/>
        <v>0</v>
      </c>
      <c r="S8" s="583"/>
      <c r="T8" s="583">
        <f t="shared" si="4"/>
        <v>0</v>
      </c>
      <c r="U8" s="602">
        <f t="shared" si="5"/>
        <v>0</v>
      </c>
      <c r="V8" s="583"/>
      <c r="W8" s="583"/>
      <c r="X8" s="602"/>
      <c r="Y8" s="583"/>
      <c r="Z8" s="583"/>
      <c r="AA8" s="583"/>
      <c r="AB8" s="602"/>
      <c r="AC8" s="583"/>
      <c r="AD8" s="583"/>
      <c r="AE8" s="583"/>
      <c r="AF8" s="602"/>
      <c r="AG8" s="583"/>
      <c r="AH8" s="583"/>
      <c r="AI8" s="583"/>
      <c r="AJ8" s="602"/>
      <c r="AK8" s="583"/>
      <c r="AL8" s="583"/>
      <c r="AM8" s="602"/>
      <c r="AN8" s="577"/>
      <c r="AO8" s="577"/>
      <c r="AU8" s="604" t="b">
        <v>1</v>
      </c>
      <c r="AV8" s="604" t="b">
        <v>0</v>
      </c>
      <c r="BA8" s="614">
        <f t="shared" si="6"/>
        <v>4</v>
      </c>
      <c r="BB8" s="615">
        <f t="shared" si="7"/>
        <v>99</v>
      </c>
      <c r="BN8" s="614" t="str">
        <f t="shared" si="8"/>
        <v/>
      </c>
      <c r="BO8" s="615" t="str">
        <f t="shared" si="9"/>
        <v/>
      </c>
      <c r="BZ8" s="614" t="str">
        <f t="shared" si="10"/>
        <v/>
      </c>
      <c r="CA8" s="615" t="str">
        <f t="shared" si="11"/>
        <v/>
      </c>
    </row>
    <row r="9" spans="2:86" s="579" customFormat="1" x14ac:dyDescent="0.25">
      <c r="C9" s="583"/>
      <c r="D9" s="583"/>
      <c r="E9" s="583"/>
      <c r="F9" s="584"/>
      <c r="G9" s="584"/>
      <c r="H9" s="583"/>
      <c r="I9" s="583"/>
      <c r="J9" s="583"/>
      <c r="K9" s="583"/>
      <c r="L9" s="747">
        <f>QUOTIENT(SUM(L5:L8),2)</f>
        <v>0</v>
      </c>
      <c r="M9" s="585"/>
      <c r="N9" s="585"/>
      <c r="O9" s="585"/>
      <c r="P9" s="583"/>
      <c r="Q9" s="583"/>
      <c r="R9" s="583"/>
      <c r="S9" s="583"/>
      <c r="T9" s="583"/>
      <c r="U9" s="583"/>
      <c r="V9" s="577"/>
      <c r="W9" s="577"/>
      <c r="X9" s="583"/>
      <c r="Y9" s="583"/>
      <c r="Z9" s="583"/>
      <c r="AA9" s="577"/>
      <c r="AB9" s="577"/>
      <c r="AC9" s="577"/>
      <c r="AD9" s="577"/>
      <c r="AE9" s="577"/>
      <c r="AF9" s="577"/>
      <c r="AG9" s="577"/>
      <c r="AH9" s="577"/>
      <c r="AI9" s="577"/>
    </row>
    <row r="10" spans="2:86" s="579" customFormat="1" x14ac:dyDescent="0.25">
      <c r="C10" s="583"/>
      <c r="D10" s="583"/>
      <c r="E10" s="583"/>
      <c r="F10" s="584"/>
      <c r="G10" s="584"/>
      <c r="H10" s="583"/>
      <c r="I10" s="583"/>
      <c r="J10" s="583"/>
      <c r="K10" s="583"/>
      <c r="L10" s="747"/>
      <c r="M10" s="585"/>
      <c r="N10" s="585"/>
      <c r="O10" s="585"/>
      <c r="P10" s="583"/>
      <c r="Q10" s="583"/>
      <c r="R10" s="583"/>
      <c r="S10" s="583"/>
      <c r="T10" s="583"/>
      <c r="U10" s="583"/>
      <c r="V10" s="577"/>
      <c r="W10" s="577"/>
      <c r="X10" s="583"/>
      <c r="Y10" s="583"/>
      <c r="Z10" s="583"/>
      <c r="AA10" s="577"/>
      <c r="AB10" s="577"/>
      <c r="AC10" s="577"/>
      <c r="AD10" s="577"/>
      <c r="AE10" s="577"/>
      <c r="AF10" s="577"/>
      <c r="AG10" s="577"/>
      <c r="AH10" s="577"/>
      <c r="AI10" s="577"/>
    </row>
    <row r="11" spans="2:86" s="579" customFormat="1" x14ac:dyDescent="0.25">
      <c r="C11" s="583"/>
      <c r="D11" s="583"/>
      <c r="E11" s="583"/>
      <c r="F11" s="584"/>
      <c r="G11" s="584"/>
      <c r="H11" s="583"/>
      <c r="I11" s="583"/>
      <c r="J11" s="583"/>
      <c r="K11" s="583"/>
      <c r="L11" s="747"/>
      <c r="M11" s="585"/>
      <c r="N11" s="585"/>
      <c r="O11" s="585"/>
      <c r="P11" s="583"/>
      <c r="Q11" s="583"/>
      <c r="R11" s="583"/>
      <c r="S11" s="583"/>
      <c r="T11" s="583"/>
      <c r="U11" s="583"/>
      <c r="V11" s="577"/>
      <c r="W11" s="577"/>
      <c r="X11" s="583"/>
      <c r="Y11" s="583"/>
      <c r="Z11" s="583"/>
      <c r="AA11" s="577"/>
      <c r="AB11" s="577"/>
      <c r="AC11" s="577"/>
      <c r="AD11" s="577"/>
      <c r="AE11" s="577"/>
      <c r="AF11" s="577"/>
      <c r="AG11" s="577"/>
      <c r="AH11" s="577"/>
      <c r="AI11" s="577"/>
      <c r="BL11" s="584"/>
    </row>
    <row r="12" spans="2:86" s="616" customFormat="1" x14ac:dyDescent="0.25">
      <c r="E12" s="617" t="s">
        <v>2174</v>
      </c>
      <c r="F12" s="618"/>
      <c r="G12" s="617" t="s">
        <v>2174</v>
      </c>
      <c r="H12" s="618"/>
      <c r="I12" s="619" t="s">
        <v>2174</v>
      </c>
      <c r="J12" s="618"/>
      <c r="K12" s="582" t="s">
        <v>2175</v>
      </c>
      <c r="L12" s="617"/>
      <c r="M12" s="619" t="s">
        <v>2174</v>
      </c>
      <c r="N12" s="618"/>
      <c r="O12" s="582" t="s">
        <v>2175</v>
      </c>
      <c r="P12" s="617"/>
      <c r="Q12" s="619" t="s">
        <v>2174</v>
      </c>
      <c r="R12" s="618"/>
      <c r="S12" s="582" t="s">
        <v>2175</v>
      </c>
      <c r="T12" s="617"/>
      <c r="U12" s="619" t="s">
        <v>2174</v>
      </c>
      <c r="V12" s="620"/>
      <c r="W12" s="582" t="s">
        <v>2176</v>
      </c>
      <c r="X12" s="617"/>
      <c r="Y12" s="619" t="s">
        <v>2174</v>
      </c>
      <c r="Z12" s="620"/>
      <c r="AA12" s="582" t="s">
        <v>2176</v>
      </c>
      <c r="AB12" s="617"/>
      <c r="AC12" s="619" t="s">
        <v>2174</v>
      </c>
      <c r="AD12" s="620"/>
      <c r="AE12" s="582" t="s">
        <v>2176</v>
      </c>
      <c r="AF12" s="617"/>
      <c r="AG12" s="619" t="s">
        <v>2174</v>
      </c>
      <c r="AH12" s="617"/>
      <c r="AI12" s="617" t="s">
        <v>183</v>
      </c>
      <c r="AJ12" s="619" t="s">
        <v>2174</v>
      </c>
      <c r="AK12" s="617"/>
      <c r="AL12" s="617" t="s">
        <v>564</v>
      </c>
      <c r="AM12" s="619" t="s">
        <v>2174</v>
      </c>
      <c r="AN12" s="618"/>
      <c r="AO12" s="617" t="s">
        <v>2177</v>
      </c>
      <c r="AP12" s="619" t="s">
        <v>2174</v>
      </c>
      <c r="AR12" s="617" t="s">
        <v>2173</v>
      </c>
      <c r="AS12" s="619" t="s">
        <v>2174</v>
      </c>
      <c r="AT12" s="619"/>
      <c r="AZ12" s="621" t="s">
        <v>2178</v>
      </c>
      <c r="BJ12" s="622" t="s">
        <v>2179</v>
      </c>
      <c r="BL12" s="584"/>
      <c r="BN12" s="621" t="s">
        <v>2180</v>
      </c>
      <c r="BZ12" s="621" t="s">
        <v>2181</v>
      </c>
    </row>
    <row r="13" spans="2:86" s="616" customFormat="1" ht="12.75" thickBot="1" x14ac:dyDescent="0.3">
      <c r="B13" s="623"/>
      <c r="C13" s="623"/>
      <c r="D13" s="623"/>
      <c r="E13" s="582" t="s">
        <v>2182</v>
      </c>
      <c r="F13" s="588"/>
      <c r="G13" s="582" t="s">
        <v>2183</v>
      </c>
      <c r="H13" s="588"/>
      <c r="I13" s="594" t="s">
        <v>2184</v>
      </c>
      <c r="J13" s="588"/>
      <c r="K13" s="582" t="s">
        <v>563</v>
      </c>
      <c r="L13" s="582" t="s">
        <v>2185</v>
      </c>
      <c r="M13" s="594" t="s">
        <v>2186</v>
      </c>
      <c r="N13" s="618"/>
      <c r="O13" s="582" t="s">
        <v>183</v>
      </c>
      <c r="P13" s="582" t="s">
        <v>2185</v>
      </c>
      <c r="Q13" s="594" t="s">
        <v>2187</v>
      </c>
      <c r="R13" s="618"/>
      <c r="S13" s="582" t="s">
        <v>564</v>
      </c>
      <c r="T13" s="582" t="s">
        <v>2185</v>
      </c>
      <c r="U13" s="594" t="s">
        <v>2188</v>
      </c>
      <c r="V13" s="588"/>
      <c r="W13" s="582" t="s">
        <v>563</v>
      </c>
      <c r="X13" s="582" t="s">
        <v>2185</v>
      </c>
      <c r="Y13" s="594" t="s">
        <v>2189</v>
      </c>
      <c r="Z13" s="588"/>
      <c r="AA13" s="582" t="s">
        <v>183</v>
      </c>
      <c r="AB13" s="582" t="s">
        <v>2185</v>
      </c>
      <c r="AC13" s="594" t="s">
        <v>2190</v>
      </c>
      <c r="AD13" s="588"/>
      <c r="AE13" s="582" t="s">
        <v>564</v>
      </c>
      <c r="AF13" s="582" t="s">
        <v>2185</v>
      </c>
      <c r="AG13" s="594" t="s">
        <v>2191</v>
      </c>
      <c r="AH13" s="582"/>
      <c r="AI13" s="582" t="s">
        <v>2185</v>
      </c>
      <c r="AJ13" s="594" t="s">
        <v>2192</v>
      </c>
      <c r="AK13" s="582"/>
      <c r="AL13" s="582" t="s">
        <v>2185</v>
      </c>
      <c r="AM13" s="594" t="s">
        <v>2193</v>
      </c>
      <c r="AN13" s="618"/>
      <c r="AO13" s="582" t="s">
        <v>2185</v>
      </c>
      <c r="AP13" s="594" t="s">
        <v>2194</v>
      </c>
      <c r="AR13" s="582" t="s">
        <v>2185</v>
      </c>
      <c r="AS13" s="594" t="s">
        <v>2195</v>
      </c>
      <c r="AT13" s="594"/>
      <c r="AU13" s="582" t="s">
        <v>2196</v>
      </c>
      <c r="AV13" s="582" t="s">
        <v>2196</v>
      </c>
      <c r="AX13" s="622" t="s">
        <v>2197</v>
      </c>
      <c r="AY13" s="622" t="s">
        <v>2198</v>
      </c>
      <c r="BE13" s="624" t="str">
        <f t="array" ref="BE13:BH13">TRANSPOSE($AZ$14:$AZ$17)</f>
        <v>D1</v>
      </c>
      <c r="BF13" s="625" t="str">
        <v>D2</v>
      </c>
      <c r="BG13" s="625" t="str">
        <v>D3</v>
      </c>
      <c r="BH13" s="626" t="str">
        <v>D4</v>
      </c>
      <c r="BJ13" s="622" t="s">
        <v>2199</v>
      </c>
      <c r="BL13" s="622" t="s">
        <v>2197</v>
      </c>
      <c r="BS13" s="624" t="str">
        <f t="array" ref="BS13:BV13">TRANSPOSE($BN$14:$BN$17)</f>
        <v/>
      </c>
      <c r="BT13" s="625" t="str">
        <v/>
      </c>
      <c r="BU13" s="625" t="str">
        <v/>
      </c>
      <c r="BV13" s="626" t="str">
        <v/>
      </c>
      <c r="BX13" s="622" t="s">
        <v>2197</v>
      </c>
      <c r="CE13" s="624" t="str">
        <f t="array" ref="CE13:CH13">TRANSPOSE($BZ$14:$BZ$17)</f>
        <v/>
      </c>
      <c r="CF13" s="625" t="str">
        <v/>
      </c>
      <c r="CG13" s="625" t="str">
        <v/>
      </c>
      <c r="CH13" s="626" t="str">
        <v/>
      </c>
    </row>
    <row r="14" spans="2:86" s="616" customFormat="1" ht="13.5" thickTop="1" thickBot="1" x14ac:dyDescent="0.3">
      <c r="B14" s="623"/>
      <c r="C14" s="627">
        <v>1</v>
      </c>
      <c r="D14" s="584" t="str">
        <f>$D5</f>
        <v>D1</v>
      </c>
      <c r="E14" s="628">
        <f>RANK(F14,$F$14:$F$17,1)</f>
        <v>1</v>
      </c>
      <c r="F14" s="597">
        <f>G14+ROW()/1000+(D14="")*10</f>
        <v>1.014</v>
      </c>
      <c r="G14" s="629">
        <f>AS14</f>
        <v>1</v>
      </c>
      <c r="H14" s="630"/>
      <c r="I14" s="631">
        <f>RANK($K5,$K$5:$K$8)</f>
        <v>1</v>
      </c>
      <c r="J14" s="632"/>
      <c r="K14" s="633">
        <f t="array" ref="K14">SUMPRODUCT($U$22:$U$27*($P$22:$P$27=$D14)*ISNUMBER(MATCH($Q$22:$Q$27,IF($I$14:$I$17=$I14,$D$14:$D$17,""),0)))+SUMPRODUCT($V$22:$V$27*($Q$22:$Q$27=$D14)*ISNUMBER(MATCH($P$22:$P$27,IF($I$14:$I$17=$I14,$D$14:$D$17,""),0)))</f>
        <v>0</v>
      </c>
      <c r="L14" s="634">
        <f>COUNTIFS($K$14:$K$17,"&gt;"&amp;$K14,$I$14:$I$17,"="&amp;$I14)</f>
        <v>0</v>
      </c>
      <c r="M14" s="635">
        <f t="shared" ref="M14:M17" si="12">I14+L14</f>
        <v>1</v>
      </c>
      <c r="N14" s="630"/>
      <c r="O14" s="633">
        <f t="array" ref="O14">SUMPRODUCT($W$22:$W$27*($P$22:$P$27=$D14)*ISNUMBER(MATCH($Q$22:$Q$27,IF($I$14:$I$17=$I14,$D$14:$D$17,""),0)))+SUMPRODUCT(-$W$22:$W$27*($Q$22:$Q$27=$D14)*ISNUMBER(MATCH($P$22:$P$27,IF($I$14:$I$17=$I14,$D$14:$D$17,""),0)))</f>
        <v>0</v>
      </c>
      <c r="P14" s="634">
        <f>COUNTIFS($O$14:$O$17,"&gt;"&amp;$O14,$M$14:$M$17,"="&amp;$M14)</f>
        <v>0</v>
      </c>
      <c r="Q14" s="635">
        <f t="shared" ref="Q14:Q17" si="13">M14+P14</f>
        <v>1</v>
      </c>
      <c r="R14" s="630"/>
      <c r="S14" s="633">
        <f t="array" ref="S14">SUMPRODUCT($X$22:$X$27*($P$22:$P$27=$D14)*ISNUMBER(MATCH($Q$22:$Q$27,IF($I$14:$I$17=$I14,$D$14:$D$17,""),0)))+SUMPRODUCT($Y$22:$Y$27*($Q$22:$Q$27=$D14)*ISNUMBER(MATCH($P$22:$P$27,IF($I$14:$I$17=$I14,$D$14:$D$17,""),0)))</f>
        <v>0</v>
      </c>
      <c r="T14" s="634">
        <f>COUNTIFS($S$14:$S$17,"&gt;"&amp;$S14,$Q$14:$Q$17,"="&amp;$Q14)</f>
        <v>0</v>
      </c>
      <c r="U14" s="635">
        <f t="shared" ref="U14:U17" si="14">Q14+T14</f>
        <v>1</v>
      </c>
      <c r="V14" s="632"/>
      <c r="W14" s="633">
        <f t="array" ref="W14">SUMPRODUCT($U$22:$U$27*($P$22:$P$27=$D14)*ISNUMBER(MATCH($Q$22:$Q$27,IF($U$14:$U$17=$U14,$D$14:$D$17,""),0)))+SUMPRODUCT($V$22:$V$27*($Q$22:$Q$27=$D14)*ISNUMBER(MATCH($P$22:$P$27,IF($U$14:$U$17=$U14,$D$14:$D$17,""),0)))</f>
        <v>0</v>
      </c>
      <c r="X14" s="634">
        <f>COUNTIFS($W$14:$W$17,"&gt;"&amp;$W14,$U$14:$U$17,"="&amp;$U14)</f>
        <v>0</v>
      </c>
      <c r="Y14" s="635">
        <f t="shared" ref="Y14:Y17" si="15">U14+X14</f>
        <v>1</v>
      </c>
      <c r="Z14" s="630"/>
      <c r="AA14" s="633">
        <f t="array" ref="AA14">SUMPRODUCT($W$22:$W$27*($P$22:$P$27=$D14)*ISNUMBER(MATCH($Q$22:$Q$27,IF($U$14:$U$17=$U14,$D$14:$D$17,""),0)))+SUMPRODUCT(-$W$22:$W$27*($Q$22:$Q$27=$D14)*ISNUMBER(MATCH($P$22:$P$27,IF($U$14:$U$17=$U14,$D$14:$D$17,""),0)))</f>
        <v>0</v>
      </c>
      <c r="AB14" s="634">
        <f>COUNTIFS($AA$14:$AA$17,"&gt;"&amp;$AA14,$Y$14:$Y$17,"="&amp;$Y14)</f>
        <v>0</v>
      </c>
      <c r="AC14" s="635">
        <f t="shared" ref="AC14:AC17" si="16">Y14+AB14</f>
        <v>1</v>
      </c>
      <c r="AD14" s="630"/>
      <c r="AE14" s="633">
        <f t="array" ref="AE14">SUMPRODUCT($X$22:$X$27*($P$22:$P$27=$D14)*ISNUMBER(MATCH($Q$22:$Q$27,IF($U$14:$U$17=$U14,$D$14:$D$17,""),0)))+SUMPRODUCT($Y$22:$Y$27*($Q$22:$Q$27=$D14)*ISNUMBER(MATCH($P$22:$P$27,IF($U$14:$U$17=$U14,$D$14:$D$17,""),0)))</f>
        <v>0</v>
      </c>
      <c r="AF14" s="634">
        <f>COUNTIFS($AE$14:$AE$17,"&gt;"&amp;$AE14,$AC$14:$AC$17,"="&amp;$AC14)</f>
        <v>0</v>
      </c>
      <c r="AG14" s="635">
        <f t="shared" ref="AG14:AG17" si="17">AC14+AF14</f>
        <v>1</v>
      </c>
      <c r="AH14" s="632"/>
      <c r="AI14" s="636">
        <f>COUNTIFS($J$5:$J$8,"&gt;"&amp;$J5,$AG$14:$AG$17,"="&amp;$AG14)</f>
        <v>0</v>
      </c>
      <c r="AJ14" s="637">
        <f>AG14+AI14</f>
        <v>1</v>
      </c>
      <c r="AK14" s="630"/>
      <c r="AL14" s="636">
        <f>COUNTIFS($H$5:$H$8,"&gt;"&amp;$H5,$AJ$14:$AJ$17,"="&amp;$AJ14)</f>
        <v>0</v>
      </c>
      <c r="AM14" s="637">
        <f>AJ14+AL14</f>
        <v>1</v>
      </c>
      <c r="AN14" s="630"/>
      <c r="AO14" s="636">
        <f>COUNTIFS($P$5:$P$8,"&gt;"&amp;$P5,$AM$21:$AM$24,"="&amp;$AM21)</f>
        <v>0</v>
      </c>
      <c r="AP14" s="637">
        <f>AM21+AO14</f>
        <v>1</v>
      </c>
      <c r="AQ14" s="630"/>
      <c r="AR14" s="636">
        <f>COUNTIFS($R$5:$R$8,"&gt;"&amp;$R5,$AP$14:$AP$17,"="&amp;$AP14)</f>
        <v>0</v>
      </c>
      <c r="AS14" s="637">
        <f t="shared" ref="AS14:AS17" si="18">AP14+AR14</f>
        <v>1</v>
      </c>
      <c r="AT14" s="630"/>
      <c r="AU14" s="638" t="b">
        <f t="array" ref="AU14">AND($L$9&gt;0,(SUM(($AM$21:$AM$24=TRANSPOSE($AM$21:$AM$24))*(($L$5:$L$8&gt;0)*TRANSPOSE($L$5:$L$8)+({1;2;3;4}={1,2,3,4})&gt;0))-4)&gt;0)</f>
        <v>0</v>
      </c>
      <c r="AV14" s="639" t="b">
        <f>AND($AU5,$AV5)</f>
        <v>0</v>
      </c>
      <c r="AX14" s="640">
        <f t="array" ref="AX14">IFERROR(SMALL(IF(COUNTIF($I$14:$I$17,$C$14:$C$17)&gt;1,$C$14:$C$17,""),1),"")</f>
        <v>1</v>
      </c>
      <c r="AY14" s="639">
        <f>IFERROR(INDEX($E$14:$E$17,IF($I14=$AX$14,$C14,99)),0)</f>
        <v>1</v>
      </c>
      <c r="AZ14" s="641" t="str">
        <f t="array" ref="AZ14:AZ17">IFERROR(VLOOKUP($BA$5:$BA$8,$C$14:$D$17,2,0),"")</f>
        <v>D1</v>
      </c>
      <c r="BA14" s="644">
        <f t="array" ref="BA14:BA17">IFERROR(VLOOKUP($BA$5:$BA$8,$C$14:$K$17,9,0),"")</f>
        <v>0</v>
      </c>
      <c r="BB14" s="644">
        <f t="array" ref="BB14:BB17">IFERROR(VLOOKUP($BA$5:$BA$8,$C$14:$O$17,13,0),"")</f>
        <v>0</v>
      </c>
      <c r="BC14" s="646">
        <f t="array" ref="BC14:BC17">IFERROR(VLOOKUP($BA$5:$BA$8,$C$14:$S$17,17,0),"")</f>
        <v>0</v>
      </c>
      <c r="BE14" s="649" t="str">
        <f t="array" ref="BE14:BH17">IFERROR(VLOOKUP($AZ$14:$AZ$17&amp;$BE$13:$BH$13,$Z$22:$AA$33,2,0),"")</f>
        <v/>
      </c>
      <c r="BF14" s="650" t="str">
        <v/>
      </c>
      <c r="BG14" s="650" t="str">
        <v/>
      </c>
      <c r="BH14" s="651" t="str">
        <v/>
      </c>
      <c r="BI14" s="639"/>
      <c r="BJ14" s="658" t="b">
        <f>COUNTIF($I$14:$I$17,$BL$15)&lt;&gt;COUNTIF($U$14:$U$17,$BL$15)</f>
        <v>0</v>
      </c>
      <c r="BK14" s="599">
        <f t="array" ref="BK14:BK17">IF($I$14:$I$17=$AX$14,$U$14:$U$17,0)</f>
        <v>1</v>
      </c>
      <c r="BL14" s="659" t="str">
        <f>IF($BJ$14,$BL$15,"")</f>
        <v/>
      </c>
      <c r="BM14" s="660"/>
      <c r="BN14" s="641" t="str">
        <f t="array" ref="BN14:BN17">IFERROR(VLOOKUP($BO$5:$BO$8,$C$14:$D$17,2,0),"")</f>
        <v/>
      </c>
      <c r="BO14" s="644" t="str">
        <f t="array" ref="BO14:BO17">IFERROR(VLOOKUP($BO$5:$BO$8,$C$14:$W$17,21,0),"")</f>
        <v/>
      </c>
      <c r="BP14" s="644" t="str">
        <f t="array" ref="BP14:BP17">IFERROR(VLOOKUP($BO$5:$BO$8,$C$14:$AA$17,25,0),"")</f>
        <v/>
      </c>
      <c r="BQ14" s="646" t="str">
        <f t="array" ref="BQ14:BQ17">IFERROR(VLOOKUP($BO$5:$BO$8,$C$14:$AE$17,29,0),"")</f>
        <v/>
      </c>
      <c r="BS14" s="649" t="str">
        <f t="array" ref="BS14:BV17">IFERROR(VLOOKUP($BN$14:$BN$17&amp;$BS$13:$BV$13,$Z$22:$AA$33,2,0),"")</f>
        <v/>
      </c>
      <c r="BT14" s="650" t="str">
        <v/>
      </c>
      <c r="BU14" s="650" t="str">
        <v/>
      </c>
      <c r="BV14" s="651" t="str">
        <v/>
      </c>
      <c r="BX14" s="640" t="str">
        <f t="array" ref="BX14">IFERROR(SMALL(IF(COUNTIF($BK$14:$BK$17,$C$14:$C$17)&gt;1,$C$14:$C$17,""),2),"")</f>
        <v/>
      </c>
      <c r="BZ14" s="641" t="str">
        <f t="array" ref="BZ14:BZ17">IFERROR(VLOOKUP($CA$5:$CA$8,$C$14:$D$17,2,0),"")</f>
        <v/>
      </c>
      <c r="CA14" s="644" t="str">
        <f t="array" ref="CA14:CA17">IFERROR(VLOOKUP($CA$5:$CA$8,$C$14:$W$17,21,0),"")</f>
        <v/>
      </c>
      <c r="CB14" s="644" t="str">
        <f t="array" ref="CB14:CB17">IFERROR(VLOOKUP($CA$5:$CA$8,$C$14:$AA$17,25,0),"")</f>
        <v/>
      </c>
      <c r="CC14" s="646" t="str">
        <f t="array" ref="CC14:CC17">IFERROR(VLOOKUP($CA$5:$CA$8,$C$14:$AE$17,29,0),"")</f>
        <v/>
      </c>
      <c r="CE14" s="649" t="str">
        <f t="array" ref="CE14:CH17">IFERROR(VLOOKUP($BZ$14:$BZ$17&amp;$CE$13:$CH$13,$Z$22:$AA$33,2,0),"")</f>
        <v/>
      </c>
      <c r="CF14" s="650" t="str">
        <v/>
      </c>
      <c r="CG14" s="650" t="str">
        <v/>
      </c>
      <c r="CH14" s="651" t="str">
        <v/>
      </c>
    </row>
    <row r="15" spans="2:86" s="616" customFormat="1" x14ac:dyDescent="0.25">
      <c r="B15" s="623"/>
      <c r="C15" s="627">
        <v>2</v>
      </c>
      <c r="D15" s="584" t="str">
        <f t="shared" ref="D15:D17" si="19">$D6</f>
        <v>D2</v>
      </c>
      <c r="E15" s="661">
        <f t="shared" ref="E15:E17" si="20">RANK(F15,$F$14:$F$17,1)</f>
        <v>2</v>
      </c>
      <c r="F15" s="597">
        <f t="shared" ref="F15:F17" si="21">G15+ROW()/1000+(D15="")*10</f>
        <v>1.0149999999999999</v>
      </c>
      <c r="G15" s="629">
        <f t="shared" ref="G15:G17" si="22">AS15</f>
        <v>1</v>
      </c>
      <c r="H15" s="630"/>
      <c r="I15" s="662">
        <f t="shared" ref="I15:I17" si="23">RANK($K6,$K$5:$K$8)</f>
        <v>1</v>
      </c>
      <c r="J15" s="632"/>
      <c r="K15" s="585">
        <f t="array" ref="K15">SUMPRODUCT($U$22:$U$27*($P$22:$P$27=$D15)*ISNUMBER(MATCH($Q$22:$Q$27,IF($I$14:$I$17=$I15,$D$14:$D$17,""),0)))+SUMPRODUCT($V$22:$V$27*($Q$22:$Q$27=$D15)*ISNUMBER(MATCH($P$22:$P$27,IF($I$14:$I$17=$I15,$D$14:$D$17,""),0)))</f>
        <v>0</v>
      </c>
      <c r="L15" s="583">
        <f>COUNTIFS($K$14:$K$17,"&gt;"&amp;$K15,$I$14:$I$17,"="&amp;$I15)</f>
        <v>0</v>
      </c>
      <c r="M15" s="601">
        <f t="shared" si="12"/>
        <v>1</v>
      </c>
      <c r="N15" s="630"/>
      <c r="O15" s="585">
        <f t="array" ref="O15">SUMPRODUCT($W$22:$W$27*($P$22:$P$27=$D15)*ISNUMBER(MATCH($Q$22:$Q$27,IF($I$14:$I$17=$I15,$D$14:$D$17,""),0)))+SUMPRODUCT(-$W$22:$W$27*($Q$22:$Q$27=$D15)*ISNUMBER(MATCH($P$22:$P$27,IF($I$14:$I$17=$I15,$D$14:$D$17,""),0)))</f>
        <v>0</v>
      </c>
      <c r="P15" s="583">
        <f>COUNTIFS($O$14:$O$17,"&gt;"&amp;$O15,$M$14:$M$17,"="&amp;$M15)</f>
        <v>0</v>
      </c>
      <c r="Q15" s="601">
        <f t="shared" si="13"/>
        <v>1</v>
      </c>
      <c r="R15" s="630"/>
      <c r="S15" s="585">
        <f t="array" ref="S15">SUMPRODUCT($X$22:$X$27*($P$22:$P$27=$D15)*ISNUMBER(MATCH($Q$22:$Q$27,IF($I$14:$I$17=$I15,$D$14:$D$17,""),0)))+SUMPRODUCT($Y$22:$Y$27*($Q$22:$Q$27=$D15)*ISNUMBER(MATCH($P$22:$P$27,IF($I$14:$I$17=$I15,$D$14:$D$17,""),0)))</f>
        <v>0</v>
      </c>
      <c r="T15" s="583">
        <f>COUNTIFS($S$14:$S$17,"&gt;"&amp;$S15,$Q$14:$Q$17,"="&amp;$Q15)</f>
        <v>0</v>
      </c>
      <c r="U15" s="601">
        <f t="shared" si="14"/>
        <v>1</v>
      </c>
      <c r="V15" s="632"/>
      <c r="W15" s="585">
        <f t="array" ref="W15">SUMPRODUCT($U$22:$U$27*($P$22:$P$27=$D15)*ISNUMBER(MATCH($Q$22:$Q$27,IF($U$14:$U$17=$U15,$D$14:$D$17,""),0)))+SUMPRODUCT($V$22:$V$27*($Q$22:$Q$27=$D15)*ISNUMBER(MATCH($P$22:$P$27,IF($U$14:$U$17=$U15,$D$14:$D$17,""),0)))</f>
        <v>0</v>
      </c>
      <c r="X15" s="583">
        <f>COUNTIFS($W$14:$W$17,"&gt;"&amp;$W15,$U$14:$U$17,"="&amp;$U15)</f>
        <v>0</v>
      </c>
      <c r="Y15" s="601">
        <f t="shared" si="15"/>
        <v>1</v>
      </c>
      <c r="Z15" s="630"/>
      <c r="AA15" s="585">
        <f t="array" ref="AA15">SUMPRODUCT($W$22:$W$27*($P$22:$P$27=$D15)*ISNUMBER(MATCH($Q$22:$Q$27,IF($U$14:$U$17=$U15,$D$14:$D$17,""),0)))+SUMPRODUCT(-$W$22:$W$27*($Q$22:$Q$27=$D15)*ISNUMBER(MATCH($P$22:$P$27,IF($U$14:$U$17=$U15,$D$14:$D$17,""),0)))</f>
        <v>0</v>
      </c>
      <c r="AB15" s="583">
        <f>COUNTIFS($AA$14:$AA$17,"&gt;"&amp;$AA15,$Y$14:$Y$17,"="&amp;$Y15)</f>
        <v>0</v>
      </c>
      <c r="AC15" s="601">
        <f t="shared" si="16"/>
        <v>1</v>
      </c>
      <c r="AD15" s="630"/>
      <c r="AE15" s="585">
        <f t="array" ref="AE15">SUMPRODUCT($X$22:$X$27*($P$22:$P$27=$D15)*ISNUMBER(MATCH($Q$22:$Q$27,IF($U$14:$U$17=$U15,$D$14:$D$17,""),0)))+SUMPRODUCT($Y$22:$Y$27*($Q$22:$Q$27=$D15)*ISNUMBER(MATCH($P$22:$P$27,IF($U$14:$U$17=$U15,$D$14:$D$17,""),0)))</f>
        <v>0</v>
      </c>
      <c r="AF15" s="583">
        <f>COUNTIFS($AE$14:$AE$17,"&gt;"&amp;$AE15,$AC$14:$AC$17,"="&amp;$AC15)</f>
        <v>0</v>
      </c>
      <c r="AG15" s="601">
        <f t="shared" si="17"/>
        <v>1</v>
      </c>
      <c r="AH15" s="632"/>
      <c r="AI15" s="584">
        <f>COUNTIFS($J$5:$J$8,"&gt;"&amp;$J6,$AG$14:$AG$17,"="&amp;$AG15)</f>
        <v>0</v>
      </c>
      <c r="AJ15" s="601">
        <f t="shared" ref="AJ15:AJ17" si="24">AG15+AI15</f>
        <v>1</v>
      </c>
      <c r="AK15" s="630"/>
      <c r="AL15" s="584">
        <f>COUNTIFS($H$5:$H$8,"&gt;"&amp;$H6,$AJ$14:$AJ$17,"="&amp;$AJ15)</f>
        <v>0</v>
      </c>
      <c r="AM15" s="601">
        <f t="shared" ref="AM15:AM17" si="25">AJ15+AL15</f>
        <v>1</v>
      </c>
      <c r="AN15" s="630"/>
      <c r="AO15" s="584">
        <f t="shared" ref="AO15:AO17" si="26">COUNTIFS($P$5:$P$8,"&gt;"&amp;$P6,$AM$21:$AM$24,"="&amp;$AM22)</f>
        <v>0</v>
      </c>
      <c r="AP15" s="601">
        <f t="shared" ref="AP15:AP17" si="27">AM22+AO15</f>
        <v>1</v>
      </c>
      <c r="AQ15" s="630"/>
      <c r="AR15" s="584">
        <f t="shared" ref="AR15:AR17" si="28">COUNTIFS($R$5:$R$8,"&gt;"&amp;$R6,$AP$14:$AP$17,"="&amp;$AP15)</f>
        <v>0</v>
      </c>
      <c r="AS15" s="601">
        <f t="shared" si="18"/>
        <v>1</v>
      </c>
      <c r="AT15" s="630"/>
      <c r="AV15" s="639" t="b">
        <f t="shared" ref="AV15:AV17" si="29">AND($AU6,$AV6)</f>
        <v>0</v>
      </c>
      <c r="AX15" s="663"/>
      <c r="AY15" s="639">
        <f t="shared" ref="AY15:AY17" si="30">IFERROR(INDEX($E$14:$E$17,IF($I15=$AX$14,$C15,99)),0)</f>
        <v>2</v>
      </c>
      <c r="AZ15" s="642" t="str">
        <v>D2</v>
      </c>
      <c r="BA15" s="584">
        <v>0</v>
      </c>
      <c r="BB15" s="584">
        <v>0</v>
      </c>
      <c r="BC15" s="647">
        <v>0</v>
      </c>
      <c r="BE15" s="652" t="str">
        <v/>
      </c>
      <c r="BF15" s="653" t="str">
        <v/>
      </c>
      <c r="BG15" s="639" t="str">
        <v/>
      </c>
      <c r="BH15" s="654" t="str">
        <v/>
      </c>
      <c r="BI15" s="639"/>
      <c r="BK15" s="609">
        <v>1</v>
      </c>
      <c r="BL15" s="664">
        <f t="array" ref="BL15">IFERROR(SMALL(IF(COUNTIF($BK$14:$BK$17,$C$14:$C$17)&gt;1,$C$14:$C$17,""),1),"")</f>
        <v>1</v>
      </c>
      <c r="BN15" s="642" t="str">
        <v/>
      </c>
      <c r="BO15" s="584" t="str">
        <v/>
      </c>
      <c r="BP15" s="584" t="str">
        <v/>
      </c>
      <c r="BQ15" s="647" t="str">
        <v/>
      </c>
      <c r="BS15" s="652" t="str">
        <v/>
      </c>
      <c r="BT15" s="653" t="str">
        <v/>
      </c>
      <c r="BU15" s="639" t="str">
        <v/>
      </c>
      <c r="BV15" s="654" t="str">
        <v/>
      </c>
      <c r="BZ15" s="642" t="str">
        <v/>
      </c>
      <c r="CA15" s="584" t="str">
        <v/>
      </c>
      <c r="CB15" s="584" t="str">
        <v/>
      </c>
      <c r="CC15" s="647" t="str">
        <v/>
      </c>
      <c r="CE15" s="652" t="str">
        <v/>
      </c>
      <c r="CF15" s="653" t="str">
        <v/>
      </c>
      <c r="CG15" s="639" t="str">
        <v/>
      </c>
      <c r="CH15" s="654" t="str">
        <v/>
      </c>
    </row>
    <row r="16" spans="2:86" s="616" customFormat="1" x14ac:dyDescent="0.25">
      <c r="B16" s="623"/>
      <c r="C16" s="627">
        <v>3</v>
      </c>
      <c r="D16" s="584" t="str">
        <f t="shared" si="19"/>
        <v>D3</v>
      </c>
      <c r="E16" s="661">
        <f t="shared" si="20"/>
        <v>3</v>
      </c>
      <c r="F16" s="597">
        <f t="shared" si="21"/>
        <v>1.016</v>
      </c>
      <c r="G16" s="629">
        <f t="shared" si="22"/>
        <v>1</v>
      </c>
      <c r="H16" s="630"/>
      <c r="I16" s="662">
        <f t="shared" si="23"/>
        <v>1</v>
      </c>
      <c r="J16" s="632"/>
      <c r="K16" s="585">
        <f t="array" ref="K16">SUMPRODUCT($U$22:$U$27*($P$22:$P$27=$D16)*ISNUMBER(MATCH($Q$22:$Q$27,IF($I$14:$I$17=$I16,$D$14:$D$17,""),0)))+SUMPRODUCT($V$22:$V$27*($Q$22:$Q$27=$D16)*ISNUMBER(MATCH($P$22:$P$27,IF($I$14:$I$17=$I16,$D$14:$D$17,""),0)))</f>
        <v>0</v>
      </c>
      <c r="L16" s="583">
        <f>COUNTIFS($K$14:$K$17,"&gt;"&amp;$K16,$I$14:$I$17,"="&amp;$I16)</f>
        <v>0</v>
      </c>
      <c r="M16" s="601">
        <f t="shared" si="12"/>
        <v>1</v>
      </c>
      <c r="N16" s="630"/>
      <c r="O16" s="585">
        <f t="array" ref="O16">SUMPRODUCT($W$22:$W$27*($P$22:$P$27=$D16)*ISNUMBER(MATCH($Q$22:$Q$27,IF($I$14:$I$17=$I16,$D$14:$D$17,""),0)))+SUMPRODUCT(-$W$22:$W$27*($Q$22:$Q$27=$D16)*ISNUMBER(MATCH($P$22:$P$27,IF($I$14:$I$17=$I16,$D$14:$D$17,""),0)))</f>
        <v>0</v>
      </c>
      <c r="P16" s="583">
        <f>COUNTIFS($O$14:$O$17,"&gt;"&amp;$O16,$M$14:$M$17,"="&amp;$M16)</f>
        <v>0</v>
      </c>
      <c r="Q16" s="601">
        <f t="shared" si="13"/>
        <v>1</v>
      </c>
      <c r="R16" s="630"/>
      <c r="S16" s="585">
        <f t="array" ref="S16">SUMPRODUCT($X$22:$X$27*($P$22:$P$27=$D16)*ISNUMBER(MATCH($Q$22:$Q$27,IF($I$14:$I$17=$I16,$D$14:$D$17,""),0)))+SUMPRODUCT($Y$22:$Y$27*($Q$22:$Q$27=$D16)*ISNUMBER(MATCH($P$22:$P$27,IF($I$14:$I$17=$I16,$D$14:$D$17,""),0)))</f>
        <v>0</v>
      </c>
      <c r="T16" s="583">
        <f>COUNTIFS($S$14:$S$17,"&gt;"&amp;$S16,$Q$14:$Q$17,"="&amp;$Q16)</f>
        <v>0</v>
      </c>
      <c r="U16" s="601">
        <f t="shared" si="14"/>
        <v>1</v>
      </c>
      <c r="V16" s="632"/>
      <c r="W16" s="585">
        <f t="array" ref="W16">SUMPRODUCT($U$22:$U$27*($P$22:$P$27=$D16)*ISNUMBER(MATCH($Q$22:$Q$27,IF($U$14:$U$17=$U16,$D$14:$D$17,""),0)))+SUMPRODUCT($V$22:$V$27*($Q$22:$Q$27=$D16)*ISNUMBER(MATCH($P$22:$P$27,IF($U$14:$U$17=$U16,$D$14:$D$17,""),0)))</f>
        <v>0</v>
      </c>
      <c r="X16" s="583">
        <f>COUNTIFS($W$14:$W$17,"&gt;"&amp;$W16,$U$14:$U$17,"="&amp;$U16)</f>
        <v>0</v>
      </c>
      <c r="Y16" s="601">
        <f t="shared" si="15"/>
        <v>1</v>
      </c>
      <c r="Z16" s="630"/>
      <c r="AA16" s="585">
        <f t="array" ref="AA16">SUMPRODUCT($W$22:$W$27*($P$22:$P$27=$D16)*ISNUMBER(MATCH($Q$22:$Q$27,IF($U$14:$U$17=$U16,$D$14:$D$17,""),0)))+SUMPRODUCT(-$W$22:$W$27*($Q$22:$Q$27=$D16)*ISNUMBER(MATCH($P$22:$P$27,IF($U$14:$U$17=$U16,$D$14:$D$17,""),0)))</f>
        <v>0</v>
      </c>
      <c r="AB16" s="583">
        <f>COUNTIFS($AA$14:$AA$17,"&gt;"&amp;$AA16,$Y$14:$Y$17,"="&amp;$Y16)</f>
        <v>0</v>
      </c>
      <c r="AC16" s="601">
        <f t="shared" si="16"/>
        <v>1</v>
      </c>
      <c r="AD16" s="630"/>
      <c r="AE16" s="585">
        <f t="array" ref="AE16">SUMPRODUCT($X$22:$X$27*($P$22:$P$27=$D16)*ISNUMBER(MATCH($Q$22:$Q$27,IF($U$14:$U$17=$U16,$D$14:$D$17,""),0)))+SUMPRODUCT($Y$22:$Y$27*($Q$22:$Q$27=$D16)*ISNUMBER(MATCH($P$22:$P$27,IF($U$14:$U$17=$U16,$D$14:$D$17,""),0)))</f>
        <v>0</v>
      </c>
      <c r="AF16" s="583">
        <f>COUNTIFS($AE$14:$AE$17,"&gt;"&amp;$AE16,$AC$14:$AC$17,"="&amp;$AC16)</f>
        <v>0</v>
      </c>
      <c r="AG16" s="601">
        <f t="shared" si="17"/>
        <v>1</v>
      </c>
      <c r="AH16" s="632"/>
      <c r="AI16" s="584">
        <f>COUNTIFS($J$5:$J$8,"&gt;"&amp;$J7,$AG$14:$AG$17,"="&amp;$AG16)</f>
        <v>0</v>
      </c>
      <c r="AJ16" s="601">
        <f t="shared" si="24"/>
        <v>1</v>
      </c>
      <c r="AK16" s="630"/>
      <c r="AL16" s="584">
        <f>COUNTIFS($H$5:$H$8,"&gt;"&amp;$H7,$AJ$14:$AJ$17,"="&amp;$AJ16)</f>
        <v>0</v>
      </c>
      <c r="AM16" s="601">
        <f t="shared" si="25"/>
        <v>1</v>
      </c>
      <c r="AN16" s="630"/>
      <c r="AO16" s="584">
        <f t="shared" si="26"/>
        <v>0</v>
      </c>
      <c r="AP16" s="601">
        <f t="shared" si="27"/>
        <v>1</v>
      </c>
      <c r="AQ16" s="630"/>
      <c r="AR16" s="584">
        <f t="shared" si="28"/>
        <v>0</v>
      </c>
      <c r="AS16" s="601">
        <f t="shared" si="18"/>
        <v>1</v>
      </c>
      <c r="AT16" s="630"/>
      <c r="AV16" s="639" t="b">
        <f t="shared" si="29"/>
        <v>0</v>
      </c>
      <c r="AX16" s="584"/>
      <c r="AY16" s="639">
        <f t="shared" si="30"/>
        <v>3</v>
      </c>
      <c r="AZ16" s="642" t="str">
        <v>D3</v>
      </c>
      <c r="BA16" s="584">
        <v>0</v>
      </c>
      <c r="BB16" s="584">
        <v>0</v>
      </c>
      <c r="BC16" s="647">
        <v>0</v>
      </c>
      <c r="BE16" s="652" t="str">
        <v/>
      </c>
      <c r="BF16" s="639" t="str">
        <v/>
      </c>
      <c r="BG16" s="653" t="str">
        <v/>
      </c>
      <c r="BH16" s="654" t="str">
        <v/>
      </c>
      <c r="BI16" s="639"/>
      <c r="BJ16" s="639"/>
      <c r="BK16" s="609">
        <v>1</v>
      </c>
      <c r="BL16" s="584"/>
      <c r="BN16" s="642" t="str">
        <v/>
      </c>
      <c r="BO16" s="584" t="str">
        <v/>
      </c>
      <c r="BP16" s="584" t="str">
        <v/>
      </c>
      <c r="BQ16" s="647" t="str">
        <v/>
      </c>
      <c r="BS16" s="652" t="str">
        <v/>
      </c>
      <c r="BT16" s="639" t="str">
        <v/>
      </c>
      <c r="BU16" s="653" t="str">
        <v/>
      </c>
      <c r="BV16" s="654" t="str">
        <v/>
      </c>
      <c r="BZ16" s="642" t="str">
        <v/>
      </c>
      <c r="CA16" s="584" t="str">
        <v/>
      </c>
      <c r="CB16" s="584" t="str">
        <v/>
      </c>
      <c r="CC16" s="647" t="str">
        <v/>
      </c>
      <c r="CE16" s="652" t="str">
        <v/>
      </c>
      <c r="CF16" s="639" t="str">
        <v/>
      </c>
      <c r="CG16" s="653" t="str">
        <v/>
      </c>
      <c r="CH16" s="654" t="str">
        <v/>
      </c>
    </row>
    <row r="17" spans="2:86" s="616" customFormat="1" ht="12.75" thickBot="1" x14ac:dyDescent="0.3">
      <c r="B17" s="623"/>
      <c r="C17" s="627">
        <v>4</v>
      </c>
      <c r="D17" s="584" t="str">
        <f t="shared" si="19"/>
        <v>D4</v>
      </c>
      <c r="E17" s="665">
        <f t="shared" si="20"/>
        <v>4</v>
      </c>
      <c r="F17" s="597">
        <f t="shared" si="21"/>
        <v>1.0169999999999999</v>
      </c>
      <c r="G17" s="629">
        <f t="shared" si="22"/>
        <v>1</v>
      </c>
      <c r="H17" s="630"/>
      <c r="I17" s="662">
        <f t="shared" si="23"/>
        <v>1</v>
      </c>
      <c r="J17" s="632"/>
      <c r="K17" s="585">
        <f t="array" ref="K17">SUMPRODUCT($U$22:$U$27*($P$22:$P$27=$D17)*ISNUMBER(MATCH($Q$22:$Q$27,IF($I$14:$I$17=$I17,$D$14:$D$17,""),0)))+SUMPRODUCT($V$22:$V$27*($Q$22:$Q$27=$D17)*ISNUMBER(MATCH($P$22:$P$27,IF($I$14:$I$17=$I17,$D$14:$D$17,""),0)))</f>
        <v>0</v>
      </c>
      <c r="L17" s="583">
        <f>COUNTIFS($K$14:$K$17,"&gt;"&amp;$K17,$I$14:$I$17,"="&amp;$I17)</f>
        <v>0</v>
      </c>
      <c r="M17" s="601">
        <f t="shared" si="12"/>
        <v>1</v>
      </c>
      <c r="N17" s="630"/>
      <c r="O17" s="585">
        <f t="array" ref="O17">SUMPRODUCT($W$22:$W$27*($P$22:$P$27=$D17)*ISNUMBER(MATCH($Q$22:$Q$27,IF($I$14:$I$17=$I17,$D$14:$D$17,""),0)))+SUMPRODUCT(-$W$22:$W$27*($Q$22:$Q$27=$D17)*ISNUMBER(MATCH($P$22:$P$27,IF($I$14:$I$17=$I17,$D$14:$D$17,""),0)))</f>
        <v>0</v>
      </c>
      <c r="P17" s="583">
        <f>COUNTIFS($O$14:$O$17,"&gt;"&amp;$O17,$M$14:$M$17,"="&amp;$M17)</f>
        <v>0</v>
      </c>
      <c r="Q17" s="601">
        <f t="shared" si="13"/>
        <v>1</v>
      </c>
      <c r="R17" s="630"/>
      <c r="S17" s="585">
        <f t="array" ref="S17">SUMPRODUCT($X$22:$X$27*($P$22:$P$27=$D17)*ISNUMBER(MATCH($Q$22:$Q$27,IF($I$14:$I$17=$I17,$D$14:$D$17,""),0)))+SUMPRODUCT($Y$22:$Y$27*($Q$22:$Q$27=$D17)*ISNUMBER(MATCH($P$22:$P$27,IF($I$14:$I$17=$I17,$D$14:$D$17,""),0)))</f>
        <v>0</v>
      </c>
      <c r="T17" s="583">
        <f>COUNTIFS($S$14:$S$17,"&gt;"&amp;$S17,$Q$14:$Q$17,"="&amp;$Q17)</f>
        <v>0</v>
      </c>
      <c r="U17" s="601">
        <f t="shared" si="14"/>
        <v>1</v>
      </c>
      <c r="V17" s="632"/>
      <c r="W17" s="585">
        <f t="array" ref="W17">SUMPRODUCT($U$22:$U$27*($P$22:$P$27=$D17)*ISNUMBER(MATCH($Q$22:$Q$27,IF($U$14:$U$17=$U17,$D$14:$D$17,""),0)))+SUMPRODUCT($V$22:$V$27*($Q$22:$Q$27=$D17)*ISNUMBER(MATCH($P$22:$P$27,IF($U$14:$U$17=$U17,$D$14:$D$17,""),0)))</f>
        <v>0</v>
      </c>
      <c r="X17" s="583">
        <f>COUNTIFS($W$14:$W$17,"&gt;"&amp;$W17,$U$14:$U$17,"="&amp;$U17)</f>
        <v>0</v>
      </c>
      <c r="Y17" s="601">
        <f t="shared" si="15"/>
        <v>1</v>
      </c>
      <c r="Z17" s="630"/>
      <c r="AA17" s="585">
        <f t="array" ref="AA17">SUMPRODUCT($W$22:$W$27*($P$22:$P$27=$D17)*ISNUMBER(MATCH($Q$22:$Q$27,IF($U$14:$U$17=$U17,$D$14:$D$17,""),0)))+SUMPRODUCT(-$W$22:$W$27*($Q$22:$Q$27=$D17)*ISNUMBER(MATCH($P$22:$P$27,IF($U$14:$U$17=$U17,$D$14:$D$17,""),0)))</f>
        <v>0</v>
      </c>
      <c r="AB17" s="583">
        <f>COUNTIFS($AA$14:$AA$17,"&gt;"&amp;$AA17,$Y$14:$Y$17,"="&amp;$Y17)</f>
        <v>0</v>
      </c>
      <c r="AC17" s="601">
        <f t="shared" si="16"/>
        <v>1</v>
      </c>
      <c r="AD17" s="630"/>
      <c r="AE17" s="585">
        <f t="array" ref="AE17">SUMPRODUCT($X$22:$X$27*($P$22:$P$27=$D17)*ISNUMBER(MATCH($Q$22:$Q$27,IF($U$14:$U$17=$U17,$D$14:$D$17,""),0)))+SUMPRODUCT($Y$22:$Y$27*($Q$22:$Q$27=$D17)*ISNUMBER(MATCH($P$22:$P$27,IF($U$14:$U$17=$U17,$D$14:$D$17,""),0)))</f>
        <v>0</v>
      </c>
      <c r="AF17" s="583">
        <f>COUNTIFS($AE$14:$AE$17,"&gt;"&amp;$AE17,$AC$14:$AC$17,"="&amp;$AC17)</f>
        <v>0</v>
      </c>
      <c r="AG17" s="601">
        <f t="shared" si="17"/>
        <v>1</v>
      </c>
      <c r="AH17" s="632"/>
      <c r="AI17" s="584">
        <f>COUNTIFS($J$5:$J$8,"&gt;"&amp;$J8,$AG$14:$AG$17,"="&amp;$AG17)</f>
        <v>0</v>
      </c>
      <c r="AJ17" s="601">
        <f t="shared" si="24"/>
        <v>1</v>
      </c>
      <c r="AK17" s="630"/>
      <c r="AL17" s="584">
        <f>COUNTIFS($H$5:$H$8,"&gt;"&amp;$H8,$AJ$14:$AJ$17,"="&amp;$AJ17)</f>
        <v>0</v>
      </c>
      <c r="AM17" s="601">
        <f t="shared" si="25"/>
        <v>1</v>
      </c>
      <c r="AN17" s="630"/>
      <c r="AO17" s="584">
        <f t="shared" si="26"/>
        <v>0</v>
      </c>
      <c r="AP17" s="601">
        <f t="shared" si="27"/>
        <v>1</v>
      </c>
      <c r="AQ17" s="630"/>
      <c r="AR17" s="584">
        <f t="shared" si="28"/>
        <v>0</v>
      </c>
      <c r="AS17" s="601">
        <f t="shared" si="18"/>
        <v>1</v>
      </c>
      <c r="AT17" s="630"/>
      <c r="AV17" s="639" t="b">
        <f t="shared" si="29"/>
        <v>0</v>
      </c>
      <c r="AX17" s="584"/>
      <c r="AY17" s="639">
        <f t="shared" si="30"/>
        <v>4</v>
      </c>
      <c r="AZ17" s="643" t="str">
        <v>D4</v>
      </c>
      <c r="BA17" s="645">
        <v>0</v>
      </c>
      <c r="BB17" s="645">
        <v>0</v>
      </c>
      <c r="BC17" s="648">
        <v>0</v>
      </c>
      <c r="BE17" s="655" t="str">
        <v/>
      </c>
      <c r="BF17" s="656" t="str">
        <v/>
      </c>
      <c r="BG17" s="656" t="str">
        <v/>
      </c>
      <c r="BH17" s="657" t="str">
        <v/>
      </c>
      <c r="BI17" s="639"/>
      <c r="BJ17" s="639"/>
      <c r="BK17" s="613">
        <v>1</v>
      </c>
      <c r="BL17" s="584"/>
      <c r="BN17" s="643" t="str">
        <v/>
      </c>
      <c r="BO17" s="645" t="str">
        <v/>
      </c>
      <c r="BP17" s="645" t="str">
        <v/>
      </c>
      <c r="BQ17" s="648" t="str">
        <v/>
      </c>
      <c r="BS17" s="655" t="str">
        <v/>
      </c>
      <c r="BT17" s="656" t="str">
        <v/>
      </c>
      <c r="BU17" s="656" t="str">
        <v/>
      </c>
      <c r="BV17" s="657" t="str">
        <v/>
      </c>
      <c r="BZ17" s="643" t="str">
        <v/>
      </c>
      <c r="CA17" s="645" t="str">
        <v/>
      </c>
      <c r="CB17" s="645" t="str">
        <v/>
      </c>
      <c r="CC17" s="648" t="str">
        <v/>
      </c>
      <c r="CE17" s="655" t="str">
        <v/>
      </c>
      <c r="CF17" s="656" t="str">
        <v/>
      </c>
      <c r="CG17" s="656" t="str">
        <v/>
      </c>
      <c r="CH17" s="657" t="str">
        <v/>
      </c>
    </row>
    <row r="18" spans="2:86" s="616" customFormat="1" ht="12.75" thickTop="1" x14ac:dyDescent="0.25">
      <c r="B18" s="623"/>
      <c r="C18" s="623"/>
      <c r="D18" s="623"/>
      <c r="E18" s="623"/>
      <c r="F18" s="623"/>
      <c r="G18" s="623"/>
      <c r="H18" s="623"/>
      <c r="I18" s="623"/>
      <c r="J18" s="623"/>
      <c r="K18" s="623"/>
      <c r="L18" s="623"/>
      <c r="M18" s="623"/>
      <c r="N18" s="623"/>
      <c r="O18" s="623"/>
      <c r="P18" s="584"/>
      <c r="Q18" s="584"/>
      <c r="R18" s="584"/>
      <c r="S18" s="584"/>
      <c r="T18" s="584"/>
      <c r="U18" s="584"/>
      <c r="V18" s="623"/>
      <c r="W18" s="623"/>
      <c r="X18" s="623"/>
      <c r="Y18" s="623"/>
      <c r="Z18" s="623"/>
      <c r="AA18" s="623"/>
      <c r="AB18" s="623"/>
      <c r="AC18" s="623"/>
      <c r="AD18" s="623"/>
      <c r="AE18" s="623"/>
      <c r="AF18" s="623"/>
      <c r="AG18" s="623"/>
      <c r="AH18" s="623"/>
      <c r="AI18" s="623"/>
      <c r="BI18" s="623"/>
      <c r="BJ18" s="623"/>
      <c r="BK18" s="627"/>
      <c r="BL18" s="627"/>
    </row>
    <row r="19" spans="2:86" s="616" customFormat="1" x14ac:dyDescent="0.25">
      <c r="B19" s="623"/>
      <c r="C19" s="623"/>
      <c r="D19" s="623"/>
      <c r="E19" s="623"/>
      <c r="F19" s="623"/>
      <c r="G19" s="623"/>
      <c r="H19" s="623"/>
      <c r="I19" s="623"/>
      <c r="J19" s="623"/>
      <c r="K19" s="623"/>
      <c r="L19" s="623"/>
      <c r="M19" s="623"/>
      <c r="N19" s="623"/>
      <c r="O19" s="623"/>
      <c r="P19" s="623"/>
      <c r="Q19" s="623"/>
      <c r="R19" s="623"/>
      <c r="S19" s="623"/>
      <c r="T19" s="623"/>
      <c r="U19" s="623"/>
      <c r="V19" s="623"/>
      <c r="W19" s="623"/>
      <c r="X19" s="623"/>
      <c r="Y19" s="623"/>
      <c r="Z19" s="623"/>
      <c r="AA19" s="623"/>
      <c r="AB19" s="623"/>
      <c r="AC19" s="623"/>
      <c r="AD19" s="623"/>
      <c r="AE19" s="623"/>
      <c r="AF19" s="623"/>
      <c r="AG19" s="623"/>
      <c r="AH19" s="623"/>
      <c r="AI19" s="623"/>
      <c r="AL19" s="617" t="s">
        <v>986</v>
      </c>
      <c r="AM19" s="619" t="s">
        <v>2174</v>
      </c>
      <c r="BI19" s="623"/>
      <c r="BJ19" s="623"/>
      <c r="BK19" s="627"/>
      <c r="BL19" s="627"/>
    </row>
    <row r="20" spans="2:86" s="579" customFormat="1" ht="12.75" thickBot="1" x14ac:dyDescent="0.3">
      <c r="D20" s="577"/>
      <c r="E20" s="577"/>
      <c r="F20" s="577"/>
      <c r="G20" s="577"/>
      <c r="H20" s="577"/>
      <c r="O20" s="666"/>
      <c r="R20" s="577"/>
      <c r="S20" s="577"/>
      <c r="T20" s="577"/>
      <c r="W20" s="666"/>
      <c r="Y20" s="666"/>
      <c r="AE20" s="577"/>
      <c r="AF20" s="577"/>
      <c r="AG20" s="577"/>
      <c r="AH20" s="577"/>
      <c r="AI20" s="577"/>
      <c r="AL20" s="582" t="s">
        <v>2185</v>
      </c>
      <c r="AM20" s="594" t="s">
        <v>2204</v>
      </c>
      <c r="AZ20" s="621" t="s">
        <v>2200</v>
      </c>
      <c r="BI20" s="577"/>
      <c r="BJ20" s="577"/>
      <c r="BK20" s="585"/>
      <c r="BL20" s="585"/>
    </row>
    <row r="21" spans="2:86" s="579" customFormat="1" ht="15.75" customHeight="1" thickBot="1" x14ac:dyDescent="0.3">
      <c r="D21" s="667"/>
      <c r="E21" s="591" t="s">
        <v>563</v>
      </c>
      <c r="F21" s="590" t="s">
        <v>564</v>
      </c>
      <c r="G21" s="590" t="s">
        <v>565</v>
      </c>
      <c r="H21" s="668" t="str">
        <f t="array" ref="H21:K21">TRANSPOSE($D$22:$D$25)</f>
        <v>D1</v>
      </c>
      <c r="I21" s="669" t="str">
        <v>D2</v>
      </c>
      <c r="J21" s="669" t="str">
        <v>D3</v>
      </c>
      <c r="K21" s="670" t="str">
        <v>D4</v>
      </c>
      <c r="L21" s="617" t="s">
        <v>2201</v>
      </c>
      <c r="M21" s="582" t="s">
        <v>2196</v>
      </c>
      <c r="N21" s="747" t="s">
        <v>2173</v>
      </c>
      <c r="T21" s="666" t="s">
        <v>161</v>
      </c>
      <c r="U21" s="1013" t="s">
        <v>563</v>
      </c>
      <c r="V21" s="1013"/>
      <c r="W21" s="671" t="s">
        <v>183</v>
      </c>
      <c r="X21" s="671" t="s">
        <v>564</v>
      </c>
      <c r="Y21" s="671" t="s">
        <v>565</v>
      </c>
      <c r="AA21" s="672"/>
      <c r="AE21" s="623"/>
      <c r="AF21" s="616"/>
      <c r="AG21" s="577"/>
      <c r="AH21" s="616"/>
      <c r="AI21" s="616"/>
      <c r="AJ21" s="616"/>
      <c r="AK21" s="616"/>
      <c r="AL21" s="636">
        <f>COUNTIFS($U$5:$U$8,"&gt;"&amp;$U5,$AM$14:$AM$17,"="&amp;$AM14)</f>
        <v>0</v>
      </c>
      <c r="AM21" s="637">
        <f>AM14+AL21</f>
        <v>1</v>
      </c>
      <c r="AN21" s="623"/>
      <c r="AO21" s="616"/>
      <c r="AX21" s="622" t="s">
        <v>2197</v>
      </c>
      <c r="AY21" s="622" t="s">
        <v>2198</v>
      </c>
      <c r="AZ21" s="616"/>
      <c r="BA21" s="616"/>
      <c r="BB21" s="616"/>
      <c r="BC21" s="616"/>
      <c r="BD21" s="616"/>
      <c r="BE21" s="624" t="str">
        <f t="array" ref="BE21:BH21">TRANSPOSE($AZ$22:$AZ$25)</f>
        <v/>
      </c>
      <c r="BF21" s="625" t="str">
        <v/>
      </c>
      <c r="BG21" s="625" t="str">
        <v/>
      </c>
      <c r="BH21" s="626" t="str">
        <v/>
      </c>
      <c r="BI21" s="623"/>
      <c r="BJ21" s="623"/>
      <c r="BK21" s="584"/>
      <c r="BL21" s="584"/>
      <c r="BM21" s="623"/>
      <c r="BN21" s="623"/>
      <c r="BO21" s="623"/>
      <c r="BP21" s="623"/>
      <c r="BQ21" s="623"/>
      <c r="BR21" s="623"/>
      <c r="BS21" s="623"/>
      <c r="BT21" s="623"/>
      <c r="BU21" s="623"/>
      <c r="BV21" s="623"/>
    </row>
    <row r="22" spans="2:86" s="579" customFormat="1" ht="12.75" thickTop="1" x14ac:dyDescent="0.2">
      <c r="C22" s="583"/>
      <c r="D22" s="673" t="str">
        <f>IF($L$9=0,$D5,INDEX($D$5:$D$8,MATCH($C5,$E$14:$E$17,0)))</f>
        <v>D1</v>
      </c>
      <c r="E22" s="674">
        <f>VLOOKUP($D22,$D$5:$K$8,8,0)</f>
        <v>0</v>
      </c>
      <c r="F22" s="675">
        <f>VLOOKUP($D22,$D$5:$K$8,5,0)</f>
        <v>0</v>
      </c>
      <c r="G22" s="676">
        <f>VLOOKUP($D22,$D$5:$K$8,6,0)</f>
        <v>0</v>
      </c>
      <c r="H22" s="677" t="str">
        <f t="array" ref="H22:K25">IFERROR(VLOOKUP($D$22:$D$25&amp;$H$21:$K$21,$Z$22:$AA$33,2,0),"")</f>
        <v/>
      </c>
      <c r="I22" s="675" t="str">
        <v/>
      </c>
      <c r="J22" s="675" t="str">
        <v/>
      </c>
      <c r="K22" s="678" t="str">
        <v/>
      </c>
      <c r="L22" s="604" t="b">
        <f>OR($E22&gt;0,$G22&gt;0)</f>
        <v>0</v>
      </c>
      <c r="M22" s="604" t="b">
        <f t="array" ref="M22:M25">VLOOKUP($D$22:$D$25,$D$14:$AV$17,45,0)</f>
        <v>0</v>
      </c>
      <c r="N22" s="585">
        <f>VLOOKUP($D22,$D$5:$Q$8,14,0)</f>
        <v>13</v>
      </c>
      <c r="O22" s="685" t="s">
        <v>32</v>
      </c>
      <c r="P22" s="686" t="str">
        <f>INDEX(EURO!$B$13:$R$43,1,1+(CODE($B$1)-65)*3)</f>
        <v>D3</v>
      </c>
      <c r="Q22" s="687" t="str">
        <f>INDEX(EURO!$B$13:$R$43,1,2+(CODE($B$1)-65)*3)</f>
        <v>D4</v>
      </c>
      <c r="R22" s="687" t="str">
        <f>IF(OR(INDEX(EURO!$B$14:$R$43,1,1+(CODE($B$1)-65)*3)="",INDEX(EURO!$B$14:$R$43,1,2+(CODE($B$1)-65)*3)=""),"",INDEX(EURO!$B$14:$R$43,1,1+(CODE($B$1)-65)*3))</f>
        <v/>
      </c>
      <c r="S22" s="688" t="str">
        <f>IF(OR(INDEX(EURO!$B$14:$R$43,1,1+(CODE($B$1)-65)*3)="",INDEX(EURO!$B$14:$R$43,1,2+(CODE($B$1)-65)*3)=""),"",INDEX(EURO!$B$14:$R$43,1,2+(CODE($B$1)-65)*3))</f>
        <v/>
      </c>
      <c r="T22" s="689">
        <f t="shared" ref="T22:T27" si="31">IF(AND(P22&lt;&gt;"",Q22&lt;&gt;"",P22&lt;&gt;Q22,R22&lt;&gt;"",S22&lt;&gt;""),1,0)</f>
        <v>0</v>
      </c>
      <c r="U22" s="690">
        <f t="shared" ref="U22:U27" si="32">IF($T22=0,0,IF($R22&gt;$S22,3,IF($R22=$S22,1,0)))</f>
        <v>0</v>
      </c>
      <c r="V22" s="691">
        <f t="shared" ref="V22:V27" si="33">IF($T22=0,0,IF($R22&lt;$S22,3,IF($R22=$S22,1,0)))</f>
        <v>0</v>
      </c>
      <c r="W22" s="692">
        <f t="shared" ref="W22:W27" si="34">IF(OR(R22="",S22=""),0,R22-S22)</f>
        <v>0</v>
      </c>
      <c r="X22" s="693">
        <f t="shared" ref="X22:X27" si="35">IF(OR(R22="",S22=""),0,R22)</f>
        <v>0</v>
      </c>
      <c r="Y22" s="694">
        <f t="shared" ref="Y22:Y27" si="36">IF(OR(R22="",S22=""),0,S22)</f>
        <v>0</v>
      </c>
      <c r="Z22" s="695" t="str">
        <f t="shared" ref="Z22:Z27" si="37">P22&amp;Q22</f>
        <v>D3D4</v>
      </c>
      <c r="AA22" s="696" t="str">
        <f>IF($T22,$X22&amp;Sprache!$E$149&amp;$Y22,"")</f>
        <v/>
      </c>
      <c r="AB22" s="604"/>
      <c r="AC22" s="604"/>
      <c r="AD22" s="604"/>
      <c r="AE22" s="585"/>
      <c r="AF22" s="697"/>
      <c r="AG22" s="698"/>
      <c r="AH22" s="698"/>
      <c r="AI22" s="603"/>
      <c r="AJ22" s="584"/>
      <c r="AK22" s="699"/>
      <c r="AL22" s="584">
        <f t="shared" ref="AL22:AL24" si="38">COUNTIFS($U$5:$U$8,"&gt;"&amp;$U6,$AM$14:$AM$17,"="&amp;$AM15)</f>
        <v>0</v>
      </c>
      <c r="AM22" s="601">
        <f t="shared" ref="AM22:AM24" si="39">AM15+AL22</f>
        <v>1</v>
      </c>
      <c r="AN22" s="584"/>
      <c r="AO22" s="584"/>
      <c r="AX22" s="640" t="str">
        <f t="array" ref="AX22">IFERROR(SMALL(IF(COUNTIF($I$14:$I$17,$C$14:$C$17)&gt;1,$C$14:$C$17,""),2),"")</f>
        <v/>
      </c>
      <c r="AY22" s="639">
        <f>IFERROR(INDEX($E$14:$E$17,IF($I14=$AX$22,$C14,99)),0)</f>
        <v>0</v>
      </c>
      <c r="AZ22" s="641" t="str">
        <f t="array" ref="AZ22:AZ25">IFERROR(VLOOKUP($BB$5:$BB$8,$C$14:$D$17,2,0),"")</f>
        <v/>
      </c>
      <c r="BA22" s="644" t="str">
        <f t="array" ref="BA22:BA25">IFERROR(VLOOKUP($BB$5:$BB$8,$C$14:$K$17,9,0),"")</f>
        <v/>
      </c>
      <c r="BB22" s="644" t="str">
        <f t="array" ref="BB22:BB25">IFERROR(VLOOKUP($BB$5:$BB$8,$C$14:$O$17,13,0),"")</f>
        <v/>
      </c>
      <c r="BC22" s="646" t="str">
        <f t="array" ref="BC22:BC25">IFERROR(VLOOKUP($BB$5:$BB$8,$C$14:$S$17,17,0),"")</f>
        <v/>
      </c>
      <c r="BD22" s="616"/>
      <c r="BE22" s="649" t="str">
        <f t="array" ref="BE22:BH25">IFERROR(VLOOKUP($AZ$22:$AZ$25&amp;$BE$21:$BH$21,$Z$22:$AA$33,2,0),"")</f>
        <v/>
      </c>
      <c r="BF22" s="650" t="str">
        <v/>
      </c>
      <c r="BG22" s="650" t="str">
        <v/>
      </c>
      <c r="BH22" s="651" t="str">
        <v/>
      </c>
      <c r="BI22" s="639"/>
      <c r="BJ22" s="639"/>
      <c r="BK22" s="583"/>
      <c r="BL22" s="584"/>
      <c r="BM22" s="623"/>
      <c r="BN22" s="623"/>
      <c r="BO22" s="584"/>
      <c r="BP22" s="584"/>
      <c r="BQ22" s="584"/>
      <c r="BR22" s="623"/>
      <c r="BS22" s="639"/>
      <c r="BT22" s="639"/>
      <c r="BU22" s="639"/>
      <c r="BV22" s="639"/>
    </row>
    <row r="23" spans="2:86" s="579" customFormat="1" x14ac:dyDescent="0.2">
      <c r="C23" s="583"/>
      <c r="D23" s="700" t="str">
        <f t="shared" ref="D23:D25" si="40">IF($L$9=0,$D6,INDEX($D$5:$D$8,MATCH($C6,$E$14:$E$17,0)))</f>
        <v>D2</v>
      </c>
      <c r="E23" s="701">
        <f t="shared" ref="E23:E25" si="41">VLOOKUP($D23,$D$5:$K$8,8,0)</f>
        <v>0</v>
      </c>
      <c r="F23" s="583">
        <f t="shared" ref="F23:F25" si="42">VLOOKUP($D23,$D$5:$K$8,5,0)</f>
        <v>0</v>
      </c>
      <c r="G23" s="702">
        <f t="shared" ref="G23:G25" si="43">VLOOKUP($D23,$D$5:$K$8,6,0)</f>
        <v>0</v>
      </c>
      <c r="H23" s="679" t="str">
        <v/>
      </c>
      <c r="I23" s="680" t="str">
        <v/>
      </c>
      <c r="J23" s="583" t="str">
        <v/>
      </c>
      <c r="K23" s="681" t="str">
        <v/>
      </c>
      <c r="L23" s="604" t="b">
        <f t="shared" ref="L23:L25" si="44">OR($E23&gt;0,$G23&gt;0)</f>
        <v>0</v>
      </c>
      <c r="M23" s="604" t="b">
        <v>0</v>
      </c>
      <c r="N23" s="585">
        <f t="shared" ref="N23:N25" si="45">VLOOKUP($D23,$D$5:$Q$8,14,0)</f>
        <v>14</v>
      </c>
      <c r="O23" s="703" t="s">
        <v>33</v>
      </c>
      <c r="P23" s="704" t="str">
        <f>INDEX(EURO!$B$13:$R$43,6,1+(CODE($B$1)-65)*3)</f>
        <v>D1</v>
      </c>
      <c r="Q23" s="705" t="str">
        <f>INDEX(EURO!$B$13:$R$43,6,2+(CODE($B$1)-65)*3)</f>
        <v>D2</v>
      </c>
      <c r="R23" s="705" t="str">
        <f>IF(OR(INDEX(EURO!$B$14:$R$43,6,1+(CODE($B$1)-65)*3)="",INDEX(EURO!$B$14:$R$43,6,2+(CODE($B$1)-65)*3)=""),"",INDEX(EURO!$B$14:$R$43,6,1+(CODE($B$1)-65)*3))</f>
        <v/>
      </c>
      <c r="S23" s="706" t="str">
        <f>IF(OR(INDEX(EURO!$B$14:$R$43,6,1+(CODE($B$1)-65)*3)="",INDEX(EURO!$B$14:$R$43,6,2+(CODE($B$1)-65)*3)=""),"",INDEX(EURO!$B$14:$R$43,6,2+(CODE($B$1)-65)*3))</f>
        <v/>
      </c>
      <c r="T23" s="583">
        <f t="shared" si="31"/>
        <v>0</v>
      </c>
      <c r="U23" s="707">
        <f t="shared" si="32"/>
        <v>0</v>
      </c>
      <c r="V23" s="583">
        <f t="shared" si="33"/>
        <v>0</v>
      </c>
      <c r="W23" s="708">
        <f t="shared" si="34"/>
        <v>0</v>
      </c>
      <c r="X23" s="709">
        <f t="shared" si="35"/>
        <v>0</v>
      </c>
      <c r="Y23" s="710">
        <f t="shared" si="36"/>
        <v>0</v>
      </c>
      <c r="Z23" s="711" t="str">
        <f t="shared" si="37"/>
        <v>D1D2</v>
      </c>
      <c r="AA23" s="712" t="str">
        <f>IF($T23,$X23&amp;Sprache!$E$149&amp;$Y23,"")</f>
        <v/>
      </c>
      <c r="AB23" s="604"/>
      <c r="AC23" s="604"/>
      <c r="AD23" s="604"/>
      <c r="AE23" s="585"/>
      <c r="AF23" s="697"/>
      <c r="AG23" s="698"/>
      <c r="AH23" s="698"/>
      <c r="AI23" s="698"/>
      <c r="AJ23" s="584"/>
      <c r="AK23" s="699"/>
      <c r="AL23" s="584">
        <f t="shared" si="38"/>
        <v>0</v>
      </c>
      <c r="AM23" s="601">
        <f t="shared" si="39"/>
        <v>1</v>
      </c>
      <c r="AN23" s="584"/>
      <c r="AO23" s="584"/>
      <c r="AY23" s="639">
        <f t="shared" ref="AY23:AY25" si="46">IFERROR(INDEX($E$14:$E$17,IF($I15=$AX$22,$C15,99)),0)</f>
        <v>0</v>
      </c>
      <c r="AZ23" s="642" t="str">
        <v/>
      </c>
      <c r="BA23" s="584" t="str">
        <v/>
      </c>
      <c r="BB23" s="584" t="str">
        <v/>
      </c>
      <c r="BC23" s="647" t="str">
        <v/>
      </c>
      <c r="BD23" s="616"/>
      <c r="BE23" s="652" t="str">
        <v/>
      </c>
      <c r="BF23" s="653" t="str">
        <v/>
      </c>
      <c r="BG23" s="639" t="str">
        <v/>
      </c>
      <c r="BH23" s="654" t="str">
        <v/>
      </c>
      <c r="BI23" s="639"/>
      <c r="BJ23" s="639"/>
      <c r="BK23" s="583"/>
      <c r="BL23" s="584"/>
      <c r="BM23" s="623"/>
      <c r="BN23" s="623"/>
      <c r="BO23" s="584"/>
      <c r="BP23" s="584"/>
      <c r="BQ23" s="584"/>
      <c r="BR23" s="623"/>
      <c r="BS23" s="639"/>
      <c r="BT23" s="639"/>
      <c r="BU23" s="639"/>
      <c r="BV23" s="639"/>
    </row>
    <row r="24" spans="2:86" s="579" customFormat="1" x14ac:dyDescent="0.2">
      <c r="C24" s="583"/>
      <c r="D24" s="700" t="str">
        <f t="shared" si="40"/>
        <v>D3</v>
      </c>
      <c r="E24" s="701">
        <f t="shared" si="41"/>
        <v>0</v>
      </c>
      <c r="F24" s="583">
        <f t="shared" si="42"/>
        <v>0</v>
      </c>
      <c r="G24" s="702">
        <f t="shared" si="43"/>
        <v>0</v>
      </c>
      <c r="H24" s="679" t="str">
        <v/>
      </c>
      <c r="I24" s="583" t="str">
        <v/>
      </c>
      <c r="J24" s="680" t="str">
        <v/>
      </c>
      <c r="K24" s="681" t="str">
        <v/>
      </c>
      <c r="L24" s="604" t="b">
        <f t="shared" si="44"/>
        <v>0</v>
      </c>
      <c r="M24" s="604" t="b">
        <v>0</v>
      </c>
      <c r="N24" s="585">
        <f t="shared" si="45"/>
        <v>15</v>
      </c>
      <c r="O24" s="703" t="s">
        <v>34</v>
      </c>
      <c r="P24" s="704" t="str">
        <f>INDEX(EURO!$B$13:$R$43,11,1+(CODE($B$1)-65)*3)</f>
        <v>D1</v>
      </c>
      <c r="Q24" s="705" t="str">
        <f>INDEX(EURO!$B$13:$R$43,11,2+(CODE($B$1)-65)*3)</f>
        <v>D3</v>
      </c>
      <c r="R24" s="705" t="str">
        <f>IF(OR(INDEX(EURO!$B$14:$R$43,11,1+(CODE($B$1)-65)*3)="",INDEX(EURO!$B$14:$R$43,11,2+(CODE($B$1)-65)*3)=""),"",INDEX(EURO!$B$14:$R$43,11,1+(CODE($B$1)-65)*3))</f>
        <v/>
      </c>
      <c r="S24" s="706" t="str">
        <f>IF(OR(INDEX(EURO!$B$14:$R$43,11,1+(CODE($B$1)-65)*3)="",INDEX(EURO!$B$14:$R$43,11,2+(CODE($B$1)-65)*3)=""),"",INDEX(EURO!$B$14:$R$43,11,2+(CODE($B$1)-65)*3))</f>
        <v/>
      </c>
      <c r="T24" s="583">
        <f t="shared" si="31"/>
        <v>0</v>
      </c>
      <c r="U24" s="707">
        <f t="shared" si="32"/>
        <v>0</v>
      </c>
      <c r="V24" s="583">
        <f t="shared" si="33"/>
        <v>0</v>
      </c>
      <c r="W24" s="708">
        <f t="shared" si="34"/>
        <v>0</v>
      </c>
      <c r="X24" s="709">
        <f t="shared" si="35"/>
        <v>0</v>
      </c>
      <c r="Y24" s="710">
        <f t="shared" si="36"/>
        <v>0</v>
      </c>
      <c r="Z24" s="711" t="str">
        <f t="shared" si="37"/>
        <v>D1D3</v>
      </c>
      <c r="AA24" s="712" t="str">
        <f>IF($T24,$X24&amp;Sprache!$E$149&amp;$Y24,"")</f>
        <v/>
      </c>
      <c r="AB24" s="604"/>
      <c r="AC24" s="604"/>
      <c r="AD24" s="604"/>
      <c r="AE24" s="585"/>
      <c r="AF24" s="697"/>
      <c r="AG24" s="698"/>
      <c r="AH24" s="698"/>
      <c r="AI24" s="698"/>
      <c r="AJ24" s="584"/>
      <c r="AK24" s="699"/>
      <c r="AL24" s="584">
        <f t="shared" si="38"/>
        <v>0</v>
      </c>
      <c r="AM24" s="601">
        <f t="shared" si="39"/>
        <v>1</v>
      </c>
      <c r="AN24" s="584"/>
      <c r="AO24" s="584"/>
      <c r="AY24" s="639">
        <f t="shared" si="46"/>
        <v>0</v>
      </c>
      <c r="AZ24" s="642" t="str">
        <v/>
      </c>
      <c r="BA24" s="584" t="str">
        <v/>
      </c>
      <c r="BB24" s="584" t="str">
        <v/>
      </c>
      <c r="BC24" s="647" t="str">
        <v/>
      </c>
      <c r="BD24" s="616"/>
      <c r="BE24" s="652" t="str">
        <v/>
      </c>
      <c r="BF24" s="639" t="str">
        <v/>
      </c>
      <c r="BG24" s="653" t="str">
        <v/>
      </c>
      <c r="BH24" s="654" t="str">
        <v/>
      </c>
      <c r="BI24" s="639"/>
      <c r="BJ24" s="639"/>
      <c r="BK24" s="583"/>
      <c r="BL24" s="584"/>
      <c r="BM24" s="623"/>
      <c r="BN24" s="623"/>
      <c r="BO24" s="584"/>
      <c r="BP24" s="584"/>
      <c r="BQ24" s="584"/>
      <c r="BR24" s="623"/>
      <c r="BS24" s="639"/>
      <c r="BT24" s="639"/>
      <c r="BU24" s="639"/>
      <c r="BV24" s="639"/>
    </row>
    <row r="25" spans="2:86" s="579" customFormat="1" ht="12.75" thickBot="1" x14ac:dyDescent="0.3">
      <c r="C25" s="583"/>
      <c r="D25" s="713" t="str">
        <f t="shared" si="40"/>
        <v>D4</v>
      </c>
      <c r="E25" s="714">
        <f t="shared" si="41"/>
        <v>0</v>
      </c>
      <c r="F25" s="683">
        <f t="shared" si="42"/>
        <v>0</v>
      </c>
      <c r="G25" s="715">
        <f t="shared" si="43"/>
        <v>0</v>
      </c>
      <c r="H25" s="682" t="str">
        <v/>
      </c>
      <c r="I25" s="683" t="str">
        <v/>
      </c>
      <c r="J25" s="683" t="str">
        <v/>
      </c>
      <c r="K25" s="684" t="str">
        <v/>
      </c>
      <c r="L25" s="604" t="b">
        <f t="shared" si="44"/>
        <v>0</v>
      </c>
      <c r="M25" s="604" t="b">
        <v>0</v>
      </c>
      <c r="N25" s="585">
        <f t="shared" si="45"/>
        <v>16</v>
      </c>
      <c r="O25" s="703" t="s">
        <v>35</v>
      </c>
      <c r="P25" s="704" t="str">
        <f>INDEX(EURO!$B$13:$R$43,16,1+(CODE($B$1)-65)*3)</f>
        <v>D2</v>
      </c>
      <c r="Q25" s="705" t="str">
        <f>INDEX(EURO!$B$13:$R$43,16,2+(CODE($B$1)-65)*3)</f>
        <v>D4</v>
      </c>
      <c r="R25" s="705" t="str">
        <f>IF(OR(INDEX(EURO!$B$14:$R$43,16,1+(CODE($B$1)-65)*3)="",INDEX(EURO!$B$14:$R$43,16,2+(CODE($B$1)-65)*3)=""),"",INDEX(EURO!$B$14:$R$43,16,1+(CODE($B$1)-65)*3))</f>
        <v/>
      </c>
      <c r="S25" s="706" t="str">
        <f>IF(OR(INDEX(EURO!$B$14:$R$43,16,1+(CODE($B$1)-65)*3)="",INDEX(EURO!$B$14:$R$43,16,2+(CODE($B$1)-65)*3)=""),"",INDEX(EURO!$B$14:$R$43,16,2+(CODE($B$1)-65)*3))</f>
        <v/>
      </c>
      <c r="T25" s="583">
        <f t="shared" si="31"/>
        <v>0</v>
      </c>
      <c r="U25" s="707">
        <f t="shared" si="32"/>
        <v>0</v>
      </c>
      <c r="V25" s="583">
        <f t="shared" si="33"/>
        <v>0</v>
      </c>
      <c r="W25" s="708">
        <f t="shared" si="34"/>
        <v>0</v>
      </c>
      <c r="X25" s="709">
        <f t="shared" si="35"/>
        <v>0</v>
      </c>
      <c r="Y25" s="710">
        <f t="shared" si="36"/>
        <v>0</v>
      </c>
      <c r="Z25" s="711" t="str">
        <f t="shared" si="37"/>
        <v>D2D4</v>
      </c>
      <c r="AA25" s="712" t="str">
        <f>IF($T25,$X25&amp;Sprache!$E$149&amp;$Y25,"")</f>
        <v/>
      </c>
      <c r="AB25" s="1014" t="s">
        <v>2202</v>
      </c>
      <c r="AC25" s="1014"/>
      <c r="AD25" s="666" t="s">
        <v>161</v>
      </c>
      <c r="AE25" s="666" t="s">
        <v>346</v>
      </c>
      <c r="AF25" s="697"/>
      <c r="AG25" s="698"/>
      <c r="AH25" s="698"/>
      <c r="AI25" s="698"/>
      <c r="AJ25" s="584"/>
      <c r="AK25" s="699"/>
      <c r="AL25" s="584"/>
      <c r="AN25" s="584"/>
      <c r="AO25" s="584"/>
      <c r="AY25" s="639">
        <f t="shared" si="46"/>
        <v>0</v>
      </c>
      <c r="AZ25" s="643" t="str">
        <v/>
      </c>
      <c r="BA25" s="645" t="str">
        <v/>
      </c>
      <c r="BB25" s="645" t="str">
        <v/>
      </c>
      <c r="BC25" s="648" t="str">
        <v/>
      </c>
      <c r="BD25" s="616"/>
      <c r="BE25" s="655" t="str">
        <v/>
      </c>
      <c r="BF25" s="656" t="str">
        <v/>
      </c>
      <c r="BG25" s="656" t="str">
        <v/>
      </c>
      <c r="BH25" s="657" t="str">
        <v/>
      </c>
      <c r="BI25" s="639"/>
      <c r="BJ25" s="639"/>
      <c r="BK25" s="583"/>
      <c r="BL25" s="584"/>
      <c r="BM25" s="623"/>
      <c r="BN25" s="623"/>
      <c r="BO25" s="623"/>
      <c r="BP25" s="623"/>
      <c r="BQ25" s="623"/>
      <c r="BR25" s="623"/>
      <c r="BS25" s="639"/>
      <c r="BT25" s="639"/>
      <c r="BU25" s="639"/>
      <c r="BV25" s="639"/>
    </row>
    <row r="26" spans="2:86" s="579" customFormat="1" ht="12.75" thickTop="1" x14ac:dyDescent="0.25">
      <c r="C26" s="583"/>
      <c r="D26" s="716"/>
      <c r="E26" s="716"/>
      <c r="F26" s="583"/>
      <c r="G26" s="583"/>
      <c r="H26" s="666"/>
      <c r="O26" s="703" t="s">
        <v>455</v>
      </c>
      <c r="P26" s="704" t="str">
        <f>INDEX(EURO!$B$13:$R$43,21,1+(CODE($B$1)-65)*3)</f>
        <v>D4</v>
      </c>
      <c r="Q26" s="705" t="str">
        <f>INDEX(EURO!$B$13:$R$43,21,2+(CODE($B$1)-65)*3)</f>
        <v>D1</v>
      </c>
      <c r="R26" s="705" t="str">
        <f>IF(OR(INDEX(EURO!$B$14:$R$43,21,1+(CODE($B$1)-65)*3)="",INDEX(EURO!$B$14:$R$43,21,2+(CODE($B$1)-65)*3)=""),"",INDEX(EURO!$B$14:$R$43,21,1+(CODE($B$1)-65)*3))</f>
        <v/>
      </c>
      <c r="S26" s="706" t="str">
        <f>IF(OR(INDEX(EURO!$B$14:$R$43,21,1+(CODE($B$1)-65)*3)="",INDEX(EURO!$B$14:$R$43,21,2+(CODE($B$1)-65)*3)=""),"",INDEX(EURO!$B$14:$R$43,21,2+(CODE($B$1)-65)*3))</f>
        <v/>
      </c>
      <c r="T26" s="583">
        <f t="shared" si="31"/>
        <v>0</v>
      </c>
      <c r="U26" s="707">
        <f t="shared" si="32"/>
        <v>0</v>
      </c>
      <c r="V26" s="583">
        <f t="shared" si="33"/>
        <v>0</v>
      </c>
      <c r="W26" s="708">
        <f t="shared" si="34"/>
        <v>0</v>
      </c>
      <c r="X26" s="709">
        <f t="shared" si="35"/>
        <v>0</v>
      </c>
      <c r="Y26" s="710">
        <f t="shared" si="36"/>
        <v>0</v>
      </c>
      <c r="Z26" s="711" t="str">
        <f t="shared" si="37"/>
        <v>D4D1</v>
      </c>
      <c r="AA26" s="712" t="str">
        <f>IF($T26,$X26&amp;Sprache!$E$149&amp;$Y26,"")</f>
        <v/>
      </c>
      <c r="AB26" s="748" t="str">
        <f>IF(OR(INDEX(EURO!$B$14:$R$43,23,1+(CODE($B$1)-65)*3)="",INDEX(EURO!$B$14:$R$43,23,2+(CODE($B$1)-65)*3)="",INDEX(EURO!$B$14:$R$43,23,1+(CODE($B$1)-65)*3)=INDEX(EURO!$B$14:$R$43,23,2+(CODE($B$1)-65)*3)),"",INDEX(EURO!$B$14:$R$43,23,1+(CODE($B$1)-65)*3))</f>
        <v/>
      </c>
      <c r="AC26" s="749" t="str">
        <f>IF(OR(INDEX(EURO!$B$14:$R$43,23,1+(CODE($B$1)-65)*3)="",INDEX(EURO!$B$14:$R$43,23,2+(CODE($B$1)-65)*3)="",INDEX(EURO!$B$14:$R$43,23,1+(CODE($B$1)-65)*3)=INDEX(EURO!$B$14:$R$43,23,2+(CODE($B$1)-65)*3)),"",INDEX(EURO!$B$14:$R$43,23,2+(CODE($B$1)-65)*3))</f>
        <v/>
      </c>
      <c r="AD26" s="604" t="b">
        <f>AND($L$9=6,R26=S26,COUNTIF($K$5:$K$8,VLOOKUP($P$26,$D$5:$K$8,8,0))=2,VLOOKUP($P$26,$D$5:$T$8,17,0)=VLOOKUP($Q$26,$D$5:$T$8,17,0))</f>
        <v>0</v>
      </c>
      <c r="AE26" s="752" t="str">
        <f>IF(AND(AD26,AB26&lt;&gt;"",AC26&lt;&gt;"",AB26&lt;&gt;AC26),IF(AB26&gt;AC26,P26,Q26),"")</f>
        <v/>
      </c>
      <c r="AF26" s="584"/>
      <c r="AG26" s="583"/>
      <c r="AH26" s="584"/>
      <c r="AI26" s="584"/>
      <c r="AJ26" s="584"/>
      <c r="AK26" s="699"/>
      <c r="AL26" s="584"/>
      <c r="AM26" s="584"/>
      <c r="AN26" s="584"/>
      <c r="AO26" s="584"/>
      <c r="AZ26" s="623"/>
      <c r="BA26" s="584"/>
      <c r="BB26" s="584"/>
      <c r="BC26" s="584"/>
      <c r="BD26" s="616"/>
      <c r="BE26" s="650"/>
      <c r="BF26" s="650"/>
      <c r="BG26" s="650"/>
      <c r="BH26" s="650"/>
      <c r="BI26" s="639"/>
      <c r="BJ26" s="639"/>
      <c r="BL26" s="616"/>
      <c r="BM26" s="616"/>
      <c r="BN26" s="623"/>
      <c r="BO26" s="623"/>
      <c r="BP26" s="623"/>
      <c r="BQ26" s="623"/>
      <c r="BR26" s="616"/>
      <c r="BS26" s="639"/>
      <c r="BT26" s="639"/>
      <c r="BU26" s="639"/>
      <c r="BV26" s="639"/>
    </row>
    <row r="27" spans="2:86" s="579" customFormat="1" ht="12.75" thickBot="1" x14ac:dyDescent="0.3">
      <c r="C27" s="583"/>
      <c r="D27" s="716"/>
      <c r="E27" s="716"/>
      <c r="F27" s="583"/>
      <c r="G27" s="583"/>
      <c r="H27" s="666"/>
      <c r="O27" s="717" t="s">
        <v>456</v>
      </c>
      <c r="P27" s="718" t="str">
        <f>INDEX(EURO!$B$13:$R$43,28,1+(CODE($B$1)-65)*3)</f>
        <v>D2</v>
      </c>
      <c r="Q27" s="719" t="str">
        <f>INDEX(EURO!$B$13:$R$43,28,2+(CODE($B$1)-65)*3)</f>
        <v>D3</v>
      </c>
      <c r="R27" s="719" t="str">
        <f>IF(OR(INDEX(EURO!$B$14:$R$43,28,1+(CODE($B$1)-65)*3)="",INDEX(EURO!$B$14:$R$43,28,2+(CODE($B$1)-65)*3)=""),"",INDEX(EURO!$B$14:$R$43,28,1+(CODE($B$1)-65)*3))</f>
        <v/>
      </c>
      <c r="S27" s="720" t="str">
        <f>IF(OR(INDEX(EURO!$B$14:$R$43,28,1+(CODE($B$1)-65)*3)="",INDEX(EURO!$B$14:$R$43,28,2+(CODE($B$1)-65)*3)=""),"",INDEX(EURO!$B$14:$R$43,28,2+(CODE($B$1)-65)*3))</f>
        <v/>
      </c>
      <c r="T27" s="721">
        <f t="shared" si="31"/>
        <v>0</v>
      </c>
      <c r="U27" s="722">
        <f t="shared" si="32"/>
        <v>0</v>
      </c>
      <c r="V27" s="721">
        <f t="shared" si="33"/>
        <v>0</v>
      </c>
      <c r="W27" s="723">
        <f t="shared" si="34"/>
        <v>0</v>
      </c>
      <c r="X27" s="724">
        <f t="shared" si="35"/>
        <v>0</v>
      </c>
      <c r="Y27" s="725">
        <f t="shared" si="36"/>
        <v>0</v>
      </c>
      <c r="Z27" s="726" t="str">
        <f t="shared" si="37"/>
        <v>D2D3</v>
      </c>
      <c r="AA27" s="727" t="str">
        <f>IF($T27,$X27&amp;Sprache!$E$149&amp;$Y27,"")</f>
        <v/>
      </c>
      <c r="AB27" s="750" t="str">
        <f>IF(OR(INDEX(EURO!$B$14:$R$43,30,1+(CODE($B$1)-65)*3)="",INDEX(EURO!$B$14:$R$43,30,2+(CODE($B$1)-65)*3)="",INDEX(EURO!$B$14:$R$43,30,1+(CODE($B$1)-65)*3)=INDEX(EURO!$B$14:$R$43,30,2+(CODE($B$1)-65)*3)),"",INDEX(EURO!$B$14:$R$43,30,1+(CODE($B$1)-65)*3))</f>
        <v/>
      </c>
      <c r="AC27" s="720" t="str">
        <f>IF(OR(INDEX(EURO!$B$14:$R$43,30,1+(CODE($B$1)-65)*3)="",INDEX(EURO!$B$14:$R$43,30,2+(CODE($B$1)-65)*3)="",INDEX(EURO!$B$14:$R$43,30,1+(CODE($B$1)-65)*3)=INDEX(EURO!$B$14:$R$43,30,2+(CODE($B$1)-65)*3)),"",INDEX(EURO!$B$14:$R$43,30,2+(CODE($B$1)-65)*3))</f>
        <v/>
      </c>
      <c r="AD27" s="604" t="b">
        <f>AND($L$9=6,R27=S27,COUNTIF($K$5:$K$8,VLOOKUP($P$27,$D$5:$K$8,8,0))=2,VLOOKUP($P$27,$D$5:$T$8,17,0)=VLOOKUP($Q$27,$D$5:$T$8,17,0))</f>
        <v>0</v>
      </c>
      <c r="AE27" s="752" t="str">
        <f>IF(AND(AD27,AB27&lt;&gt;"",AC27&lt;&gt;"",AB27&lt;&gt;AC27),IF(AB27&gt;AC27,P27,Q27),"")</f>
        <v/>
      </c>
      <c r="AF27" s="584"/>
      <c r="AG27" s="583"/>
      <c r="AH27" s="584"/>
      <c r="AI27" s="584"/>
      <c r="AJ27" s="584"/>
      <c r="AK27" s="699"/>
      <c r="AL27" s="584"/>
      <c r="AM27" s="584"/>
      <c r="AN27" s="728"/>
      <c r="AO27" s="728"/>
      <c r="AZ27" s="623"/>
      <c r="BA27" s="584"/>
      <c r="BB27" s="584"/>
      <c r="BC27" s="584"/>
      <c r="BD27" s="616"/>
      <c r="BE27" s="639"/>
      <c r="BF27" s="639"/>
      <c r="BG27" s="639"/>
      <c r="BH27" s="639"/>
      <c r="BI27" s="639"/>
      <c r="BJ27" s="639"/>
      <c r="BL27" s="616"/>
      <c r="BM27" s="616"/>
      <c r="BN27" s="623"/>
      <c r="BO27" s="623"/>
      <c r="BP27" s="623"/>
      <c r="BQ27" s="623"/>
      <c r="BR27" s="616"/>
      <c r="BS27" s="639"/>
      <c r="BT27" s="639"/>
      <c r="BU27" s="639"/>
      <c r="BV27" s="639"/>
    </row>
    <row r="28" spans="2:86" s="579" customFormat="1" ht="12.75" thickTop="1" x14ac:dyDescent="0.25">
      <c r="C28" s="583"/>
      <c r="D28" s="716"/>
      <c r="E28" s="716"/>
      <c r="F28" s="583"/>
      <c r="G28" s="583"/>
      <c r="H28" s="666"/>
      <c r="O28" s="685" t="s">
        <v>32</v>
      </c>
      <c r="P28" s="729"/>
      <c r="Q28" s="689"/>
      <c r="R28" s="689"/>
      <c r="S28" s="689"/>
      <c r="T28" s="689"/>
      <c r="U28" s="689"/>
      <c r="V28" s="689"/>
      <c r="W28" s="689"/>
      <c r="X28" s="689"/>
      <c r="Y28" s="730"/>
      <c r="Z28" s="711" t="str">
        <f t="shared" ref="Z28:Z33" si="47">Q22&amp;P22</f>
        <v>D4D3</v>
      </c>
      <c r="AA28" s="712" t="str">
        <f>IF($T22,$Y22&amp;Sprache!$E$149&amp;$X22,"")</f>
        <v/>
      </c>
      <c r="AE28" s="584"/>
      <c r="AF28" s="584"/>
      <c r="AG28" s="583"/>
      <c r="AH28" s="584"/>
      <c r="AI28" s="584"/>
      <c r="AJ28" s="584"/>
      <c r="AK28" s="699"/>
      <c r="AL28" s="584"/>
      <c r="AM28" s="584"/>
      <c r="AN28" s="728"/>
      <c r="AO28" s="728"/>
      <c r="AZ28" s="623"/>
      <c r="BA28" s="584"/>
      <c r="BB28" s="584"/>
      <c r="BC28" s="584"/>
      <c r="BD28" s="616"/>
      <c r="BE28" s="639"/>
      <c r="BF28" s="639"/>
      <c r="BG28" s="639"/>
      <c r="BH28" s="639"/>
      <c r="BI28" s="639"/>
      <c r="BJ28" s="639"/>
      <c r="BL28" s="616"/>
      <c r="BM28" s="616"/>
      <c r="BN28" s="623"/>
      <c r="BO28" s="623"/>
      <c r="BP28" s="623"/>
      <c r="BQ28" s="623"/>
      <c r="BR28" s="616"/>
      <c r="BS28" s="639"/>
      <c r="BT28" s="639"/>
      <c r="BU28" s="639"/>
      <c r="BV28" s="639"/>
    </row>
    <row r="29" spans="2:86" s="579" customFormat="1" x14ac:dyDescent="0.25">
      <c r="C29" s="583"/>
      <c r="D29" s="716"/>
      <c r="E29" s="716"/>
      <c r="F29" s="583"/>
      <c r="G29" s="583"/>
      <c r="H29" s="731"/>
      <c r="O29" s="703" t="s">
        <v>33</v>
      </c>
      <c r="P29" s="732"/>
      <c r="Q29" s="583"/>
      <c r="R29" s="583"/>
      <c r="S29" s="583"/>
      <c r="T29" s="583"/>
      <c r="U29" s="583"/>
      <c r="V29" s="583"/>
      <c r="W29" s="583"/>
      <c r="X29" s="583"/>
      <c r="Y29" s="710"/>
      <c r="Z29" s="711" t="str">
        <f t="shared" si="47"/>
        <v>D2D1</v>
      </c>
      <c r="AA29" s="712" t="str">
        <f>IF($T23,$Y23&amp;Sprache!$E$149&amp;$X23,"")</f>
        <v/>
      </c>
      <c r="AE29" s="584"/>
      <c r="AF29" s="584"/>
      <c r="AG29" s="583"/>
      <c r="AH29" s="584"/>
      <c r="AI29" s="584"/>
      <c r="AJ29" s="584"/>
      <c r="AK29" s="699"/>
      <c r="AL29" s="584"/>
      <c r="AM29" s="584"/>
      <c r="AN29" s="584"/>
      <c r="AO29" s="584"/>
      <c r="BI29" s="639"/>
      <c r="BJ29" s="639"/>
      <c r="BL29" s="616"/>
      <c r="BM29" s="616"/>
    </row>
    <row r="30" spans="2:86" s="579" customFormat="1" x14ac:dyDescent="0.25">
      <c r="C30" s="583"/>
      <c r="D30" s="716"/>
      <c r="E30" s="716"/>
      <c r="F30" s="583"/>
      <c r="G30" s="583"/>
      <c r="H30" s="731"/>
      <c r="O30" s="703" t="s">
        <v>34</v>
      </c>
      <c r="P30" s="732"/>
      <c r="Q30" s="583"/>
      <c r="R30" s="583"/>
      <c r="S30" s="583"/>
      <c r="T30" s="583"/>
      <c r="U30" s="583"/>
      <c r="V30" s="583"/>
      <c r="W30" s="583"/>
      <c r="X30" s="583"/>
      <c r="Y30" s="710"/>
      <c r="Z30" s="711" t="str">
        <f t="shared" si="47"/>
        <v>D3D1</v>
      </c>
      <c r="AA30" s="712" t="str">
        <f>IF($T24,$Y24&amp;Sprache!$E$149&amp;$X24,"")</f>
        <v/>
      </c>
      <c r="AE30" s="584"/>
      <c r="AF30" s="584"/>
      <c r="AG30" s="583"/>
      <c r="AH30" s="584"/>
      <c r="AI30" s="584"/>
      <c r="AJ30" s="584"/>
      <c r="AK30" s="699"/>
      <c r="AL30" s="584"/>
      <c r="AM30" s="584"/>
      <c r="AN30" s="584"/>
      <c r="AO30" s="584"/>
      <c r="BI30" s="639"/>
      <c r="BJ30" s="639"/>
      <c r="BL30" s="616"/>
      <c r="BM30" s="616"/>
    </row>
    <row r="31" spans="2:86" s="579" customFormat="1" x14ac:dyDescent="0.25">
      <c r="C31" s="577"/>
      <c r="D31" s="583"/>
      <c r="E31" s="583"/>
      <c r="F31" s="583"/>
      <c r="G31" s="583"/>
      <c r="H31" s="731"/>
      <c r="O31" s="703" t="s">
        <v>35</v>
      </c>
      <c r="P31" s="732"/>
      <c r="Q31" s="583"/>
      <c r="R31" s="583"/>
      <c r="S31" s="583"/>
      <c r="T31" s="583"/>
      <c r="U31" s="583"/>
      <c r="V31" s="583"/>
      <c r="W31" s="583"/>
      <c r="X31" s="583"/>
      <c r="Y31" s="710"/>
      <c r="Z31" s="711" t="str">
        <f t="shared" si="47"/>
        <v>D4D2</v>
      </c>
      <c r="AA31" s="712" t="str">
        <f>IF($T25,$Y25&amp;Sprache!$E$149&amp;$X25,"")</f>
        <v/>
      </c>
      <c r="AE31" s="616"/>
      <c r="AF31" s="616"/>
      <c r="AG31" s="583"/>
      <c r="AH31" s="616"/>
      <c r="AI31" s="616"/>
      <c r="AJ31" s="616"/>
      <c r="AK31" s="616"/>
      <c r="AL31" s="616"/>
      <c r="AM31" s="616"/>
      <c r="AN31" s="616"/>
      <c r="AO31" s="616"/>
    </row>
    <row r="32" spans="2:86" s="579" customFormat="1" x14ac:dyDescent="0.25">
      <c r="C32" s="577"/>
      <c r="D32" s="583"/>
      <c r="E32" s="583"/>
      <c r="F32" s="585"/>
      <c r="G32" s="583"/>
      <c r="H32" s="731"/>
      <c r="O32" s="703" t="s">
        <v>455</v>
      </c>
      <c r="P32" s="732"/>
      <c r="Q32" s="583"/>
      <c r="R32" s="583"/>
      <c r="S32" s="583"/>
      <c r="T32" s="583"/>
      <c r="U32" s="583"/>
      <c r="V32" s="583"/>
      <c r="W32" s="583"/>
      <c r="X32" s="583"/>
      <c r="Y32" s="710"/>
      <c r="Z32" s="711" t="str">
        <f t="shared" si="47"/>
        <v>D1D4</v>
      </c>
      <c r="AA32" s="712" t="str">
        <f>IF($T26,$Y26&amp;Sprache!$E$149&amp;$X26,"")</f>
        <v/>
      </c>
      <c r="AE32" s="623"/>
      <c r="AF32" s="616"/>
      <c r="AH32" s="616"/>
      <c r="AI32" s="616"/>
      <c r="AJ32" s="616"/>
      <c r="AK32" s="616"/>
      <c r="AL32" s="616"/>
      <c r="AM32" s="616"/>
      <c r="AN32" s="623"/>
      <c r="AO32" s="616"/>
    </row>
    <row r="33" spans="3:41" s="579" customFormat="1" ht="12.75" thickBot="1" x14ac:dyDescent="0.3">
      <c r="C33" s="577"/>
      <c r="D33" s="583"/>
      <c r="E33" s="583"/>
      <c r="F33" s="583"/>
      <c r="G33" s="583"/>
      <c r="H33" s="583"/>
      <c r="O33" s="717" t="s">
        <v>456</v>
      </c>
      <c r="P33" s="733"/>
      <c r="Q33" s="721"/>
      <c r="R33" s="721"/>
      <c r="S33" s="721"/>
      <c r="T33" s="721"/>
      <c r="U33" s="721"/>
      <c r="V33" s="721"/>
      <c r="W33" s="721"/>
      <c r="X33" s="721"/>
      <c r="Y33" s="725"/>
      <c r="Z33" s="726" t="str">
        <f t="shared" si="47"/>
        <v>D3D2</v>
      </c>
      <c r="AA33" s="727" t="str">
        <f>IF($T27,$Y27&amp;Sprache!$E$149&amp;$X27,"")</f>
        <v/>
      </c>
      <c r="AE33" s="584"/>
      <c r="AF33" s="584"/>
      <c r="AH33" s="584"/>
      <c r="AI33" s="584"/>
      <c r="AJ33" s="584"/>
      <c r="AK33" s="699"/>
      <c r="AL33" s="584"/>
      <c r="AM33" s="584"/>
      <c r="AN33" s="584"/>
      <c r="AO33" s="584"/>
    </row>
    <row r="34" spans="3:41" ht="12.75" thickTop="1" x14ac:dyDescent="0.2"/>
  </sheetData>
  <mergeCells count="2">
    <mergeCell ref="U21:V21"/>
    <mergeCell ref="AB25:AC25"/>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6D8D9B-A99D-4EA1-8064-9FED50F2DB56}">
  <dimension ref="B1:CH34"/>
  <sheetViews>
    <sheetView zoomScaleNormal="100" workbookViewId="0"/>
  </sheetViews>
  <sheetFormatPr baseColWidth="10" defaultColWidth="2.7109375" defaultRowHeight="12" x14ac:dyDescent="0.2"/>
  <cols>
    <col min="1" max="1" width="2.7109375" style="576"/>
    <col min="2" max="2" width="6.140625" style="576" customWidth="1"/>
    <col min="3" max="3" width="4" style="576" customWidth="1"/>
    <col min="4" max="4" width="15.28515625" style="576" customWidth="1"/>
    <col min="5" max="5" width="5.5703125" style="576" customWidth="1"/>
    <col min="6" max="6" width="6.5703125" style="576" customWidth="1"/>
    <col min="7" max="7" width="6" style="576" customWidth="1"/>
    <col min="8" max="8" width="5.140625" style="576" customWidth="1"/>
    <col min="9" max="9" width="4.7109375" style="576" customWidth="1"/>
    <col min="10" max="10" width="4.85546875" style="576" customWidth="1"/>
    <col min="11" max="11" width="5.5703125" style="576" customWidth="1"/>
    <col min="12" max="12" width="5.28515625" style="576" customWidth="1"/>
    <col min="13" max="14" width="4.85546875" style="576" customWidth="1"/>
    <col min="15" max="15" width="5" style="576" customWidth="1"/>
    <col min="16" max="16" width="7.42578125" style="576" customWidth="1"/>
    <col min="17" max="19" width="4.7109375" style="576" customWidth="1"/>
    <col min="20" max="20" width="7" style="576" customWidth="1"/>
    <col min="21" max="37" width="4.7109375" style="576" customWidth="1"/>
    <col min="38" max="38" width="5.42578125" style="576" customWidth="1"/>
    <col min="39" max="40" width="4.7109375" style="576" customWidth="1"/>
    <col min="41" max="41" width="6.140625" style="576" customWidth="1"/>
    <col min="42" max="42" width="5.85546875" style="576" customWidth="1"/>
    <col min="43" max="46" width="4.7109375" style="576" customWidth="1"/>
    <col min="47" max="48" width="5.7109375" style="576" customWidth="1"/>
    <col min="49" max="49" width="1.5703125" style="576" customWidth="1"/>
    <col min="50" max="51" width="3.7109375" style="576" customWidth="1"/>
    <col min="52" max="52" width="13.5703125" style="576" customWidth="1"/>
    <col min="53" max="53" width="2.7109375" style="576"/>
    <col min="54" max="54" width="3" style="576" bestFit="1" customWidth="1"/>
    <col min="55" max="55" width="2.7109375" style="576" customWidth="1"/>
    <col min="56" max="56" width="1.28515625" style="576" customWidth="1"/>
    <col min="57" max="60" width="4.7109375" style="576" customWidth="1"/>
    <col min="61" max="62" width="5.7109375" style="576" customWidth="1"/>
    <col min="63" max="64" width="3.7109375" style="576" customWidth="1"/>
    <col min="65" max="65" width="1.7109375" style="576" customWidth="1"/>
    <col min="66" max="66" width="14.28515625" style="576" customWidth="1"/>
    <col min="67" max="69" width="4.28515625" style="576" customWidth="1"/>
    <col min="70" max="70" width="1.5703125" style="576" customWidth="1"/>
    <col min="71" max="74" width="4.7109375" style="576" customWidth="1"/>
    <col min="75" max="75" width="5.7109375" style="576" customWidth="1"/>
    <col min="76" max="76" width="3.7109375" style="576" customWidth="1"/>
    <col min="77" max="77" width="1.5703125" style="576" customWidth="1"/>
    <col min="78" max="78" width="14.28515625" style="576" customWidth="1"/>
    <col min="79" max="81" width="4.28515625" style="576" customWidth="1"/>
    <col min="82" max="82" width="2.7109375" style="576"/>
    <col min="83" max="86" width="4.7109375" style="576" customWidth="1"/>
    <col min="87" max="16384" width="2.7109375" style="576"/>
  </cols>
  <sheetData>
    <row r="1" spans="2:86" ht="18" x14ac:dyDescent="0.2">
      <c r="B1" s="575" t="s">
        <v>28</v>
      </c>
    </row>
    <row r="2" spans="2:86" s="579" customFormat="1" x14ac:dyDescent="0.25">
      <c r="B2" s="577"/>
      <c r="C2" s="578"/>
      <c r="D2" s="577"/>
      <c r="F2" s="580"/>
      <c r="G2" s="581"/>
    </row>
    <row r="3" spans="2:86" s="579" customFormat="1" x14ac:dyDescent="0.25">
      <c r="B3" s="582"/>
      <c r="C3" s="583"/>
      <c r="E3" s="580"/>
      <c r="F3" s="584"/>
      <c r="G3" s="580"/>
      <c r="H3" s="585"/>
      <c r="I3" s="585"/>
      <c r="J3" s="585"/>
      <c r="K3" s="585"/>
      <c r="L3" s="585"/>
      <c r="M3" s="585"/>
      <c r="N3" s="585"/>
      <c r="O3" s="583"/>
      <c r="P3" s="585"/>
      <c r="Q3" s="577"/>
      <c r="R3" s="586"/>
      <c r="S3" s="582"/>
      <c r="T3" s="582"/>
      <c r="U3" s="586"/>
      <c r="V3" s="582"/>
      <c r="W3" s="582"/>
      <c r="X3" s="586"/>
      <c r="Y3" s="587"/>
      <c r="Z3" s="582"/>
      <c r="AA3" s="582"/>
      <c r="AB3" s="586"/>
      <c r="AC3" s="587"/>
      <c r="AD3" s="582"/>
      <c r="AE3" s="582"/>
      <c r="AF3" s="586"/>
      <c r="AG3" s="587"/>
      <c r="AH3" s="582"/>
      <c r="AI3" s="582"/>
      <c r="AJ3" s="586"/>
      <c r="AK3" s="588"/>
      <c r="AL3" s="582"/>
      <c r="AM3" s="586"/>
      <c r="AN3" s="577"/>
      <c r="AO3" s="577"/>
      <c r="AZ3" s="589" t="s">
        <v>2169</v>
      </c>
    </row>
    <row r="4" spans="2:86" s="579" customFormat="1" ht="13.5" customHeight="1" x14ac:dyDescent="0.25">
      <c r="B4" s="582"/>
      <c r="C4" s="585"/>
      <c r="D4" s="583"/>
      <c r="E4" s="580"/>
      <c r="F4" s="584"/>
      <c r="G4" s="580"/>
      <c r="H4" s="590" t="s">
        <v>564</v>
      </c>
      <c r="I4" s="590" t="s">
        <v>565</v>
      </c>
      <c r="J4" s="590" t="s">
        <v>183</v>
      </c>
      <c r="K4" s="591" t="s">
        <v>563</v>
      </c>
      <c r="L4" s="590" t="s">
        <v>2170</v>
      </c>
      <c r="M4" s="591" t="s">
        <v>2171</v>
      </c>
      <c r="N4" s="591" t="s">
        <v>31</v>
      </c>
      <c r="O4" s="592" t="s">
        <v>2172</v>
      </c>
      <c r="P4" s="593" t="s">
        <v>38</v>
      </c>
      <c r="Q4" s="591" t="s">
        <v>471</v>
      </c>
      <c r="R4" s="590"/>
      <c r="S4" s="591"/>
      <c r="T4" s="591" t="s">
        <v>2203</v>
      </c>
      <c r="U4" s="751" t="s">
        <v>2202</v>
      </c>
      <c r="V4" s="582"/>
      <c r="W4" s="582"/>
      <c r="X4" s="594"/>
      <c r="Y4" s="587"/>
      <c r="Z4" s="582"/>
      <c r="AA4" s="582"/>
      <c r="AB4" s="594"/>
      <c r="AC4" s="587"/>
      <c r="AD4" s="582"/>
      <c r="AE4" s="582"/>
      <c r="AF4" s="594"/>
      <c r="AG4" s="587"/>
      <c r="AH4" s="582"/>
      <c r="AI4" s="582"/>
      <c r="AJ4" s="594"/>
      <c r="AK4" s="588"/>
      <c r="AL4" s="582"/>
      <c r="AM4" s="594"/>
      <c r="AN4" s="577"/>
      <c r="AO4" s="582"/>
    </row>
    <row r="5" spans="2:86" s="579" customFormat="1" x14ac:dyDescent="0.25">
      <c r="B5" s="583"/>
      <c r="C5" s="585">
        <v>1</v>
      </c>
      <c r="D5" s="595" t="str">
        <f>VLOOKUP($B$1&amp;ROW($A1),Groups!$B$7:$D$35,3,0)</f>
        <v>E1</v>
      </c>
      <c r="E5" s="596"/>
      <c r="F5" s="597"/>
      <c r="G5" s="584"/>
      <c r="H5" s="585">
        <f>SUMIFS($R$22:$R$27,$P$22:$P$27,$D5)+SUMIFS($S$22:$S$27,$Q$22:$Q$27,$D5)</f>
        <v>0</v>
      </c>
      <c r="I5" s="585">
        <f>SUMIFS($S$22:$S$27,$P$22:$P$27,$D5)+SUMIFS($R$22:$R$27,$Q$22:$Q$27,$D5)</f>
        <v>0</v>
      </c>
      <c r="J5" s="583">
        <f t="shared" ref="J5:J8" si="0">H5-I5</f>
        <v>0</v>
      </c>
      <c r="K5" s="747">
        <f>M5*3+N5</f>
        <v>0</v>
      </c>
      <c r="L5" s="585">
        <f>M5+N5+O5</f>
        <v>0</v>
      </c>
      <c r="M5" s="585">
        <f>SUMPRODUCT(($P$22:$P$27=D5)*($R$22:$R$27&gt;$S$22:$S$27))+SUMPRODUCT(($Q$22:$Q$27=D5)*($R$22:$R$27&lt;$S$22:$S$27))</f>
        <v>0</v>
      </c>
      <c r="N5" s="585">
        <f>SUMPRODUCT(($P$22:$Q$27=D5)*($R$22:$R$27=$S$22:$S$27)*($R$22:$R$27&lt;&gt;"")*($S$22:$S$27&lt;&gt;""))</f>
        <v>0</v>
      </c>
      <c r="O5" s="585">
        <f>SUMPRODUCT(($P$22:$P$27=D5)*($R$22:$R$27&lt;$S$22:$S$27))+SUMPRODUCT(($Q$22:$Q$27=D5)*($R$22:$R$27&gt;$S$22:$S$27))</f>
        <v>0</v>
      </c>
      <c r="P5" s="599">
        <f>SUMIFS(FairPlay!$C$6:$C$21,FairPlay!$B$6:$B$21,D5)+SUMIFS(FairPlay!$F$6:$F$21,FairPlay!$E$6:$E$21,D5)</f>
        <v>0</v>
      </c>
      <c r="Q5" s="583">
        <f>INDEX(Sprache!$C$5:$C$95,MATCH($D5,Sprache!$E$5:$E$95,0),1)</f>
        <v>17</v>
      </c>
      <c r="R5" s="600">
        <f>(1000-Q5)*($L$9&gt;0)</f>
        <v>0</v>
      </c>
      <c r="S5" s="583"/>
      <c r="T5" s="583">
        <f>K5*10000+J5*100+H5</f>
        <v>0</v>
      </c>
      <c r="U5" s="602">
        <f>(OR($D5=$AE$26,$D5=$AE$27)*1)</f>
        <v>0</v>
      </c>
      <c r="V5" s="583"/>
      <c r="W5" s="583"/>
      <c r="X5" s="602"/>
      <c r="Y5" s="583"/>
      <c r="Z5" s="583"/>
      <c r="AA5" s="583"/>
      <c r="AB5" s="602"/>
      <c r="AC5" s="583"/>
      <c r="AD5" s="583"/>
      <c r="AE5" s="583"/>
      <c r="AF5" s="602"/>
      <c r="AG5" s="583"/>
      <c r="AH5" s="583"/>
      <c r="AI5" s="583"/>
      <c r="AJ5" s="602"/>
      <c r="AK5" s="583"/>
      <c r="AL5" s="583"/>
      <c r="AM5" s="602"/>
      <c r="AN5" s="577"/>
      <c r="AO5" s="603"/>
      <c r="AU5" s="604" t="b">
        <f t="array" ref="AU5:AU8">COUNTIF($AM$21:$AM$24,$AM$21:$AM$24)&gt;1</f>
        <v>1</v>
      </c>
      <c r="AV5" s="604" t="b">
        <f t="array" ref="AV5:AV8">$L$5:$L$8&gt;0</f>
        <v>0</v>
      </c>
      <c r="BA5" s="605">
        <f>IFERROR(MATCH($C14,$AY$14:$AY$17,0),99)</f>
        <v>1</v>
      </c>
      <c r="BB5" s="606">
        <f>IFERROR(MATCH($C14,$AY$22:$AY$25,0),99)</f>
        <v>99</v>
      </c>
      <c r="BN5" s="605" t="str">
        <f>IF($U14=$BL$14,$C14,"")</f>
        <v/>
      </c>
      <c r="BO5" s="606" t="str">
        <f>INDEX($BN$5:$BN$8,MATCH($C14,$AY$14:$AY$17,0))</f>
        <v/>
      </c>
      <c r="BZ5" s="605" t="str">
        <f>IF($U14=$BX$14,$C14,"")</f>
        <v/>
      </c>
      <c r="CA5" s="606" t="str">
        <f>INDEX($BZ$5:$BZ$8,MATCH($C14,$AY$14:$AY$17,0))</f>
        <v/>
      </c>
    </row>
    <row r="6" spans="2:86" s="579" customFormat="1" x14ac:dyDescent="0.25">
      <c r="B6" s="583"/>
      <c r="C6" s="585">
        <v>2</v>
      </c>
      <c r="D6" s="607" t="str">
        <f>VLOOKUP($B$1&amp;ROW($A2),Groups!$B$7:$D$35,3,0)</f>
        <v>E2</v>
      </c>
      <c r="E6" s="608"/>
      <c r="F6" s="597"/>
      <c r="G6" s="584"/>
      <c r="H6" s="585">
        <f>SUMIFS($R$22:$R$27,$P$22:$P$27,$D6)+SUMIFS($S$22:$S$27,$Q$22:$Q$27,$D6)</f>
        <v>0</v>
      </c>
      <c r="I6" s="585">
        <f>SUMIFS($S$22:$S$27,$P$22:$P$27,$D6)+SUMIFS($R$22:$R$27,$Q$22:$Q$27,$D6)</f>
        <v>0</v>
      </c>
      <c r="J6" s="583">
        <f t="shared" si="0"/>
        <v>0</v>
      </c>
      <c r="K6" s="747">
        <f t="shared" ref="K6:K8" si="1">M6*3+N6</f>
        <v>0</v>
      </c>
      <c r="L6" s="585">
        <f t="shared" ref="L6:L8" si="2">M6+N6+O6</f>
        <v>0</v>
      </c>
      <c r="M6" s="585">
        <f>SUMPRODUCT(($P$22:$P$27=D6)*($R$22:$R$27&gt;$S$22:$S$27))+SUMPRODUCT(($Q$22:$Q$27=D6)*($R$22:$R$27&lt;$S$22:$S$27))</f>
        <v>0</v>
      </c>
      <c r="N6" s="585">
        <f>SUMPRODUCT(($P$22:$Q$27=D6)*($R$22:$R$27=$S$22:$S$27)*($R$22:$R$27&lt;&gt;"")*($S$22:$S$27&lt;&gt;""))</f>
        <v>0</v>
      </c>
      <c r="O6" s="585">
        <f>SUMPRODUCT(($P$22:$P$27=D6)*($R$22:$R$27&lt;$S$22:$S$27))+SUMPRODUCT(($Q$22:$Q$27=D6)*($R$22:$R$27&gt;$S$22:$S$27))</f>
        <v>0</v>
      </c>
      <c r="P6" s="609">
        <f>SUMIFS(FairPlay!$C$6:$C$21,FairPlay!$B$6:$B$21,D6)+SUMIFS(FairPlay!$F$6:$F$21,FairPlay!$E$6:$E$21,D6)</f>
        <v>0</v>
      </c>
      <c r="Q6" s="583">
        <f>INDEX(Sprache!$C$5:$C$95,MATCH($D6,Sprache!$E$5:$E$95,0),1)</f>
        <v>18</v>
      </c>
      <c r="R6" s="600">
        <f t="shared" ref="R6:R8" si="3">(1000-Q6)*($L$9&gt;0)</f>
        <v>0</v>
      </c>
      <c r="S6" s="583"/>
      <c r="T6" s="583">
        <f t="shared" ref="T6:T8" si="4">K6*10000+J6*100+H6</f>
        <v>0</v>
      </c>
      <c r="U6" s="602">
        <f t="shared" ref="U6:U8" si="5">(OR($D6=$AE$26,$D6=$AE$27)*1)</f>
        <v>0</v>
      </c>
      <c r="V6" s="583"/>
      <c r="W6" s="583"/>
      <c r="X6" s="602"/>
      <c r="Y6" s="583"/>
      <c r="Z6" s="583"/>
      <c r="AA6" s="583"/>
      <c r="AB6" s="602"/>
      <c r="AC6" s="583"/>
      <c r="AD6" s="583"/>
      <c r="AE6" s="583"/>
      <c r="AF6" s="602"/>
      <c r="AG6" s="583"/>
      <c r="AH6" s="583"/>
      <c r="AI6" s="583"/>
      <c r="AJ6" s="602"/>
      <c r="AK6" s="583"/>
      <c r="AL6" s="583"/>
      <c r="AM6" s="602"/>
      <c r="AN6" s="577"/>
      <c r="AO6" s="577"/>
      <c r="AU6" s="604" t="b">
        <v>1</v>
      </c>
      <c r="AV6" s="604" t="b">
        <v>0</v>
      </c>
      <c r="BA6" s="610">
        <f t="shared" ref="BA6:BA8" si="6">IFERROR(MATCH($C15,$AY$14:$AY$17,0),99)</f>
        <v>2</v>
      </c>
      <c r="BB6" s="611">
        <f t="shared" ref="BB6:BB8" si="7">IFERROR(MATCH($C15,$AY$22:$AY$25,0),99)</f>
        <v>99</v>
      </c>
      <c r="BN6" s="610" t="str">
        <f t="shared" ref="BN6:BN8" si="8">IF($U15=$BL$14,$C15,"")</f>
        <v/>
      </c>
      <c r="BO6" s="611" t="str">
        <f t="shared" ref="BO6:BO8" si="9">INDEX($BN$5:$BN$8,MATCH($C15,$AY$14:$AY$17,0))</f>
        <v/>
      </c>
      <c r="BZ6" s="610" t="str">
        <f t="shared" ref="BZ6:BZ8" si="10">IF($U15=$BX$14,$C15,"")</f>
        <v/>
      </c>
      <c r="CA6" s="611" t="str">
        <f t="shared" ref="CA6:CA8" si="11">INDEX($BZ$5:$BZ$8,MATCH($C15,$AY$14:$AY$17,0))</f>
        <v/>
      </c>
    </row>
    <row r="7" spans="2:86" s="579" customFormat="1" x14ac:dyDescent="0.25">
      <c r="B7" s="583"/>
      <c r="C7" s="585">
        <v>3</v>
      </c>
      <c r="D7" s="607" t="str">
        <f>VLOOKUP($B$1&amp;ROW($A3),Groups!$B$7:$D$35,3,0)</f>
        <v>E3</v>
      </c>
      <c r="E7" s="608"/>
      <c r="F7" s="597"/>
      <c r="G7" s="584"/>
      <c r="H7" s="585">
        <f>SUMIFS($R$22:$R$27,$P$22:$P$27,$D7)+SUMIFS($S$22:$S$27,$Q$22:$Q$27,$D7)</f>
        <v>0</v>
      </c>
      <c r="I7" s="585">
        <f>SUMIFS($S$22:$S$27,$P$22:$P$27,$D7)+SUMIFS($R$22:$R$27,$Q$22:$Q$27,$D7)</f>
        <v>0</v>
      </c>
      <c r="J7" s="583">
        <f t="shared" si="0"/>
        <v>0</v>
      </c>
      <c r="K7" s="747">
        <f t="shared" si="1"/>
        <v>0</v>
      </c>
      <c r="L7" s="585">
        <f t="shared" si="2"/>
        <v>0</v>
      </c>
      <c r="M7" s="585">
        <f>SUMPRODUCT(($P$22:$P$27=D7)*($R$22:$R$27&gt;$S$22:$S$27))+SUMPRODUCT(($Q$22:$Q$27=D7)*($R$22:$R$27&lt;$S$22:$S$27))</f>
        <v>0</v>
      </c>
      <c r="N7" s="585">
        <f>SUMPRODUCT(($P$22:$Q$27=D7)*($R$22:$R$27=$S$22:$S$27)*($R$22:$R$27&lt;&gt;"")*($S$22:$S$27&lt;&gt;""))</f>
        <v>0</v>
      </c>
      <c r="O7" s="585">
        <f>SUMPRODUCT(($P$22:$P$27=D7)*($R$22:$R$27&lt;$S$22:$S$27))+SUMPRODUCT(($Q$22:$Q$27=D7)*($R$22:$R$27&gt;$S$22:$S$27))</f>
        <v>0</v>
      </c>
      <c r="P7" s="609">
        <f>SUMIFS(FairPlay!$C$6:$C$21,FairPlay!$B$6:$B$21,D7)+SUMIFS(FairPlay!$F$6:$F$21,FairPlay!$E$6:$E$21,D7)</f>
        <v>0</v>
      </c>
      <c r="Q7" s="583">
        <f>INDEX(Sprache!$C$5:$C$95,MATCH($D7,Sprache!$E$5:$E$95,0),1)</f>
        <v>19</v>
      </c>
      <c r="R7" s="600">
        <f t="shared" si="3"/>
        <v>0</v>
      </c>
      <c r="S7" s="583"/>
      <c r="T7" s="583">
        <f t="shared" si="4"/>
        <v>0</v>
      </c>
      <c r="U7" s="602">
        <f t="shared" si="5"/>
        <v>0</v>
      </c>
      <c r="V7" s="583"/>
      <c r="W7" s="583"/>
      <c r="X7" s="602"/>
      <c r="Y7" s="583"/>
      <c r="Z7" s="583"/>
      <c r="AA7" s="583"/>
      <c r="AB7" s="602"/>
      <c r="AC7" s="583"/>
      <c r="AD7" s="583"/>
      <c r="AE7" s="583"/>
      <c r="AF7" s="602"/>
      <c r="AG7" s="583"/>
      <c r="AH7" s="583"/>
      <c r="AI7" s="583"/>
      <c r="AJ7" s="602"/>
      <c r="AK7" s="583"/>
      <c r="AL7" s="583"/>
      <c r="AM7" s="602"/>
      <c r="AN7" s="577"/>
      <c r="AO7" s="577"/>
      <c r="AU7" s="604" t="b">
        <v>1</v>
      </c>
      <c r="AV7" s="604" t="b">
        <v>0</v>
      </c>
      <c r="BA7" s="610">
        <f t="shared" si="6"/>
        <v>3</v>
      </c>
      <c r="BB7" s="611">
        <f t="shared" si="7"/>
        <v>99</v>
      </c>
      <c r="BN7" s="610" t="str">
        <f t="shared" si="8"/>
        <v/>
      </c>
      <c r="BO7" s="611" t="str">
        <f t="shared" si="9"/>
        <v/>
      </c>
      <c r="BZ7" s="610" t="str">
        <f t="shared" si="10"/>
        <v/>
      </c>
      <c r="CA7" s="611" t="str">
        <f t="shared" si="11"/>
        <v/>
      </c>
    </row>
    <row r="8" spans="2:86" s="579" customFormat="1" x14ac:dyDescent="0.25">
      <c r="B8" s="583"/>
      <c r="C8" s="585">
        <v>4</v>
      </c>
      <c r="D8" s="612" t="str">
        <f>VLOOKUP($B$1&amp;ROW($A4),Groups!$B$7:$D$35,3,0)</f>
        <v>E4</v>
      </c>
      <c r="E8" s="608"/>
      <c r="F8" s="597"/>
      <c r="G8" s="584"/>
      <c r="H8" s="585">
        <f>SUMIFS($R$22:$R$27,$P$22:$P$27,$D8)+SUMIFS($S$22:$S$27,$Q$22:$Q$27,$D8)</f>
        <v>0</v>
      </c>
      <c r="I8" s="585">
        <f>SUMIFS($S$22:$S$27,$P$22:$P$27,$D8)+SUMIFS($R$22:$R$27,$Q$22:$Q$27,$D8)</f>
        <v>0</v>
      </c>
      <c r="J8" s="583">
        <f t="shared" si="0"/>
        <v>0</v>
      </c>
      <c r="K8" s="747">
        <f t="shared" si="1"/>
        <v>0</v>
      </c>
      <c r="L8" s="585">
        <f t="shared" si="2"/>
        <v>0</v>
      </c>
      <c r="M8" s="585">
        <f>SUMPRODUCT(($P$22:$P$27=D8)*($R$22:$R$27&gt;$S$22:$S$27))+SUMPRODUCT(($Q$22:$Q$27=D8)*($R$22:$R$27&lt;$S$22:$S$27))</f>
        <v>0</v>
      </c>
      <c r="N8" s="585">
        <f>SUMPRODUCT(($P$22:$Q$27=D8)*($R$22:$R$27=$S$22:$S$27)*($R$22:$R$27&lt;&gt;"")*($S$22:$S$27&lt;&gt;""))</f>
        <v>0</v>
      </c>
      <c r="O8" s="585">
        <f>SUMPRODUCT(($P$22:$P$27=D8)*($R$22:$R$27&lt;$S$22:$S$27))+SUMPRODUCT(($Q$22:$Q$27=D8)*($R$22:$R$27&gt;$S$22:$S$27))</f>
        <v>0</v>
      </c>
      <c r="P8" s="613">
        <f>SUMIFS(FairPlay!$C$6:$C$21,FairPlay!$B$6:$B$21,D8)+SUMIFS(FairPlay!$F$6:$F$21,FairPlay!$E$6:$E$21,D8)</f>
        <v>0</v>
      </c>
      <c r="Q8" s="583">
        <f>INDEX(Sprache!$C$5:$C$95,MATCH($D8,Sprache!$E$5:$E$95,0),1)</f>
        <v>20</v>
      </c>
      <c r="R8" s="600">
        <f t="shared" si="3"/>
        <v>0</v>
      </c>
      <c r="S8" s="583"/>
      <c r="T8" s="583">
        <f t="shared" si="4"/>
        <v>0</v>
      </c>
      <c r="U8" s="602">
        <f t="shared" si="5"/>
        <v>0</v>
      </c>
      <c r="V8" s="583"/>
      <c r="W8" s="583"/>
      <c r="X8" s="602"/>
      <c r="Y8" s="583"/>
      <c r="Z8" s="583"/>
      <c r="AA8" s="583"/>
      <c r="AB8" s="602"/>
      <c r="AC8" s="583"/>
      <c r="AD8" s="583"/>
      <c r="AE8" s="583"/>
      <c r="AF8" s="602"/>
      <c r="AG8" s="583"/>
      <c r="AH8" s="583"/>
      <c r="AI8" s="583"/>
      <c r="AJ8" s="602"/>
      <c r="AK8" s="583"/>
      <c r="AL8" s="583"/>
      <c r="AM8" s="602"/>
      <c r="AN8" s="577"/>
      <c r="AO8" s="577"/>
      <c r="AU8" s="604" t="b">
        <v>1</v>
      </c>
      <c r="AV8" s="604" t="b">
        <v>0</v>
      </c>
      <c r="BA8" s="614">
        <f t="shared" si="6"/>
        <v>4</v>
      </c>
      <c r="BB8" s="615">
        <f t="shared" si="7"/>
        <v>99</v>
      </c>
      <c r="BN8" s="614" t="str">
        <f t="shared" si="8"/>
        <v/>
      </c>
      <c r="BO8" s="615" t="str">
        <f t="shared" si="9"/>
        <v/>
      </c>
      <c r="BZ8" s="614" t="str">
        <f t="shared" si="10"/>
        <v/>
      </c>
      <c r="CA8" s="615" t="str">
        <f t="shared" si="11"/>
        <v/>
      </c>
    </row>
    <row r="9" spans="2:86" s="579" customFormat="1" x14ac:dyDescent="0.25">
      <c r="C9" s="583"/>
      <c r="D9" s="583"/>
      <c r="E9" s="583"/>
      <c r="F9" s="584"/>
      <c r="G9" s="584"/>
      <c r="H9" s="583"/>
      <c r="I9" s="583"/>
      <c r="J9" s="583"/>
      <c r="K9" s="583"/>
      <c r="L9" s="747">
        <f>QUOTIENT(SUM(L5:L8),2)</f>
        <v>0</v>
      </c>
      <c r="M9" s="585"/>
      <c r="N9" s="585"/>
      <c r="O9" s="585"/>
      <c r="P9" s="583"/>
      <c r="Q9" s="583"/>
      <c r="R9" s="583"/>
      <c r="S9" s="583"/>
      <c r="T9" s="583"/>
      <c r="U9" s="583"/>
      <c r="V9" s="577"/>
      <c r="W9" s="577"/>
      <c r="X9" s="583"/>
      <c r="Y9" s="583"/>
      <c r="Z9" s="583"/>
      <c r="AA9" s="577"/>
      <c r="AB9" s="577"/>
      <c r="AC9" s="577"/>
      <c r="AD9" s="577"/>
      <c r="AE9" s="577"/>
      <c r="AF9" s="577"/>
      <c r="AG9" s="577"/>
      <c r="AH9" s="577"/>
      <c r="AI9" s="577"/>
    </row>
    <row r="10" spans="2:86" s="579" customFormat="1" x14ac:dyDescent="0.25">
      <c r="C10" s="583"/>
      <c r="D10" s="583"/>
      <c r="E10" s="583"/>
      <c r="F10" s="584"/>
      <c r="G10" s="584"/>
      <c r="H10" s="583"/>
      <c r="I10" s="583"/>
      <c r="J10" s="583"/>
      <c r="K10" s="583"/>
      <c r="L10" s="747"/>
      <c r="M10" s="585"/>
      <c r="N10" s="585"/>
      <c r="O10" s="585"/>
      <c r="P10" s="583"/>
      <c r="Q10" s="583"/>
      <c r="R10" s="583"/>
      <c r="S10" s="583"/>
      <c r="T10" s="583"/>
      <c r="U10" s="583"/>
      <c r="V10" s="577"/>
      <c r="W10" s="577"/>
      <c r="X10" s="583"/>
      <c r="Y10" s="583"/>
      <c r="Z10" s="583"/>
      <c r="AA10" s="577"/>
      <c r="AB10" s="577"/>
      <c r="AC10" s="577"/>
      <c r="AD10" s="577"/>
      <c r="AE10" s="577"/>
      <c r="AF10" s="577"/>
      <c r="AG10" s="577"/>
      <c r="AH10" s="577"/>
      <c r="AI10" s="577"/>
    </row>
    <row r="11" spans="2:86" s="579" customFormat="1" x14ac:dyDescent="0.25">
      <c r="C11" s="583"/>
      <c r="D11" s="583"/>
      <c r="E11" s="583"/>
      <c r="F11" s="584"/>
      <c r="G11" s="584"/>
      <c r="H11" s="583"/>
      <c r="I11" s="583"/>
      <c r="J11" s="583"/>
      <c r="K11" s="583"/>
      <c r="L11" s="747"/>
      <c r="M11" s="585"/>
      <c r="N11" s="585"/>
      <c r="O11" s="585"/>
      <c r="P11" s="583"/>
      <c r="Q11" s="583"/>
      <c r="R11" s="583"/>
      <c r="S11" s="583"/>
      <c r="T11" s="583"/>
      <c r="U11" s="583"/>
      <c r="V11" s="577"/>
      <c r="W11" s="577"/>
      <c r="X11" s="583"/>
      <c r="Y11" s="583"/>
      <c r="Z11" s="583"/>
      <c r="AA11" s="577"/>
      <c r="AB11" s="577"/>
      <c r="AC11" s="577"/>
      <c r="AD11" s="577"/>
      <c r="AE11" s="577"/>
      <c r="AF11" s="577"/>
      <c r="AG11" s="577"/>
      <c r="AH11" s="577"/>
      <c r="AI11" s="577"/>
      <c r="BL11" s="584"/>
    </row>
    <row r="12" spans="2:86" s="616" customFormat="1" x14ac:dyDescent="0.25">
      <c r="E12" s="617" t="s">
        <v>2174</v>
      </c>
      <c r="F12" s="618"/>
      <c r="G12" s="617" t="s">
        <v>2174</v>
      </c>
      <c r="H12" s="618"/>
      <c r="I12" s="619" t="s">
        <v>2174</v>
      </c>
      <c r="J12" s="618"/>
      <c r="K12" s="582" t="s">
        <v>2175</v>
      </c>
      <c r="L12" s="617"/>
      <c r="M12" s="619" t="s">
        <v>2174</v>
      </c>
      <c r="N12" s="618"/>
      <c r="O12" s="582" t="s">
        <v>2175</v>
      </c>
      <c r="P12" s="617"/>
      <c r="Q12" s="619" t="s">
        <v>2174</v>
      </c>
      <c r="R12" s="618"/>
      <c r="S12" s="582" t="s">
        <v>2175</v>
      </c>
      <c r="T12" s="617"/>
      <c r="U12" s="619" t="s">
        <v>2174</v>
      </c>
      <c r="V12" s="620"/>
      <c r="W12" s="582" t="s">
        <v>2176</v>
      </c>
      <c r="X12" s="617"/>
      <c r="Y12" s="619" t="s">
        <v>2174</v>
      </c>
      <c r="Z12" s="620"/>
      <c r="AA12" s="582" t="s">
        <v>2176</v>
      </c>
      <c r="AB12" s="617"/>
      <c r="AC12" s="619" t="s">
        <v>2174</v>
      </c>
      <c r="AD12" s="620"/>
      <c r="AE12" s="582" t="s">
        <v>2176</v>
      </c>
      <c r="AF12" s="617"/>
      <c r="AG12" s="619" t="s">
        <v>2174</v>
      </c>
      <c r="AH12" s="617"/>
      <c r="AI12" s="617" t="s">
        <v>183</v>
      </c>
      <c r="AJ12" s="619" t="s">
        <v>2174</v>
      </c>
      <c r="AK12" s="617"/>
      <c r="AL12" s="617" t="s">
        <v>564</v>
      </c>
      <c r="AM12" s="619" t="s">
        <v>2174</v>
      </c>
      <c r="AN12" s="618"/>
      <c r="AO12" s="617" t="s">
        <v>2177</v>
      </c>
      <c r="AP12" s="619" t="s">
        <v>2174</v>
      </c>
      <c r="AR12" s="617" t="s">
        <v>2173</v>
      </c>
      <c r="AS12" s="619" t="s">
        <v>2174</v>
      </c>
      <c r="AT12" s="619"/>
      <c r="AZ12" s="621" t="s">
        <v>2178</v>
      </c>
      <c r="BJ12" s="622" t="s">
        <v>2179</v>
      </c>
      <c r="BL12" s="584"/>
      <c r="BN12" s="621" t="s">
        <v>2180</v>
      </c>
      <c r="BZ12" s="621" t="s">
        <v>2181</v>
      </c>
    </row>
    <row r="13" spans="2:86" s="616" customFormat="1" ht="12.75" thickBot="1" x14ac:dyDescent="0.3">
      <c r="B13" s="623"/>
      <c r="C13" s="623"/>
      <c r="D13" s="623"/>
      <c r="E13" s="582" t="s">
        <v>2182</v>
      </c>
      <c r="F13" s="588"/>
      <c r="G13" s="582" t="s">
        <v>2183</v>
      </c>
      <c r="H13" s="588"/>
      <c r="I13" s="594" t="s">
        <v>2184</v>
      </c>
      <c r="J13" s="588"/>
      <c r="K13" s="582" t="s">
        <v>563</v>
      </c>
      <c r="L13" s="582" t="s">
        <v>2185</v>
      </c>
      <c r="M13" s="594" t="s">
        <v>2186</v>
      </c>
      <c r="N13" s="618"/>
      <c r="O13" s="582" t="s">
        <v>183</v>
      </c>
      <c r="P13" s="582" t="s">
        <v>2185</v>
      </c>
      <c r="Q13" s="594" t="s">
        <v>2187</v>
      </c>
      <c r="R13" s="618"/>
      <c r="S13" s="582" t="s">
        <v>564</v>
      </c>
      <c r="T13" s="582" t="s">
        <v>2185</v>
      </c>
      <c r="U13" s="594" t="s">
        <v>2188</v>
      </c>
      <c r="V13" s="588"/>
      <c r="W13" s="582" t="s">
        <v>563</v>
      </c>
      <c r="X13" s="582" t="s">
        <v>2185</v>
      </c>
      <c r="Y13" s="594" t="s">
        <v>2189</v>
      </c>
      <c r="Z13" s="588"/>
      <c r="AA13" s="582" t="s">
        <v>183</v>
      </c>
      <c r="AB13" s="582" t="s">
        <v>2185</v>
      </c>
      <c r="AC13" s="594" t="s">
        <v>2190</v>
      </c>
      <c r="AD13" s="588"/>
      <c r="AE13" s="582" t="s">
        <v>564</v>
      </c>
      <c r="AF13" s="582" t="s">
        <v>2185</v>
      </c>
      <c r="AG13" s="594" t="s">
        <v>2191</v>
      </c>
      <c r="AH13" s="582"/>
      <c r="AI13" s="582" t="s">
        <v>2185</v>
      </c>
      <c r="AJ13" s="594" t="s">
        <v>2192</v>
      </c>
      <c r="AK13" s="582"/>
      <c r="AL13" s="582" t="s">
        <v>2185</v>
      </c>
      <c r="AM13" s="594" t="s">
        <v>2193</v>
      </c>
      <c r="AN13" s="618"/>
      <c r="AO13" s="582" t="s">
        <v>2185</v>
      </c>
      <c r="AP13" s="594" t="s">
        <v>2194</v>
      </c>
      <c r="AR13" s="582" t="s">
        <v>2185</v>
      </c>
      <c r="AS13" s="594" t="s">
        <v>2195</v>
      </c>
      <c r="AT13" s="594"/>
      <c r="AU13" s="582" t="s">
        <v>2196</v>
      </c>
      <c r="AV13" s="582" t="s">
        <v>2196</v>
      </c>
      <c r="AX13" s="622" t="s">
        <v>2197</v>
      </c>
      <c r="AY13" s="622" t="s">
        <v>2198</v>
      </c>
      <c r="BE13" s="624" t="str">
        <f t="array" ref="BE13:BH13">TRANSPOSE($AZ$14:$AZ$17)</f>
        <v>E1</v>
      </c>
      <c r="BF13" s="625" t="str">
        <v>E2</v>
      </c>
      <c r="BG13" s="625" t="str">
        <v>E3</v>
      </c>
      <c r="BH13" s="626" t="str">
        <v>E4</v>
      </c>
      <c r="BJ13" s="622" t="s">
        <v>2199</v>
      </c>
      <c r="BL13" s="622" t="s">
        <v>2197</v>
      </c>
      <c r="BS13" s="624" t="str">
        <f t="array" ref="BS13:BV13">TRANSPOSE($BN$14:$BN$17)</f>
        <v/>
      </c>
      <c r="BT13" s="625" t="str">
        <v/>
      </c>
      <c r="BU13" s="625" t="str">
        <v/>
      </c>
      <c r="BV13" s="626" t="str">
        <v/>
      </c>
      <c r="BX13" s="622" t="s">
        <v>2197</v>
      </c>
      <c r="CE13" s="624" t="str">
        <f t="array" ref="CE13:CH13">TRANSPOSE($BZ$14:$BZ$17)</f>
        <v/>
      </c>
      <c r="CF13" s="625" t="str">
        <v/>
      </c>
      <c r="CG13" s="625" t="str">
        <v/>
      </c>
      <c r="CH13" s="626" t="str">
        <v/>
      </c>
    </row>
    <row r="14" spans="2:86" s="616" customFormat="1" ht="13.5" thickTop="1" thickBot="1" x14ac:dyDescent="0.3">
      <c r="B14" s="623"/>
      <c r="C14" s="627">
        <v>1</v>
      </c>
      <c r="D14" s="584" t="str">
        <f>$D5</f>
        <v>E1</v>
      </c>
      <c r="E14" s="628">
        <f>RANK(F14,$F$14:$F$17,1)</f>
        <v>1</v>
      </c>
      <c r="F14" s="597">
        <f>G14+ROW()/1000+(D14="")*10</f>
        <v>1.014</v>
      </c>
      <c r="G14" s="629">
        <f>AS14</f>
        <v>1</v>
      </c>
      <c r="H14" s="630"/>
      <c r="I14" s="631">
        <f>RANK($K5,$K$5:$K$8)</f>
        <v>1</v>
      </c>
      <c r="J14" s="632"/>
      <c r="K14" s="633">
        <f t="array" ref="K14">SUMPRODUCT($U$22:$U$27*($P$22:$P$27=$D14)*ISNUMBER(MATCH($Q$22:$Q$27,IF($I$14:$I$17=$I14,$D$14:$D$17,""),0)))+SUMPRODUCT($V$22:$V$27*($Q$22:$Q$27=$D14)*ISNUMBER(MATCH($P$22:$P$27,IF($I$14:$I$17=$I14,$D$14:$D$17,""),0)))</f>
        <v>0</v>
      </c>
      <c r="L14" s="634">
        <f>COUNTIFS($K$14:$K$17,"&gt;"&amp;$K14,$I$14:$I$17,"="&amp;$I14)</f>
        <v>0</v>
      </c>
      <c r="M14" s="635">
        <f t="shared" ref="M14:M17" si="12">I14+L14</f>
        <v>1</v>
      </c>
      <c r="N14" s="630"/>
      <c r="O14" s="633">
        <f t="array" ref="O14">SUMPRODUCT($W$22:$W$27*($P$22:$P$27=$D14)*ISNUMBER(MATCH($Q$22:$Q$27,IF($I$14:$I$17=$I14,$D$14:$D$17,""),0)))+SUMPRODUCT(-$W$22:$W$27*($Q$22:$Q$27=$D14)*ISNUMBER(MATCH($P$22:$P$27,IF($I$14:$I$17=$I14,$D$14:$D$17,""),0)))</f>
        <v>0</v>
      </c>
      <c r="P14" s="634">
        <f>COUNTIFS($O$14:$O$17,"&gt;"&amp;$O14,$M$14:$M$17,"="&amp;$M14)</f>
        <v>0</v>
      </c>
      <c r="Q14" s="635">
        <f t="shared" ref="Q14:Q17" si="13">M14+P14</f>
        <v>1</v>
      </c>
      <c r="R14" s="630"/>
      <c r="S14" s="633">
        <f t="array" ref="S14">SUMPRODUCT($X$22:$X$27*($P$22:$P$27=$D14)*ISNUMBER(MATCH($Q$22:$Q$27,IF($I$14:$I$17=$I14,$D$14:$D$17,""),0)))+SUMPRODUCT($Y$22:$Y$27*($Q$22:$Q$27=$D14)*ISNUMBER(MATCH($P$22:$P$27,IF($I$14:$I$17=$I14,$D$14:$D$17,""),0)))</f>
        <v>0</v>
      </c>
      <c r="T14" s="634">
        <f>COUNTIFS($S$14:$S$17,"&gt;"&amp;$S14,$Q$14:$Q$17,"="&amp;$Q14)</f>
        <v>0</v>
      </c>
      <c r="U14" s="635">
        <f t="shared" ref="U14:U17" si="14">Q14+T14</f>
        <v>1</v>
      </c>
      <c r="V14" s="632"/>
      <c r="W14" s="633">
        <f t="array" ref="W14">SUMPRODUCT($U$22:$U$27*($P$22:$P$27=$D14)*ISNUMBER(MATCH($Q$22:$Q$27,IF($U$14:$U$17=$U14,$D$14:$D$17,""),0)))+SUMPRODUCT($V$22:$V$27*($Q$22:$Q$27=$D14)*ISNUMBER(MATCH($P$22:$P$27,IF($U$14:$U$17=$U14,$D$14:$D$17,""),0)))</f>
        <v>0</v>
      </c>
      <c r="X14" s="634">
        <f>COUNTIFS($W$14:$W$17,"&gt;"&amp;$W14,$U$14:$U$17,"="&amp;$U14)</f>
        <v>0</v>
      </c>
      <c r="Y14" s="635">
        <f t="shared" ref="Y14:Y17" si="15">U14+X14</f>
        <v>1</v>
      </c>
      <c r="Z14" s="630"/>
      <c r="AA14" s="633">
        <f t="array" ref="AA14">SUMPRODUCT($W$22:$W$27*($P$22:$P$27=$D14)*ISNUMBER(MATCH($Q$22:$Q$27,IF($U$14:$U$17=$U14,$D$14:$D$17,""),0)))+SUMPRODUCT(-$W$22:$W$27*($Q$22:$Q$27=$D14)*ISNUMBER(MATCH($P$22:$P$27,IF($U$14:$U$17=$U14,$D$14:$D$17,""),0)))</f>
        <v>0</v>
      </c>
      <c r="AB14" s="634">
        <f>COUNTIFS($AA$14:$AA$17,"&gt;"&amp;$AA14,$Y$14:$Y$17,"="&amp;$Y14)</f>
        <v>0</v>
      </c>
      <c r="AC14" s="635">
        <f t="shared" ref="AC14:AC17" si="16">Y14+AB14</f>
        <v>1</v>
      </c>
      <c r="AD14" s="630"/>
      <c r="AE14" s="633">
        <f t="array" ref="AE14">SUMPRODUCT($X$22:$X$27*($P$22:$P$27=$D14)*ISNUMBER(MATCH($Q$22:$Q$27,IF($U$14:$U$17=$U14,$D$14:$D$17,""),0)))+SUMPRODUCT($Y$22:$Y$27*($Q$22:$Q$27=$D14)*ISNUMBER(MATCH($P$22:$P$27,IF($U$14:$U$17=$U14,$D$14:$D$17,""),0)))</f>
        <v>0</v>
      </c>
      <c r="AF14" s="634">
        <f>COUNTIFS($AE$14:$AE$17,"&gt;"&amp;$AE14,$AC$14:$AC$17,"="&amp;$AC14)</f>
        <v>0</v>
      </c>
      <c r="AG14" s="635">
        <f t="shared" ref="AG14:AG17" si="17">AC14+AF14</f>
        <v>1</v>
      </c>
      <c r="AH14" s="632"/>
      <c r="AI14" s="636">
        <f>COUNTIFS($J$5:$J$8,"&gt;"&amp;$J5,$AG$14:$AG$17,"="&amp;$AG14)</f>
        <v>0</v>
      </c>
      <c r="AJ14" s="637">
        <f>AG14+AI14</f>
        <v>1</v>
      </c>
      <c r="AK14" s="630"/>
      <c r="AL14" s="636">
        <f>COUNTIFS($H$5:$H$8,"&gt;"&amp;$H5,$AJ$14:$AJ$17,"="&amp;$AJ14)</f>
        <v>0</v>
      </c>
      <c r="AM14" s="637">
        <f>AJ14+AL14</f>
        <v>1</v>
      </c>
      <c r="AN14" s="630"/>
      <c r="AO14" s="636">
        <f>COUNTIFS($P$5:$P$8,"&gt;"&amp;$P5,$AM$21:$AM$24,"="&amp;$AM21)</f>
        <v>0</v>
      </c>
      <c r="AP14" s="637">
        <f>AM21+AO14</f>
        <v>1</v>
      </c>
      <c r="AQ14" s="630"/>
      <c r="AR14" s="636">
        <f>COUNTIFS($R$5:$R$8,"&gt;"&amp;$R5,$AP$14:$AP$17,"="&amp;$AP14)</f>
        <v>0</v>
      </c>
      <c r="AS14" s="637">
        <f t="shared" ref="AS14:AS17" si="18">AP14+AR14</f>
        <v>1</v>
      </c>
      <c r="AT14" s="630"/>
      <c r="AU14" s="638" t="b">
        <f t="array" ref="AU14">AND($L$9&gt;0,(SUM(($AM$21:$AM$24=TRANSPOSE($AM$21:$AM$24))*(($L$5:$L$8&gt;0)*TRANSPOSE($L$5:$L$8)+({1;2;3;4}={1,2,3,4})&gt;0))-4)&gt;0)</f>
        <v>0</v>
      </c>
      <c r="AV14" s="639" t="b">
        <f>AND($AU5,$AV5)</f>
        <v>0</v>
      </c>
      <c r="AX14" s="640">
        <f t="array" ref="AX14">IFERROR(SMALL(IF(COUNTIF($I$14:$I$17,$C$14:$C$17)&gt;1,$C$14:$C$17,""),1),"")</f>
        <v>1</v>
      </c>
      <c r="AY14" s="639">
        <f>IFERROR(INDEX($E$14:$E$17,IF($I14=$AX$14,$C14,99)),0)</f>
        <v>1</v>
      </c>
      <c r="AZ14" s="641" t="str">
        <f t="array" ref="AZ14:AZ17">IFERROR(VLOOKUP($BA$5:$BA$8,$C$14:$D$17,2,0),"")</f>
        <v>E1</v>
      </c>
      <c r="BA14" s="644">
        <f t="array" ref="BA14:BA17">IFERROR(VLOOKUP($BA$5:$BA$8,$C$14:$K$17,9,0),"")</f>
        <v>0</v>
      </c>
      <c r="BB14" s="644">
        <f t="array" ref="BB14:BB17">IFERROR(VLOOKUP($BA$5:$BA$8,$C$14:$O$17,13,0),"")</f>
        <v>0</v>
      </c>
      <c r="BC14" s="646">
        <f t="array" ref="BC14:BC17">IFERROR(VLOOKUP($BA$5:$BA$8,$C$14:$S$17,17,0),"")</f>
        <v>0</v>
      </c>
      <c r="BE14" s="649" t="str">
        <f t="array" ref="BE14:BH17">IFERROR(VLOOKUP($AZ$14:$AZ$17&amp;$BE$13:$BH$13,$Z$22:$AA$33,2,0),"")</f>
        <v/>
      </c>
      <c r="BF14" s="650" t="str">
        <v/>
      </c>
      <c r="BG14" s="650" t="str">
        <v/>
      </c>
      <c r="BH14" s="651" t="str">
        <v/>
      </c>
      <c r="BI14" s="639"/>
      <c r="BJ14" s="658" t="b">
        <f>COUNTIF($I$14:$I$17,$BL$15)&lt;&gt;COUNTIF($U$14:$U$17,$BL$15)</f>
        <v>0</v>
      </c>
      <c r="BK14" s="599">
        <f t="array" ref="BK14:BK17">IF($I$14:$I$17=$AX$14,$U$14:$U$17,0)</f>
        <v>1</v>
      </c>
      <c r="BL14" s="659" t="str">
        <f>IF($BJ$14,$BL$15,"")</f>
        <v/>
      </c>
      <c r="BM14" s="660"/>
      <c r="BN14" s="641" t="str">
        <f t="array" ref="BN14:BN17">IFERROR(VLOOKUP($BO$5:$BO$8,$C$14:$D$17,2,0),"")</f>
        <v/>
      </c>
      <c r="BO14" s="644" t="str">
        <f t="array" ref="BO14:BO17">IFERROR(VLOOKUP($BO$5:$BO$8,$C$14:$W$17,21,0),"")</f>
        <v/>
      </c>
      <c r="BP14" s="644" t="str">
        <f t="array" ref="BP14:BP17">IFERROR(VLOOKUP($BO$5:$BO$8,$C$14:$AA$17,25,0),"")</f>
        <v/>
      </c>
      <c r="BQ14" s="646" t="str">
        <f t="array" ref="BQ14:BQ17">IFERROR(VLOOKUP($BO$5:$BO$8,$C$14:$AE$17,29,0),"")</f>
        <v/>
      </c>
      <c r="BS14" s="649" t="str">
        <f t="array" ref="BS14:BV17">IFERROR(VLOOKUP($BN$14:$BN$17&amp;$BS$13:$BV$13,$Z$22:$AA$33,2,0),"")</f>
        <v/>
      </c>
      <c r="BT14" s="650" t="str">
        <v/>
      </c>
      <c r="BU14" s="650" t="str">
        <v/>
      </c>
      <c r="BV14" s="651" t="str">
        <v/>
      </c>
      <c r="BX14" s="640" t="str">
        <f t="array" ref="BX14">IFERROR(SMALL(IF(COUNTIF($BK$14:$BK$17,$C$14:$C$17)&gt;1,$C$14:$C$17,""),2),"")</f>
        <v/>
      </c>
      <c r="BZ14" s="641" t="str">
        <f t="array" ref="BZ14:BZ17">IFERROR(VLOOKUP($CA$5:$CA$8,$C$14:$D$17,2,0),"")</f>
        <v/>
      </c>
      <c r="CA14" s="644" t="str">
        <f t="array" ref="CA14:CA17">IFERROR(VLOOKUP($CA$5:$CA$8,$C$14:$W$17,21,0),"")</f>
        <v/>
      </c>
      <c r="CB14" s="644" t="str">
        <f t="array" ref="CB14:CB17">IFERROR(VLOOKUP($CA$5:$CA$8,$C$14:$AA$17,25,0),"")</f>
        <v/>
      </c>
      <c r="CC14" s="646" t="str">
        <f t="array" ref="CC14:CC17">IFERROR(VLOOKUP($CA$5:$CA$8,$C$14:$AE$17,29,0),"")</f>
        <v/>
      </c>
      <c r="CE14" s="649" t="str">
        <f t="array" ref="CE14:CH17">IFERROR(VLOOKUP($BZ$14:$BZ$17&amp;$CE$13:$CH$13,$Z$22:$AA$33,2,0),"")</f>
        <v/>
      </c>
      <c r="CF14" s="650" t="str">
        <v/>
      </c>
      <c r="CG14" s="650" t="str">
        <v/>
      </c>
      <c r="CH14" s="651" t="str">
        <v/>
      </c>
    </row>
    <row r="15" spans="2:86" s="616" customFormat="1" x14ac:dyDescent="0.25">
      <c r="B15" s="623"/>
      <c r="C15" s="627">
        <v>2</v>
      </c>
      <c r="D15" s="584" t="str">
        <f t="shared" ref="D15:D17" si="19">$D6</f>
        <v>E2</v>
      </c>
      <c r="E15" s="661">
        <f t="shared" ref="E15:E17" si="20">RANK(F15,$F$14:$F$17,1)</f>
        <v>2</v>
      </c>
      <c r="F15" s="597">
        <f t="shared" ref="F15:F17" si="21">G15+ROW()/1000+(D15="")*10</f>
        <v>1.0149999999999999</v>
      </c>
      <c r="G15" s="629">
        <f t="shared" ref="G15:G17" si="22">AS15</f>
        <v>1</v>
      </c>
      <c r="H15" s="630"/>
      <c r="I15" s="662">
        <f t="shared" ref="I15:I17" si="23">RANK($K6,$K$5:$K$8)</f>
        <v>1</v>
      </c>
      <c r="J15" s="632"/>
      <c r="K15" s="585">
        <f t="array" ref="K15">SUMPRODUCT($U$22:$U$27*($P$22:$P$27=$D15)*ISNUMBER(MATCH($Q$22:$Q$27,IF($I$14:$I$17=$I15,$D$14:$D$17,""),0)))+SUMPRODUCT($V$22:$V$27*($Q$22:$Q$27=$D15)*ISNUMBER(MATCH($P$22:$P$27,IF($I$14:$I$17=$I15,$D$14:$D$17,""),0)))</f>
        <v>0</v>
      </c>
      <c r="L15" s="583">
        <f>COUNTIFS($K$14:$K$17,"&gt;"&amp;$K15,$I$14:$I$17,"="&amp;$I15)</f>
        <v>0</v>
      </c>
      <c r="M15" s="601">
        <f t="shared" si="12"/>
        <v>1</v>
      </c>
      <c r="N15" s="630"/>
      <c r="O15" s="585">
        <f t="array" ref="O15">SUMPRODUCT($W$22:$W$27*($P$22:$P$27=$D15)*ISNUMBER(MATCH($Q$22:$Q$27,IF($I$14:$I$17=$I15,$D$14:$D$17,""),0)))+SUMPRODUCT(-$W$22:$W$27*($Q$22:$Q$27=$D15)*ISNUMBER(MATCH($P$22:$P$27,IF($I$14:$I$17=$I15,$D$14:$D$17,""),0)))</f>
        <v>0</v>
      </c>
      <c r="P15" s="583">
        <f>COUNTIFS($O$14:$O$17,"&gt;"&amp;$O15,$M$14:$M$17,"="&amp;$M15)</f>
        <v>0</v>
      </c>
      <c r="Q15" s="601">
        <f t="shared" si="13"/>
        <v>1</v>
      </c>
      <c r="R15" s="630"/>
      <c r="S15" s="585">
        <f t="array" ref="S15">SUMPRODUCT($X$22:$X$27*($P$22:$P$27=$D15)*ISNUMBER(MATCH($Q$22:$Q$27,IF($I$14:$I$17=$I15,$D$14:$D$17,""),0)))+SUMPRODUCT($Y$22:$Y$27*($Q$22:$Q$27=$D15)*ISNUMBER(MATCH($P$22:$P$27,IF($I$14:$I$17=$I15,$D$14:$D$17,""),0)))</f>
        <v>0</v>
      </c>
      <c r="T15" s="583">
        <f>COUNTIFS($S$14:$S$17,"&gt;"&amp;$S15,$Q$14:$Q$17,"="&amp;$Q15)</f>
        <v>0</v>
      </c>
      <c r="U15" s="601">
        <f t="shared" si="14"/>
        <v>1</v>
      </c>
      <c r="V15" s="632"/>
      <c r="W15" s="585">
        <f t="array" ref="W15">SUMPRODUCT($U$22:$U$27*($P$22:$P$27=$D15)*ISNUMBER(MATCH($Q$22:$Q$27,IF($U$14:$U$17=$U15,$D$14:$D$17,""),0)))+SUMPRODUCT($V$22:$V$27*($Q$22:$Q$27=$D15)*ISNUMBER(MATCH($P$22:$P$27,IF($U$14:$U$17=$U15,$D$14:$D$17,""),0)))</f>
        <v>0</v>
      </c>
      <c r="X15" s="583">
        <f>COUNTIFS($W$14:$W$17,"&gt;"&amp;$W15,$U$14:$U$17,"="&amp;$U15)</f>
        <v>0</v>
      </c>
      <c r="Y15" s="601">
        <f t="shared" si="15"/>
        <v>1</v>
      </c>
      <c r="Z15" s="630"/>
      <c r="AA15" s="585">
        <f t="array" ref="AA15">SUMPRODUCT($W$22:$W$27*($P$22:$P$27=$D15)*ISNUMBER(MATCH($Q$22:$Q$27,IF($U$14:$U$17=$U15,$D$14:$D$17,""),0)))+SUMPRODUCT(-$W$22:$W$27*($Q$22:$Q$27=$D15)*ISNUMBER(MATCH($P$22:$P$27,IF($U$14:$U$17=$U15,$D$14:$D$17,""),0)))</f>
        <v>0</v>
      </c>
      <c r="AB15" s="583">
        <f>COUNTIFS($AA$14:$AA$17,"&gt;"&amp;$AA15,$Y$14:$Y$17,"="&amp;$Y15)</f>
        <v>0</v>
      </c>
      <c r="AC15" s="601">
        <f t="shared" si="16"/>
        <v>1</v>
      </c>
      <c r="AD15" s="630"/>
      <c r="AE15" s="585">
        <f t="array" ref="AE15">SUMPRODUCT($X$22:$X$27*($P$22:$P$27=$D15)*ISNUMBER(MATCH($Q$22:$Q$27,IF($U$14:$U$17=$U15,$D$14:$D$17,""),0)))+SUMPRODUCT($Y$22:$Y$27*($Q$22:$Q$27=$D15)*ISNUMBER(MATCH($P$22:$P$27,IF($U$14:$U$17=$U15,$D$14:$D$17,""),0)))</f>
        <v>0</v>
      </c>
      <c r="AF15" s="583">
        <f>COUNTIFS($AE$14:$AE$17,"&gt;"&amp;$AE15,$AC$14:$AC$17,"="&amp;$AC15)</f>
        <v>0</v>
      </c>
      <c r="AG15" s="601">
        <f t="shared" si="17"/>
        <v>1</v>
      </c>
      <c r="AH15" s="632"/>
      <c r="AI15" s="584">
        <f>COUNTIFS($J$5:$J$8,"&gt;"&amp;$J6,$AG$14:$AG$17,"="&amp;$AG15)</f>
        <v>0</v>
      </c>
      <c r="AJ15" s="601">
        <f t="shared" ref="AJ15:AJ17" si="24">AG15+AI15</f>
        <v>1</v>
      </c>
      <c r="AK15" s="630"/>
      <c r="AL15" s="584">
        <f>COUNTIFS($H$5:$H$8,"&gt;"&amp;$H6,$AJ$14:$AJ$17,"="&amp;$AJ15)</f>
        <v>0</v>
      </c>
      <c r="AM15" s="601">
        <f t="shared" ref="AM15:AM17" si="25">AJ15+AL15</f>
        <v>1</v>
      </c>
      <c r="AN15" s="630"/>
      <c r="AO15" s="584">
        <f t="shared" ref="AO15:AO17" si="26">COUNTIFS($P$5:$P$8,"&gt;"&amp;$P6,$AM$21:$AM$24,"="&amp;$AM22)</f>
        <v>0</v>
      </c>
      <c r="AP15" s="601">
        <f t="shared" ref="AP15:AP17" si="27">AM22+AO15</f>
        <v>1</v>
      </c>
      <c r="AQ15" s="630"/>
      <c r="AR15" s="584">
        <f t="shared" ref="AR15:AR17" si="28">COUNTIFS($R$5:$R$8,"&gt;"&amp;$R6,$AP$14:$AP$17,"="&amp;$AP15)</f>
        <v>0</v>
      </c>
      <c r="AS15" s="601">
        <f t="shared" si="18"/>
        <v>1</v>
      </c>
      <c r="AT15" s="630"/>
      <c r="AV15" s="639" t="b">
        <f t="shared" ref="AV15:AV17" si="29">AND($AU6,$AV6)</f>
        <v>0</v>
      </c>
      <c r="AX15" s="663"/>
      <c r="AY15" s="639">
        <f t="shared" ref="AY15:AY17" si="30">IFERROR(INDEX($E$14:$E$17,IF($I15=$AX$14,$C15,99)),0)</f>
        <v>2</v>
      </c>
      <c r="AZ15" s="642" t="str">
        <v>E2</v>
      </c>
      <c r="BA15" s="584">
        <v>0</v>
      </c>
      <c r="BB15" s="584">
        <v>0</v>
      </c>
      <c r="BC15" s="647">
        <v>0</v>
      </c>
      <c r="BE15" s="652" t="str">
        <v/>
      </c>
      <c r="BF15" s="653" t="str">
        <v/>
      </c>
      <c r="BG15" s="639" t="str">
        <v/>
      </c>
      <c r="BH15" s="654" t="str">
        <v/>
      </c>
      <c r="BI15" s="639"/>
      <c r="BK15" s="609">
        <v>1</v>
      </c>
      <c r="BL15" s="664">
        <f t="array" ref="BL15">IFERROR(SMALL(IF(COUNTIF($BK$14:$BK$17,$C$14:$C$17)&gt;1,$C$14:$C$17,""),1),"")</f>
        <v>1</v>
      </c>
      <c r="BN15" s="642" t="str">
        <v/>
      </c>
      <c r="BO15" s="584" t="str">
        <v/>
      </c>
      <c r="BP15" s="584" t="str">
        <v/>
      </c>
      <c r="BQ15" s="647" t="str">
        <v/>
      </c>
      <c r="BS15" s="652" t="str">
        <v/>
      </c>
      <c r="BT15" s="653" t="str">
        <v/>
      </c>
      <c r="BU15" s="639" t="str">
        <v/>
      </c>
      <c r="BV15" s="654" t="str">
        <v/>
      </c>
      <c r="BZ15" s="642" t="str">
        <v/>
      </c>
      <c r="CA15" s="584" t="str">
        <v/>
      </c>
      <c r="CB15" s="584" t="str">
        <v/>
      </c>
      <c r="CC15" s="647" t="str">
        <v/>
      </c>
      <c r="CE15" s="652" t="str">
        <v/>
      </c>
      <c r="CF15" s="653" t="str">
        <v/>
      </c>
      <c r="CG15" s="639" t="str">
        <v/>
      </c>
      <c r="CH15" s="654" t="str">
        <v/>
      </c>
    </row>
    <row r="16" spans="2:86" s="616" customFormat="1" x14ac:dyDescent="0.25">
      <c r="B16" s="623"/>
      <c r="C16" s="627">
        <v>3</v>
      </c>
      <c r="D16" s="584" t="str">
        <f t="shared" si="19"/>
        <v>E3</v>
      </c>
      <c r="E16" s="661">
        <f t="shared" si="20"/>
        <v>3</v>
      </c>
      <c r="F16" s="597">
        <f t="shared" si="21"/>
        <v>1.016</v>
      </c>
      <c r="G16" s="629">
        <f t="shared" si="22"/>
        <v>1</v>
      </c>
      <c r="H16" s="630"/>
      <c r="I16" s="662">
        <f t="shared" si="23"/>
        <v>1</v>
      </c>
      <c r="J16" s="632"/>
      <c r="K16" s="585">
        <f t="array" ref="K16">SUMPRODUCT($U$22:$U$27*($P$22:$P$27=$D16)*ISNUMBER(MATCH($Q$22:$Q$27,IF($I$14:$I$17=$I16,$D$14:$D$17,""),0)))+SUMPRODUCT($V$22:$V$27*($Q$22:$Q$27=$D16)*ISNUMBER(MATCH($P$22:$P$27,IF($I$14:$I$17=$I16,$D$14:$D$17,""),0)))</f>
        <v>0</v>
      </c>
      <c r="L16" s="583">
        <f>COUNTIFS($K$14:$K$17,"&gt;"&amp;$K16,$I$14:$I$17,"="&amp;$I16)</f>
        <v>0</v>
      </c>
      <c r="M16" s="601">
        <f t="shared" si="12"/>
        <v>1</v>
      </c>
      <c r="N16" s="630"/>
      <c r="O16" s="585">
        <f t="array" ref="O16">SUMPRODUCT($W$22:$W$27*($P$22:$P$27=$D16)*ISNUMBER(MATCH($Q$22:$Q$27,IF($I$14:$I$17=$I16,$D$14:$D$17,""),0)))+SUMPRODUCT(-$W$22:$W$27*($Q$22:$Q$27=$D16)*ISNUMBER(MATCH($P$22:$P$27,IF($I$14:$I$17=$I16,$D$14:$D$17,""),0)))</f>
        <v>0</v>
      </c>
      <c r="P16" s="583">
        <f>COUNTIFS($O$14:$O$17,"&gt;"&amp;$O16,$M$14:$M$17,"="&amp;$M16)</f>
        <v>0</v>
      </c>
      <c r="Q16" s="601">
        <f t="shared" si="13"/>
        <v>1</v>
      </c>
      <c r="R16" s="630"/>
      <c r="S16" s="585">
        <f t="array" ref="S16">SUMPRODUCT($X$22:$X$27*($P$22:$P$27=$D16)*ISNUMBER(MATCH($Q$22:$Q$27,IF($I$14:$I$17=$I16,$D$14:$D$17,""),0)))+SUMPRODUCT($Y$22:$Y$27*($Q$22:$Q$27=$D16)*ISNUMBER(MATCH($P$22:$P$27,IF($I$14:$I$17=$I16,$D$14:$D$17,""),0)))</f>
        <v>0</v>
      </c>
      <c r="T16" s="583">
        <f>COUNTIFS($S$14:$S$17,"&gt;"&amp;$S16,$Q$14:$Q$17,"="&amp;$Q16)</f>
        <v>0</v>
      </c>
      <c r="U16" s="601">
        <f t="shared" si="14"/>
        <v>1</v>
      </c>
      <c r="V16" s="632"/>
      <c r="W16" s="585">
        <f t="array" ref="W16">SUMPRODUCT($U$22:$U$27*($P$22:$P$27=$D16)*ISNUMBER(MATCH($Q$22:$Q$27,IF($U$14:$U$17=$U16,$D$14:$D$17,""),0)))+SUMPRODUCT($V$22:$V$27*($Q$22:$Q$27=$D16)*ISNUMBER(MATCH($P$22:$P$27,IF($U$14:$U$17=$U16,$D$14:$D$17,""),0)))</f>
        <v>0</v>
      </c>
      <c r="X16" s="583">
        <f>COUNTIFS($W$14:$W$17,"&gt;"&amp;$W16,$U$14:$U$17,"="&amp;$U16)</f>
        <v>0</v>
      </c>
      <c r="Y16" s="601">
        <f t="shared" si="15"/>
        <v>1</v>
      </c>
      <c r="Z16" s="630"/>
      <c r="AA16" s="585">
        <f t="array" ref="AA16">SUMPRODUCT($W$22:$W$27*($P$22:$P$27=$D16)*ISNUMBER(MATCH($Q$22:$Q$27,IF($U$14:$U$17=$U16,$D$14:$D$17,""),0)))+SUMPRODUCT(-$W$22:$W$27*($Q$22:$Q$27=$D16)*ISNUMBER(MATCH($P$22:$P$27,IF($U$14:$U$17=$U16,$D$14:$D$17,""),0)))</f>
        <v>0</v>
      </c>
      <c r="AB16" s="583">
        <f>COUNTIFS($AA$14:$AA$17,"&gt;"&amp;$AA16,$Y$14:$Y$17,"="&amp;$Y16)</f>
        <v>0</v>
      </c>
      <c r="AC16" s="601">
        <f t="shared" si="16"/>
        <v>1</v>
      </c>
      <c r="AD16" s="630"/>
      <c r="AE16" s="585">
        <f t="array" ref="AE16">SUMPRODUCT($X$22:$X$27*($P$22:$P$27=$D16)*ISNUMBER(MATCH($Q$22:$Q$27,IF($U$14:$U$17=$U16,$D$14:$D$17,""),0)))+SUMPRODUCT($Y$22:$Y$27*($Q$22:$Q$27=$D16)*ISNUMBER(MATCH($P$22:$P$27,IF($U$14:$U$17=$U16,$D$14:$D$17,""),0)))</f>
        <v>0</v>
      </c>
      <c r="AF16" s="583">
        <f>COUNTIFS($AE$14:$AE$17,"&gt;"&amp;$AE16,$AC$14:$AC$17,"="&amp;$AC16)</f>
        <v>0</v>
      </c>
      <c r="AG16" s="601">
        <f t="shared" si="17"/>
        <v>1</v>
      </c>
      <c r="AH16" s="632"/>
      <c r="AI16" s="584">
        <f>COUNTIFS($J$5:$J$8,"&gt;"&amp;$J7,$AG$14:$AG$17,"="&amp;$AG16)</f>
        <v>0</v>
      </c>
      <c r="AJ16" s="601">
        <f t="shared" si="24"/>
        <v>1</v>
      </c>
      <c r="AK16" s="630"/>
      <c r="AL16" s="584">
        <f>COUNTIFS($H$5:$H$8,"&gt;"&amp;$H7,$AJ$14:$AJ$17,"="&amp;$AJ16)</f>
        <v>0</v>
      </c>
      <c r="AM16" s="601">
        <f t="shared" si="25"/>
        <v>1</v>
      </c>
      <c r="AN16" s="630"/>
      <c r="AO16" s="584">
        <f t="shared" si="26"/>
        <v>0</v>
      </c>
      <c r="AP16" s="601">
        <f t="shared" si="27"/>
        <v>1</v>
      </c>
      <c r="AQ16" s="630"/>
      <c r="AR16" s="584">
        <f t="shared" si="28"/>
        <v>0</v>
      </c>
      <c r="AS16" s="601">
        <f t="shared" si="18"/>
        <v>1</v>
      </c>
      <c r="AT16" s="630"/>
      <c r="AV16" s="639" t="b">
        <f t="shared" si="29"/>
        <v>0</v>
      </c>
      <c r="AX16" s="584"/>
      <c r="AY16" s="639">
        <f t="shared" si="30"/>
        <v>3</v>
      </c>
      <c r="AZ16" s="642" t="str">
        <v>E3</v>
      </c>
      <c r="BA16" s="584">
        <v>0</v>
      </c>
      <c r="BB16" s="584">
        <v>0</v>
      </c>
      <c r="BC16" s="647">
        <v>0</v>
      </c>
      <c r="BE16" s="652" t="str">
        <v/>
      </c>
      <c r="BF16" s="639" t="str">
        <v/>
      </c>
      <c r="BG16" s="653" t="str">
        <v/>
      </c>
      <c r="BH16" s="654" t="str">
        <v/>
      </c>
      <c r="BI16" s="639"/>
      <c r="BJ16" s="639"/>
      <c r="BK16" s="609">
        <v>1</v>
      </c>
      <c r="BL16" s="584"/>
      <c r="BN16" s="642" t="str">
        <v/>
      </c>
      <c r="BO16" s="584" t="str">
        <v/>
      </c>
      <c r="BP16" s="584" t="str">
        <v/>
      </c>
      <c r="BQ16" s="647" t="str">
        <v/>
      </c>
      <c r="BS16" s="652" t="str">
        <v/>
      </c>
      <c r="BT16" s="639" t="str">
        <v/>
      </c>
      <c r="BU16" s="653" t="str">
        <v/>
      </c>
      <c r="BV16" s="654" t="str">
        <v/>
      </c>
      <c r="BZ16" s="642" t="str">
        <v/>
      </c>
      <c r="CA16" s="584" t="str">
        <v/>
      </c>
      <c r="CB16" s="584" t="str">
        <v/>
      </c>
      <c r="CC16" s="647" t="str">
        <v/>
      </c>
      <c r="CE16" s="652" t="str">
        <v/>
      </c>
      <c r="CF16" s="639" t="str">
        <v/>
      </c>
      <c r="CG16" s="653" t="str">
        <v/>
      </c>
      <c r="CH16" s="654" t="str">
        <v/>
      </c>
    </row>
    <row r="17" spans="2:86" s="616" customFormat="1" ht="12.75" thickBot="1" x14ac:dyDescent="0.3">
      <c r="B17" s="623"/>
      <c r="C17" s="627">
        <v>4</v>
      </c>
      <c r="D17" s="584" t="str">
        <f t="shared" si="19"/>
        <v>E4</v>
      </c>
      <c r="E17" s="665">
        <f t="shared" si="20"/>
        <v>4</v>
      </c>
      <c r="F17" s="597">
        <f t="shared" si="21"/>
        <v>1.0169999999999999</v>
      </c>
      <c r="G17" s="629">
        <f t="shared" si="22"/>
        <v>1</v>
      </c>
      <c r="H17" s="630"/>
      <c r="I17" s="662">
        <f t="shared" si="23"/>
        <v>1</v>
      </c>
      <c r="J17" s="632"/>
      <c r="K17" s="585">
        <f t="array" ref="K17">SUMPRODUCT($U$22:$U$27*($P$22:$P$27=$D17)*ISNUMBER(MATCH($Q$22:$Q$27,IF($I$14:$I$17=$I17,$D$14:$D$17,""),0)))+SUMPRODUCT($V$22:$V$27*($Q$22:$Q$27=$D17)*ISNUMBER(MATCH($P$22:$P$27,IF($I$14:$I$17=$I17,$D$14:$D$17,""),0)))</f>
        <v>0</v>
      </c>
      <c r="L17" s="583">
        <f>COUNTIFS($K$14:$K$17,"&gt;"&amp;$K17,$I$14:$I$17,"="&amp;$I17)</f>
        <v>0</v>
      </c>
      <c r="M17" s="601">
        <f t="shared" si="12"/>
        <v>1</v>
      </c>
      <c r="N17" s="630"/>
      <c r="O17" s="585">
        <f t="array" ref="O17">SUMPRODUCT($W$22:$W$27*($P$22:$P$27=$D17)*ISNUMBER(MATCH($Q$22:$Q$27,IF($I$14:$I$17=$I17,$D$14:$D$17,""),0)))+SUMPRODUCT(-$W$22:$W$27*($Q$22:$Q$27=$D17)*ISNUMBER(MATCH($P$22:$P$27,IF($I$14:$I$17=$I17,$D$14:$D$17,""),0)))</f>
        <v>0</v>
      </c>
      <c r="P17" s="583">
        <f>COUNTIFS($O$14:$O$17,"&gt;"&amp;$O17,$M$14:$M$17,"="&amp;$M17)</f>
        <v>0</v>
      </c>
      <c r="Q17" s="601">
        <f t="shared" si="13"/>
        <v>1</v>
      </c>
      <c r="R17" s="630"/>
      <c r="S17" s="585">
        <f t="array" ref="S17">SUMPRODUCT($X$22:$X$27*($P$22:$P$27=$D17)*ISNUMBER(MATCH($Q$22:$Q$27,IF($I$14:$I$17=$I17,$D$14:$D$17,""),0)))+SUMPRODUCT($Y$22:$Y$27*($Q$22:$Q$27=$D17)*ISNUMBER(MATCH($P$22:$P$27,IF($I$14:$I$17=$I17,$D$14:$D$17,""),0)))</f>
        <v>0</v>
      </c>
      <c r="T17" s="583">
        <f>COUNTIFS($S$14:$S$17,"&gt;"&amp;$S17,$Q$14:$Q$17,"="&amp;$Q17)</f>
        <v>0</v>
      </c>
      <c r="U17" s="601">
        <f t="shared" si="14"/>
        <v>1</v>
      </c>
      <c r="V17" s="632"/>
      <c r="W17" s="585">
        <f t="array" ref="W17">SUMPRODUCT($U$22:$U$27*($P$22:$P$27=$D17)*ISNUMBER(MATCH($Q$22:$Q$27,IF($U$14:$U$17=$U17,$D$14:$D$17,""),0)))+SUMPRODUCT($V$22:$V$27*($Q$22:$Q$27=$D17)*ISNUMBER(MATCH($P$22:$P$27,IF($U$14:$U$17=$U17,$D$14:$D$17,""),0)))</f>
        <v>0</v>
      </c>
      <c r="X17" s="583">
        <f>COUNTIFS($W$14:$W$17,"&gt;"&amp;$W17,$U$14:$U$17,"="&amp;$U17)</f>
        <v>0</v>
      </c>
      <c r="Y17" s="601">
        <f t="shared" si="15"/>
        <v>1</v>
      </c>
      <c r="Z17" s="630"/>
      <c r="AA17" s="585">
        <f t="array" ref="AA17">SUMPRODUCT($W$22:$W$27*($P$22:$P$27=$D17)*ISNUMBER(MATCH($Q$22:$Q$27,IF($U$14:$U$17=$U17,$D$14:$D$17,""),0)))+SUMPRODUCT(-$W$22:$W$27*($Q$22:$Q$27=$D17)*ISNUMBER(MATCH($P$22:$P$27,IF($U$14:$U$17=$U17,$D$14:$D$17,""),0)))</f>
        <v>0</v>
      </c>
      <c r="AB17" s="583">
        <f>COUNTIFS($AA$14:$AA$17,"&gt;"&amp;$AA17,$Y$14:$Y$17,"="&amp;$Y17)</f>
        <v>0</v>
      </c>
      <c r="AC17" s="601">
        <f t="shared" si="16"/>
        <v>1</v>
      </c>
      <c r="AD17" s="630"/>
      <c r="AE17" s="585">
        <f t="array" ref="AE17">SUMPRODUCT($X$22:$X$27*($P$22:$P$27=$D17)*ISNUMBER(MATCH($Q$22:$Q$27,IF($U$14:$U$17=$U17,$D$14:$D$17,""),0)))+SUMPRODUCT($Y$22:$Y$27*($Q$22:$Q$27=$D17)*ISNUMBER(MATCH($P$22:$P$27,IF($U$14:$U$17=$U17,$D$14:$D$17,""),0)))</f>
        <v>0</v>
      </c>
      <c r="AF17" s="583">
        <f>COUNTIFS($AE$14:$AE$17,"&gt;"&amp;$AE17,$AC$14:$AC$17,"="&amp;$AC17)</f>
        <v>0</v>
      </c>
      <c r="AG17" s="601">
        <f t="shared" si="17"/>
        <v>1</v>
      </c>
      <c r="AH17" s="632"/>
      <c r="AI17" s="584">
        <f>COUNTIFS($J$5:$J$8,"&gt;"&amp;$J8,$AG$14:$AG$17,"="&amp;$AG17)</f>
        <v>0</v>
      </c>
      <c r="AJ17" s="601">
        <f t="shared" si="24"/>
        <v>1</v>
      </c>
      <c r="AK17" s="630"/>
      <c r="AL17" s="584">
        <f>COUNTIFS($H$5:$H$8,"&gt;"&amp;$H8,$AJ$14:$AJ$17,"="&amp;$AJ17)</f>
        <v>0</v>
      </c>
      <c r="AM17" s="601">
        <f t="shared" si="25"/>
        <v>1</v>
      </c>
      <c r="AN17" s="630"/>
      <c r="AO17" s="584">
        <f t="shared" si="26"/>
        <v>0</v>
      </c>
      <c r="AP17" s="601">
        <f t="shared" si="27"/>
        <v>1</v>
      </c>
      <c r="AQ17" s="630"/>
      <c r="AR17" s="584">
        <f t="shared" si="28"/>
        <v>0</v>
      </c>
      <c r="AS17" s="601">
        <f t="shared" si="18"/>
        <v>1</v>
      </c>
      <c r="AT17" s="630"/>
      <c r="AV17" s="639" t="b">
        <f t="shared" si="29"/>
        <v>0</v>
      </c>
      <c r="AX17" s="584"/>
      <c r="AY17" s="639">
        <f t="shared" si="30"/>
        <v>4</v>
      </c>
      <c r="AZ17" s="643" t="str">
        <v>E4</v>
      </c>
      <c r="BA17" s="645">
        <v>0</v>
      </c>
      <c r="BB17" s="645">
        <v>0</v>
      </c>
      <c r="BC17" s="648">
        <v>0</v>
      </c>
      <c r="BE17" s="655" t="str">
        <v/>
      </c>
      <c r="BF17" s="656" t="str">
        <v/>
      </c>
      <c r="BG17" s="656" t="str">
        <v/>
      </c>
      <c r="BH17" s="657" t="str">
        <v/>
      </c>
      <c r="BI17" s="639"/>
      <c r="BJ17" s="639"/>
      <c r="BK17" s="613">
        <v>1</v>
      </c>
      <c r="BL17" s="584"/>
      <c r="BN17" s="643" t="str">
        <v/>
      </c>
      <c r="BO17" s="645" t="str">
        <v/>
      </c>
      <c r="BP17" s="645" t="str">
        <v/>
      </c>
      <c r="BQ17" s="648" t="str">
        <v/>
      </c>
      <c r="BS17" s="655" t="str">
        <v/>
      </c>
      <c r="BT17" s="656" t="str">
        <v/>
      </c>
      <c r="BU17" s="656" t="str">
        <v/>
      </c>
      <c r="BV17" s="657" t="str">
        <v/>
      </c>
      <c r="BZ17" s="643" t="str">
        <v/>
      </c>
      <c r="CA17" s="645" t="str">
        <v/>
      </c>
      <c r="CB17" s="645" t="str">
        <v/>
      </c>
      <c r="CC17" s="648" t="str">
        <v/>
      </c>
      <c r="CE17" s="655" t="str">
        <v/>
      </c>
      <c r="CF17" s="656" t="str">
        <v/>
      </c>
      <c r="CG17" s="656" t="str">
        <v/>
      </c>
      <c r="CH17" s="657" t="str">
        <v/>
      </c>
    </row>
    <row r="18" spans="2:86" s="616" customFormat="1" ht="12.75" thickTop="1" x14ac:dyDescent="0.25">
      <c r="B18" s="623"/>
      <c r="C18" s="623"/>
      <c r="D18" s="623"/>
      <c r="E18" s="623"/>
      <c r="F18" s="623"/>
      <c r="G18" s="623"/>
      <c r="H18" s="623"/>
      <c r="I18" s="623"/>
      <c r="J18" s="623"/>
      <c r="K18" s="623"/>
      <c r="L18" s="623"/>
      <c r="M18" s="623"/>
      <c r="N18" s="623"/>
      <c r="O18" s="623"/>
      <c r="P18" s="584"/>
      <c r="Q18" s="584"/>
      <c r="R18" s="584"/>
      <c r="S18" s="584"/>
      <c r="T18" s="584"/>
      <c r="U18" s="584"/>
      <c r="V18" s="623"/>
      <c r="W18" s="623"/>
      <c r="X18" s="623"/>
      <c r="Y18" s="623"/>
      <c r="Z18" s="623"/>
      <c r="AA18" s="623"/>
      <c r="AB18" s="623"/>
      <c r="AC18" s="623"/>
      <c r="AD18" s="623"/>
      <c r="AE18" s="623"/>
      <c r="AF18" s="623"/>
      <c r="AG18" s="623"/>
      <c r="AH18" s="623"/>
      <c r="AI18" s="623"/>
      <c r="BI18" s="623"/>
      <c r="BJ18" s="623"/>
      <c r="BK18" s="627"/>
      <c r="BL18" s="627"/>
    </row>
    <row r="19" spans="2:86" s="616" customFormat="1" x14ac:dyDescent="0.25">
      <c r="B19" s="623"/>
      <c r="C19" s="623"/>
      <c r="D19" s="623"/>
      <c r="E19" s="623"/>
      <c r="F19" s="623"/>
      <c r="G19" s="623"/>
      <c r="H19" s="623"/>
      <c r="I19" s="623"/>
      <c r="J19" s="623"/>
      <c r="K19" s="623"/>
      <c r="L19" s="623"/>
      <c r="M19" s="623"/>
      <c r="N19" s="623"/>
      <c r="O19" s="623"/>
      <c r="P19" s="623"/>
      <c r="Q19" s="623"/>
      <c r="R19" s="623"/>
      <c r="S19" s="623"/>
      <c r="T19" s="623"/>
      <c r="U19" s="623"/>
      <c r="V19" s="623"/>
      <c r="W19" s="623"/>
      <c r="X19" s="623"/>
      <c r="Y19" s="623"/>
      <c r="Z19" s="623"/>
      <c r="AA19" s="623"/>
      <c r="AB19" s="623"/>
      <c r="AC19" s="623"/>
      <c r="AD19" s="623"/>
      <c r="AE19" s="623"/>
      <c r="AF19" s="623"/>
      <c r="AG19" s="623"/>
      <c r="AH19" s="623"/>
      <c r="AI19" s="623"/>
      <c r="AL19" s="617" t="s">
        <v>986</v>
      </c>
      <c r="AM19" s="619" t="s">
        <v>2174</v>
      </c>
      <c r="BI19" s="623"/>
      <c r="BJ19" s="623"/>
      <c r="BK19" s="627"/>
      <c r="BL19" s="627"/>
    </row>
    <row r="20" spans="2:86" s="579" customFormat="1" ht="12.75" thickBot="1" x14ac:dyDescent="0.3">
      <c r="D20" s="577"/>
      <c r="E20" s="577"/>
      <c r="F20" s="577"/>
      <c r="G20" s="577"/>
      <c r="H20" s="577"/>
      <c r="O20" s="666"/>
      <c r="R20" s="577"/>
      <c r="S20" s="577"/>
      <c r="T20" s="577"/>
      <c r="W20" s="666"/>
      <c r="Y20" s="666"/>
      <c r="AE20" s="577"/>
      <c r="AF20" s="577"/>
      <c r="AG20" s="577"/>
      <c r="AH20" s="577"/>
      <c r="AI20" s="577"/>
      <c r="AL20" s="582" t="s">
        <v>2185</v>
      </c>
      <c r="AM20" s="594" t="s">
        <v>2204</v>
      </c>
      <c r="AZ20" s="621" t="s">
        <v>2200</v>
      </c>
      <c r="BI20" s="577"/>
      <c r="BJ20" s="577"/>
      <c r="BK20" s="585"/>
      <c r="BL20" s="585"/>
    </row>
    <row r="21" spans="2:86" s="579" customFormat="1" ht="15.75" customHeight="1" thickBot="1" x14ac:dyDescent="0.3">
      <c r="D21" s="667"/>
      <c r="E21" s="591" t="s">
        <v>563</v>
      </c>
      <c r="F21" s="590" t="s">
        <v>564</v>
      </c>
      <c r="G21" s="590" t="s">
        <v>565</v>
      </c>
      <c r="H21" s="668" t="str">
        <f t="array" ref="H21:K21">TRANSPOSE($D$22:$D$25)</f>
        <v>E1</v>
      </c>
      <c r="I21" s="669" t="str">
        <v>E2</v>
      </c>
      <c r="J21" s="669" t="str">
        <v>E3</v>
      </c>
      <c r="K21" s="670" t="str">
        <v>E4</v>
      </c>
      <c r="L21" s="617" t="s">
        <v>2201</v>
      </c>
      <c r="M21" s="582" t="s">
        <v>2196</v>
      </c>
      <c r="N21" s="747" t="s">
        <v>2173</v>
      </c>
      <c r="T21" s="666" t="s">
        <v>161</v>
      </c>
      <c r="U21" s="1013" t="s">
        <v>563</v>
      </c>
      <c r="V21" s="1013"/>
      <c r="W21" s="671" t="s">
        <v>183</v>
      </c>
      <c r="X21" s="671" t="s">
        <v>564</v>
      </c>
      <c r="Y21" s="671" t="s">
        <v>565</v>
      </c>
      <c r="AA21" s="672"/>
      <c r="AE21" s="623"/>
      <c r="AF21" s="616"/>
      <c r="AG21" s="577"/>
      <c r="AH21" s="616"/>
      <c r="AI21" s="616"/>
      <c r="AJ21" s="616"/>
      <c r="AK21" s="616"/>
      <c r="AL21" s="636">
        <f>COUNTIFS($U$5:$U$8,"&gt;"&amp;$U5,$AM$14:$AM$17,"="&amp;$AM14)</f>
        <v>0</v>
      </c>
      <c r="AM21" s="637">
        <f>AM14+AL21</f>
        <v>1</v>
      </c>
      <c r="AN21" s="623"/>
      <c r="AO21" s="616"/>
      <c r="AX21" s="622" t="s">
        <v>2197</v>
      </c>
      <c r="AY21" s="622" t="s">
        <v>2198</v>
      </c>
      <c r="AZ21" s="616"/>
      <c r="BA21" s="616"/>
      <c r="BB21" s="616"/>
      <c r="BC21" s="616"/>
      <c r="BD21" s="616"/>
      <c r="BE21" s="624" t="str">
        <f t="array" ref="BE21:BH21">TRANSPOSE($AZ$22:$AZ$25)</f>
        <v/>
      </c>
      <c r="BF21" s="625" t="str">
        <v/>
      </c>
      <c r="BG21" s="625" t="str">
        <v/>
      </c>
      <c r="BH21" s="626" t="str">
        <v/>
      </c>
      <c r="BI21" s="623"/>
      <c r="BJ21" s="623"/>
      <c r="BK21" s="584"/>
      <c r="BL21" s="584"/>
      <c r="BM21" s="623"/>
      <c r="BN21" s="623"/>
      <c r="BO21" s="623"/>
      <c r="BP21" s="623"/>
      <c r="BQ21" s="623"/>
      <c r="BR21" s="623"/>
      <c r="BS21" s="623"/>
      <c r="BT21" s="623"/>
      <c r="BU21" s="623"/>
      <c r="BV21" s="623"/>
    </row>
    <row r="22" spans="2:86" s="579" customFormat="1" ht="12.75" thickTop="1" x14ac:dyDescent="0.2">
      <c r="C22" s="583"/>
      <c r="D22" s="673" t="str">
        <f>IF($L$9=0,$D5,INDEX($D$5:$D$8,MATCH($C5,$E$14:$E$17,0)))</f>
        <v>E1</v>
      </c>
      <c r="E22" s="674">
        <f>VLOOKUP($D22,$D$5:$K$8,8,0)</f>
        <v>0</v>
      </c>
      <c r="F22" s="675">
        <f>VLOOKUP($D22,$D$5:$K$8,5,0)</f>
        <v>0</v>
      </c>
      <c r="G22" s="676">
        <f>VLOOKUP($D22,$D$5:$K$8,6,0)</f>
        <v>0</v>
      </c>
      <c r="H22" s="677" t="str">
        <f t="array" ref="H22:K25">IFERROR(VLOOKUP($D$22:$D$25&amp;$H$21:$K$21,$Z$22:$AA$33,2,0),"")</f>
        <v/>
      </c>
      <c r="I22" s="675" t="str">
        <v/>
      </c>
      <c r="J22" s="675" t="str">
        <v/>
      </c>
      <c r="K22" s="678" t="str">
        <v/>
      </c>
      <c r="L22" s="604" t="b">
        <f>OR($E22&gt;0,$G22&gt;0)</f>
        <v>0</v>
      </c>
      <c r="M22" s="604" t="b">
        <f t="array" ref="M22:M25">VLOOKUP($D$22:$D$25,$D$14:$AV$17,45,0)</f>
        <v>0</v>
      </c>
      <c r="N22" s="585">
        <f>VLOOKUP($D22,$D$5:$Q$8,14,0)</f>
        <v>17</v>
      </c>
      <c r="O22" s="685" t="s">
        <v>32</v>
      </c>
      <c r="P22" s="686" t="str">
        <f>INDEX(EURO!$B$13:$R$43,1,1+(CODE($B$1)-65)*3)</f>
        <v>E3</v>
      </c>
      <c r="Q22" s="687" t="str">
        <f>INDEX(EURO!$B$13:$R$43,1,2+(CODE($B$1)-65)*3)</f>
        <v>E4</v>
      </c>
      <c r="R22" s="687" t="str">
        <f>IF(OR(INDEX(EURO!$B$14:$R$43,1,1+(CODE($B$1)-65)*3)="",INDEX(EURO!$B$14:$R$43,1,2+(CODE($B$1)-65)*3)=""),"",INDEX(EURO!$B$14:$R$43,1,1+(CODE($B$1)-65)*3))</f>
        <v/>
      </c>
      <c r="S22" s="688" t="str">
        <f>IF(OR(INDEX(EURO!$B$14:$R$43,1,1+(CODE($B$1)-65)*3)="",INDEX(EURO!$B$14:$R$43,1,2+(CODE($B$1)-65)*3)=""),"",INDEX(EURO!$B$14:$R$43,1,2+(CODE($B$1)-65)*3))</f>
        <v/>
      </c>
      <c r="T22" s="689">
        <f t="shared" ref="T22:T27" si="31">IF(AND(P22&lt;&gt;"",Q22&lt;&gt;"",P22&lt;&gt;Q22,R22&lt;&gt;"",S22&lt;&gt;""),1,0)</f>
        <v>0</v>
      </c>
      <c r="U22" s="690">
        <f t="shared" ref="U22:U27" si="32">IF($T22=0,0,IF($R22&gt;$S22,3,IF($R22=$S22,1,0)))</f>
        <v>0</v>
      </c>
      <c r="V22" s="691">
        <f t="shared" ref="V22:V27" si="33">IF($T22=0,0,IF($R22&lt;$S22,3,IF($R22=$S22,1,0)))</f>
        <v>0</v>
      </c>
      <c r="W22" s="692">
        <f t="shared" ref="W22:W27" si="34">IF(OR(R22="",S22=""),0,R22-S22)</f>
        <v>0</v>
      </c>
      <c r="X22" s="693">
        <f t="shared" ref="X22:X27" si="35">IF(OR(R22="",S22=""),0,R22)</f>
        <v>0</v>
      </c>
      <c r="Y22" s="694">
        <f t="shared" ref="Y22:Y27" si="36">IF(OR(R22="",S22=""),0,S22)</f>
        <v>0</v>
      </c>
      <c r="Z22" s="695" t="str">
        <f t="shared" ref="Z22:Z27" si="37">P22&amp;Q22</f>
        <v>E3E4</v>
      </c>
      <c r="AA22" s="696" t="str">
        <f>IF($T22,$X22&amp;Sprache!$E$149&amp;$Y22,"")</f>
        <v/>
      </c>
      <c r="AB22" s="604"/>
      <c r="AC22" s="604"/>
      <c r="AD22" s="604"/>
      <c r="AE22" s="585"/>
      <c r="AF22" s="697"/>
      <c r="AG22" s="698"/>
      <c r="AH22" s="698"/>
      <c r="AI22" s="603"/>
      <c r="AJ22" s="584"/>
      <c r="AK22" s="699"/>
      <c r="AL22" s="584">
        <f t="shared" ref="AL22:AL24" si="38">COUNTIFS($U$5:$U$8,"&gt;"&amp;$U6,$AM$14:$AM$17,"="&amp;$AM15)</f>
        <v>0</v>
      </c>
      <c r="AM22" s="601">
        <f t="shared" ref="AM22:AM24" si="39">AM15+AL22</f>
        <v>1</v>
      </c>
      <c r="AN22" s="584"/>
      <c r="AO22" s="584"/>
      <c r="AX22" s="640" t="str">
        <f t="array" ref="AX22">IFERROR(SMALL(IF(COUNTIF($I$14:$I$17,$C$14:$C$17)&gt;1,$C$14:$C$17,""),2),"")</f>
        <v/>
      </c>
      <c r="AY22" s="639">
        <f>IFERROR(INDEX($E$14:$E$17,IF($I14=$AX$22,$C14,99)),0)</f>
        <v>0</v>
      </c>
      <c r="AZ22" s="641" t="str">
        <f t="array" ref="AZ22:AZ25">IFERROR(VLOOKUP($BB$5:$BB$8,$C$14:$D$17,2,0),"")</f>
        <v/>
      </c>
      <c r="BA22" s="644" t="str">
        <f t="array" ref="BA22:BA25">IFERROR(VLOOKUP($BB$5:$BB$8,$C$14:$K$17,9,0),"")</f>
        <v/>
      </c>
      <c r="BB22" s="644" t="str">
        <f t="array" ref="BB22:BB25">IFERROR(VLOOKUP($BB$5:$BB$8,$C$14:$O$17,13,0),"")</f>
        <v/>
      </c>
      <c r="BC22" s="646" t="str">
        <f t="array" ref="BC22:BC25">IFERROR(VLOOKUP($BB$5:$BB$8,$C$14:$S$17,17,0),"")</f>
        <v/>
      </c>
      <c r="BD22" s="616"/>
      <c r="BE22" s="649" t="str">
        <f t="array" ref="BE22:BH25">IFERROR(VLOOKUP($AZ$22:$AZ$25&amp;$BE$21:$BH$21,$Z$22:$AA$33,2,0),"")</f>
        <v/>
      </c>
      <c r="BF22" s="650" t="str">
        <v/>
      </c>
      <c r="BG22" s="650" t="str">
        <v/>
      </c>
      <c r="BH22" s="651" t="str">
        <v/>
      </c>
      <c r="BI22" s="639"/>
      <c r="BJ22" s="639"/>
      <c r="BK22" s="583"/>
      <c r="BL22" s="584"/>
      <c r="BM22" s="623"/>
      <c r="BN22" s="623"/>
      <c r="BO22" s="584"/>
      <c r="BP22" s="584"/>
      <c r="BQ22" s="584"/>
      <c r="BR22" s="623"/>
      <c r="BS22" s="639"/>
      <c r="BT22" s="639"/>
      <c r="BU22" s="639"/>
      <c r="BV22" s="639"/>
    </row>
    <row r="23" spans="2:86" s="579" customFormat="1" x14ac:dyDescent="0.2">
      <c r="C23" s="583"/>
      <c r="D23" s="700" t="str">
        <f t="shared" ref="D23:D25" si="40">IF($L$9=0,$D6,INDEX($D$5:$D$8,MATCH($C6,$E$14:$E$17,0)))</f>
        <v>E2</v>
      </c>
      <c r="E23" s="701">
        <f t="shared" ref="E23:E25" si="41">VLOOKUP($D23,$D$5:$K$8,8,0)</f>
        <v>0</v>
      </c>
      <c r="F23" s="583">
        <f t="shared" ref="F23:F25" si="42">VLOOKUP($D23,$D$5:$K$8,5,0)</f>
        <v>0</v>
      </c>
      <c r="G23" s="702">
        <f t="shared" ref="G23:G25" si="43">VLOOKUP($D23,$D$5:$K$8,6,0)</f>
        <v>0</v>
      </c>
      <c r="H23" s="679" t="str">
        <v/>
      </c>
      <c r="I23" s="680" t="str">
        <v/>
      </c>
      <c r="J23" s="583" t="str">
        <v/>
      </c>
      <c r="K23" s="681" t="str">
        <v/>
      </c>
      <c r="L23" s="604" t="b">
        <f t="shared" ref="L23:L25" si="44">OR($E23&gt;0,$G23&gt;0)</f>
        <v>0</v>
      </c>
      <c r="M23" s="604" t="b">
        <v>0</v>
      </c>
      <c r="N23" s="585">
        <f t="shared" ref="N23:N25" si="45">VLOOKUP($D23,$D$5:$Q$8,14,0)</f>
        <v>18</v>
      </c>
      <c r="O23" s="703" t="s">
        <v>33</v>
      </c>
      <c r="P23" s="704" t="str">
        <f>INDEX(EURO!$B$13:$R$43,6,1+(CODE($B$1)-65)*3)</f>
        <v>E1</v>
      </c>
      <c r="Q23" s="705" t="str">
        <f>INDEX(EURO!$B$13:$R$43,6,2+(CODE($B$1)-65)*3)</f>
        <v>E2</v>
      </c>
      <c r="R23" s="705" t="str">
        <f>IF(OR(INDEX(EURO!$B$14:$R$43,6,1+(CODE($B$1)-65)*3)="",INDEX(EURO!$B$14:$R$43,6,2+(CODE($B$1)-65)*3)=""),"",INDEX(EURO!$B$14:$R$43,6,1+(CODE($B$1)-65)*3))</f>
        <v/>
      </c>
      <c r="S23" s="706" t="str">
        <f>IF(OR(INDEX(EURO!$B$14:$R$43,6,1+(CODE($B$1)-65)*3)="",INDEX(EURO!$B$14:$R$43,6,2+(CODE($B$1)-65)*3)=""),"",INDEX(EURO!$B$14:$R$43,6,2+(CODE($B$1)-65)*3))</f>
        <v/>
      </c>
      <c r="T23" s="583">
        <f t="shared" si="31"/>
        <v>0</v>
      </c>
      <c r="U23" s="707">
        <f t="shared" si="32"/>
        <v>0</v>
      </c>
      <c r="V23" s="583">
        <f t="shared" si="33"/>
        <v>0</v>
      </c>
      <c r="W23" s="708">
        <f t="shared" si="34"/>
        <v>0</v>
      </c>
      <c r="X23" s="709">
        <f t="shared" si="35"/>
        <v>0</v>
      </c>
      <c r="Y23" s="710">
        <f t="shared" si="36"/>
        <v>0</v>
      </c>
      <c r="Z23" s="711" t="str">
        <f t="shared" si="37"/>
        <v>E1E2</v>
      </c>
      <c r="AA23" s="712" t="str">
        <f>IF($T23,$X23&amp;Sprache!$E$149&amp;$Y23,"")</f>
        <v/>
      </c>
      <c r="AB23" s="604"/>
      <c r="AC23" s="604"/>
      <c r="AD23" s="604"/>
      <c r="AE23" s="585"/>
      <c r="AF23" s="697"/>
      <c r="AG23" s="698"/>
      <c r="AH23" s="698"/>
      <c r="AI23" s="698"/>
      <c r="AJ23" s="584"/>
      <c r="AK23" s="699"/>
      <c r="AL23" s="584">
        <f t="shared" si="38"/>
        <v>0</v>
      </c>
      <c r="AM23" s="601">
        <f t="shared" si="39"/>
        <v>1</v>
      </c>
      <c r="AN23" s="584"/>
      <c r="AO23" s="584"/>
      <c r="AY23" s="639">
        <f t="shared" ref="AY23:AY25" si="46">IFERROR(INDEX($E$14:$E$17,IF($I15=$AX$22,$C15,99)),0)</f>
        <v>0</v>
      </c>
      <c r="AZ23" s="642" t="str">
        <v/>
      </c>
      <c r="BA23" s="584" t="str">
        <v/>
      </c>
      <c r="BB23" s="584" t="str">
        <v/>
      </c>
      <c r="BC23" s="647" t="str">
        <v/>
      </c>
      <c r="BD23" s="616"/>
      <c r="BE23" s="652" t="str">
        <v/>
      </c>
      <c r="BF23" s="653" t="str">
        <v/>
      </c>
      <c r="BG23" s="639" t="str">
        <v/>
      </c>
      <c r="BH23" s="654" t="str">
        <v/>
      </c>
      <c r="BI23" s="639"/>
      <c r="BJ23" s="639"/>
      <c r="BK23" s="583"/>
      <c r="BL23" s="584"/>
      <c r="BM23" s="623"/>
      <c r="BN23" s="623"/>
      <c r="BO23" s="584"/>
      <c r="BP23" s="584"/>
      <c r="BQ23" s="584"/>
      <c r="BR23" s="623"/>
      <c r="BS23" s="639"/>
      <c r="BT23" s="639"/>
      <c r="BU23" s="639"/>
      <c r="BV23" s="639"/>
    </row>
    <row r="24" spans="2:86" s="579" customFormat="1" x14ac:dyDescent="0.2">
      <c r="C24" s="583"/>
      <c r="D24" s="700" t="str">
        <f t="shared" si="40"/>
        <v>E3</v>
      </c>
      <c r="E24" s="701">
        <f t="shared" si="41"/>
        <v>0</v>
      </c>
      <c r="F24" s="583">
        <f t="shared" si="42"/>
        <v>0</v>
      </c>
      <c r="G24" s="702">
        <f t="shared" si="43"/>
        <v>0</v>
      </c>
      <c r="H24" s="679" t="str">
        <v/>
      </c>
      <c r="I24" s="583" t="str">
        <v/>
      </c>
      <c r="J24" s="680" t="str">
        <v/>
      </c>
      <c r="K24" s="681" t="str">
        <v/>
      </c>
      <c r="L24" s="604" t="b">
        <f t="shared" si="44"/>
        <v>0</v>
      </c>
      <c r="M24" s="604" t="b">
        <v>0</v>
      </c>
      <c r="N24" s="585">
        <f t="shared" si="45"/>
        <v>19</v>
      </c>
      <c r="O24" s="703" t="s">
        <v>34</v>
      </c>
      <c r="P24" s="704" t="str">
        <f>INDEX(EURO!$B$13:$R$43,11,1+(CODE($B$1)-65)*3)</f>
        <v>E1</v>
      </c>
      <c r="Q24" s="705" t="str">
        <f>INDEX(EURO!$B$13:$R$43,11,2+(CODE($B$1)-65)*3)</f>
        <v>E3</v>
      </c>
      <c r="R24" s="705" t="str">
        <f>IF(OR(INDEX(EURO!$B$14:$R$43,11,1+(CODE($B$1)-65)*3)="",INDEX(EURO!$B$14:$R$43,11,2+(CODE($B$1)-65)*3)=""),"",INDEX(EURO!$B$14:$R$43,11,1+(CODE($B$1)-65)*3))</f>
        <v/>
      </c>
      <c r="S24" s="706" t="str">
        <f>IF(OR(INDEX(EURO!$B$14:$R$43,11,1+(CODE($B$1)-65)*3)="",INDEX(EURO!$B$14:$R$43,11,2+(CODE($B$1)-65)*3)=""),"",INDEX(EURO!$B$14:$R$43,11,2+(CODE($B$1)-65)*3))</f>
        <v/>
      </c>
      <c r="T24" s="583">
        <f t="shared" si="31"/>
        <v>0</v>
      </c>
      <c r="U24" s="707">
        <f t="shared" si="32"/>
        <v>0</v>
      </c>
      <c r="V24" s="583">
        <f t="shared" si="33"/>
        <v>0</v>
      </c>
      <c r="W24" s="708">
        <f t="shared" si="34"/>
        <v>0</v>
      </c>
      <c r="X24" s="709">
        <f t="shared" si="35"/>
        <v>0</v>
      </c>
      <c r="Y24" s="710">
        <f t="shared" si="36"/>
        <v>0</v>
      </c>
      <c r="Z24" s="711" t="str">
        <f t="shared" si="37"/>
        <v>E1E3</v>
      </c>
      <c r="AA24" s="712" t="str">
        <f>IF($T24,$X24&amp;Sprache!$E$149&amp;$Y24,"")</f>
        <v/>
      </c>
      <c r="AB24" s="604"/>
      <c r="AC24" s="604"/>
      <c r="AD24" s="604"/>
      <c r="AE24" s="585"/>
      <c r="AF24" s="697"/>
      <c r="AG24" s="698"/>
      <c r="AH24" s="698"/>
      <c r="AI24" s="698"/>
      <c r="AJ24" s="584"/>
      <c r="AK24" s="699"/>
      <c r="AL24" s="584">
        <f t="shared" si="38"/>
        <v>0</v>
      </c>
      <c r="AM24" s="601">
        <f t="shared" si="39"/>
        <v>1</v>
      </c>
      <c r="AN24" s="584"/>
      <c r="AO24" s="584"/>
      <c r="AY24" s="639">
        <f t="shared" si="46"/>
        <v>0</v>
      </c>
      <c r="AZ24" s="642" t="str">
        <v/>
      </c>
      <c r="BA24" s="584" t="str">
        <v/>
      </c>
      <c r="BB24" s="584" t="str">
        <v/>
      </c>
      <c r="BC24" s="647" t="str">
        <v/>
      </c>
      <c r="BD24" s="616"/>
      <c r="BE24" s="652" t="str">
        <v/>
      </c>
      <c r="BF24" s="639" t="str">
        <v/>
      </c>
      <c r="BG24" s="653" t="str">
        <v/>
      </c>
      <c r="BH24" s="654" t="str">
        <v/>
      </c>
      <c r="BI24" s="639"/>
      <c r="BJ24" s="639"/>
      <c r="BK24" s="583"/>
      <c r="BL24" s="584"/>
      <c r="BM24" s="623"/>
      <c r="BN24" s="623"/>
      <c r="BO24" s="584"/>
      <c r="BP24" s="584"/>
      <c r="BQ24" s="584"/>
      <c r="BR24" s="623"/>
      <c r="BS24" s="639"/>
      <c r="BT24" s="639"/>
      <c r="BU24" s="639"/>
      <c r="BV24" s="639"/>
    </row>
    <row r="25" spans="2:86" s="579" customFormat="1" ht="12.75" thickBot="1" x14ac:dyDescent="0.3">
      <c r="C25" s="583"/>
      <c r="D25" s="713" t="str">
        <f t="shared" si="40"/>
        <v>E4</v>
      </c>
      <c r="E25" s="714">
        <f t="shared" si="41"/>
        <v>0</v>
      </c>
      <c r="F25" s="683">
        <f t="shared" si="42"/>
        <v>0</v>
      </c>
      <c r="G25" s="715">
        <f t="shared" si="43"/>
        <v>0</v>
      </c>
      <c r="H25" s="682" t="str">
        <v/>
      </c>
      <c r="I25" s="683" t="str">
        <v/>
      </c>
      <c r="J25" s="683" t="str">
        <v/>
      </c>
      <c r="K25" s="684" t="str">
        <v/>
      </c>
      <c r="L25" s="604" t="b">
        <f t="shared" si="44"/>
        <v>0</v>
      </c>
      <c r="M25" s="604" t="b">
        <v>0</v>
      </c>
      <c r="N25" s="585">
        <f t="shared" si="45"/>
        <v>20</v>
      </c>
      <c r="O25" s="703" t="s">
        <v>35</v>
      </c>
      <c r="P25" s="704" t="str">
        <f>INDEX(EURO!$B$13:$R$43,16,1+(CODE($B$1)-65)*3)</f>
        <v>E2</v>
      </c>
      <c r="Q25" s="705" t="str">
        <f>INDEX(EURO!$B$13:$R$43,16,2+(CODE($B$1)-65)*3)</f>
        <v>E4</v>
      </c>
      <c r="R25" s="705" t="str">
        <f>IF(OR(INDEX(EURO!$B$14:$R$43,16,1+(CODE($B$1)-65)*3)="",INDEX(EURO!$B$14:$R$43,16,2+(CODE($B$1)-65)*3)=""),"",INDEX(EURO!$B$14:$R$43,16,1+(CODE($B$1)-65)*3))</f>
        <v/>
      </c>
      <c r="S25" s="706" t="str">
        <f>IF(OR(INDEX(EURO!$B$14:$R$43,16,1+(CODE($B$1)-65)*3)="",INDEX(EURO!$B$14:$R$43,16,2+(CODE($B$1)-65)*3)=""),"",INDEX(EURO!$B$14:$R$43,16,2+(CODE($B$1)-65)*3))</f>
        <v/>
      </c>
      <c r="T25" s="583">
        <f t="shared" si="31"/>
        <v>0</v>
      </c>
      <c r="U25" s="707">
        <f t="shared" si="32"/>
        <v>0</v>
      </c>
      <c r="V25" s="583">
        <f t="shared" si="33"/>
        <v>0</v>
      </c>
      <c r="W25" s="708">
        <f t="shared" si="34"/>
        <v>0</v>
      </c>
      <c r="X25" s="709">
        <f t="shared" si="35"/>
        <v>0</v>
      </c>
      <c r="Y25" s="710">
        <f t="shared" si="36"/>
        <v>0</v>
      </c>
      <c r="Z25" s="711" t="str">
        <f t="shared" si="37"/>
        <v>E2E4</v>
      </c>
      <c r="AA25" s="712" t="str">
        <f>IF($T25,$X25&amp;Sprache!$E$149&amp;$Y25,"")</f>
        <v/>
      </c>
      <c r="AB25" s="1014" t="s">
        <v>2202</v>
      </c>
      <c r="AC25" s="1014"/>
      <c r="AD25" s="666" t="s">
        <v>161</v>
      </c>
      <c r="AE25" s="666" t="s">
        <v>346</v>
      </c>
      <c r="AF25" s="697"/>
      <c r="AG25" s="698"/>
      <c r="AH25" s="698"/>
      <c r="AI25" s="698"/>
      <c r="AJ25" s="584"/>
      <c r="AK25" s="699"/>
      <c r="AL25" s="584"/>
      <c r="AN25" s="584"/>
      <c r="AO25" s="584"/>
      <c r="AY25" s="639">
        <f t="shared" si="46"/>
        <v>0</v>
      </c>
      <c r="AZ25" s="643" t="str">
        <v/>
      </c>
      <c r="BA25" s="645" t="str">
        <v/>
      </c>
      <c r="BB25" s="645" t="str">
        <v/>
      </c>
      <c r="BC25" s="648" t="str">
        <v/>
      </c>
      <c r="BD25" s="616"/>
      <c r="BE25" s="655" t="str">
        <v/>
      </c>
      <c r="BF25" s="656" t="str">
        <v/>
      </c>
      <c r="BG25" s="656" t="str">
        <v/>
      </c>
      <c r="BH25" s="657" t="str">
        <v/>
      </c>
      <c r="BI25" s="639"/>
      <c r="BJ25" s="639"/>
      <c r="BK25" s="583"/>
      <c r="BL25" s="584"/>
      <c r="BM25" s="623"/>
      <c r="BN25" s="623"/>
      <c r="BO25" s="623"/>
      <c r="BP25" s="623"/>
      <c r="BQ25" s="623"/>
      <c r="BR25" s="623"/>
      <c r="BS25" s="639"/>
      <c r="BT25" s="639"/>
      <c r="BU25" s="639"/>
      <c r="BV25" s="639"/>
    </row>
    <row r="26" spans="2:86" s="579" customFormat="1" ht="12.75" thickTop="1" x14ac:dyDescent="0.25">
      <c r="C26" s="583"/>
      <c r="D26" s="716"/>
      <c r="E26" s="716"/>
      <c r="F26" s="583"/>
      <c r="G26" s="583"/>
      <c r="H26" s="666"/>
      <c r="O26" s="703" t="s">
        <v>455</v>
      </c>
      <c r="P26" s="704" t="str">
        <f>INDEX(EURO!$B$13:$R$43,21,1+(CODE($B$1)-65)*3)</f>
        <v>E4</v>
      </c>
      <c r="Q26" s="705" t="str">
        <f>INDEX(EURO!$B$13:$R$43,21,2+(CODE($B$1)-65)*3)</f>
        <v>E1</v>
      </c>
      <c r="R26" s="705" t="str">
        <f>IF(OR(INDEX(EURO!$B$14:$R$43,21,1+(CODE($B$1)-65)*3)="",INDEX(EURO!$B$14:$R$43,21,2+(CODE($B$1)-65)*3)=""),"",INDEX(EURO!$B$14:$R$43,21,1+(CODE($B$1)-65)*3))</f>
        <v/>
      </c>
      <c r="S26" s="706" t="str">
        <f>IF(OR(INDEX(EURO!$B$14:$R$43,21,1+(CODE($B$1)-65)*3)="",INDEX(EURO!$B$14:$R$43,21,2+(CODE($B$1)-65)*3)=""),"",INDEX(EURO!$B$14:$R$43,21,2+(CODE($B$1)-65)*3))</f>
        <v/>
      </c>
      <c r="T26" s="583">
        <f t="shared" si="31"/>
        <v>0</v>
      </c>
      <c r="U26" s="707">
        <f t="shared" si="32"/>
        <v>0</v>
      </c>
      <c r="V26" s="583">
        <f t="shared" si="33"/>
        <v>0</v>
      </c>
      <c r="W26" s="708">
        <f t="shared" si="34"/>
        <v>0</v>
      </c>
      <c r="X26" s="709">
        <f t="shared" si="35"/>
        <v>0</v>
      </c>
      <c r="Y26" s="710">
        <f t="shared" si="36"/>
        <v>0</v>
      </c>
      <c r="Z26" s="711" t="str">
        <f t="shared" si="37"/>
        <v>E4E1</v>
      </c>
      <c r="AA26" s="712" t="str">
        <f>IF($T26,$X26&amp;Sprache!$E$149&amp;$Y26,"")</f>
        <v/>
      </c>
      <c r="AB26" s="748" t="str">
        <f>IF(OR(INDEX(EURO!$B$14:$R$43,23,1+(CODE($B$1)-65)*3)="",INDEX(EURO!$B$14:$R$43,23,2+(CODE($B$1)-65)*3)="",INDEX(EURO!$B$14:$R$43,23,1+(CODE($B$1)-65)*3)=INDEX(EURO!$B$14:$R$43,23,2+(CODE($B$1)-65)*3)),"",INDEX(EURO!$B$14:$R$43,23,1+(CODE($B$1)-65)*3))</f>
        <v/>
      </c>
      <c r="AC26" s="749" t="str">
        <f>IF(OR(INDEX(EURO!$B$14:$R$43,23,1+(CODE($B$1)-65)*3)="",INDEX(EURO!$B$14:$R$43,23,2+(CODE($B$1)-65)*3)="",INDEX(EURO!$B$14:$R$43,23,1+(CODE($B$1)-65)*3)=INDEX(EURO!$B$14:$R$43,23,2+(CODE($B$1)-65)*3)),"",INDEX(EURO!$B$14:$R$43,23,2+(CODE($B$1)-65)*3))</f>
        <v/>
      </c>
      <c r="AD26" s="604" t="b">
        <f>AND($L$9=6,R26=S26,COUNTIF($K$5:$K$8,VLOOKUP($P$26,$D$5:$K$8,8,0))=2,VLOOKUP($P$26,$D$5:$T$8,17,0)=VLOOKUP($Q$26,$D$5:$T$8,17,0))</f>
        <v>0</v>
      </c>
      <c r="AE26" s="752" t="str">
        <f>IF(AND(AD26,AB26&lt;&gt;"",AC26&lt;&gt;"",AB26&lt;&gt;AC26),IF(AB26&gt;AC26,P26,Q26),"")</f>
        <v/>
      </c>
      <c r="AF26" s="584"/>
      <c r="AG26" s="583"/>
      <c r="AH26" s="584"/>
      <c r="AI26" s="584"/>
      <c r="AJ26" s="584"/>
      <c r="AK26" s="699"/>
      <c r="AL26" s="584"/>
      <c r="AM26" s="584"/>
      <c r="AN26" s="584"/>
      <c r="AO26" s="584"/>
      <c r="AZ26" s="623"/>
      <c r="BA26" s="584"/>
      <c r="BB26" s="584"/>
      <c r="BC26" s="584"/>
      <c r="BD26" s="616"/>
      <c r="BE26" s="650"/>
      <c r="BF26" s="650"/>
      <c r="BG26" s="650"/>
      <c r="BH26" s="650"/>
      <c r="BI26" s="639"/>
      <c r="BJ26" s="639"/>
      <c r="BL26" s="616"/>
      <c r="BM26" s="616"/>
      <c r="BN26" s="623"/>
      <c r="BO26" s="623"/>
      <c r="BP26" s="623"/>
      <c r="BQ26" s="623"/>
      <c r="BR26" s="616"/>
      <c r="BS26" s="639"/>
      <c r="BT26" s="639"/>
      <c r="BU26" s="639"/>
      <c r="BV26" s="639"/>
    </row>
    <row r="27" spans="2:86" s="579" customFormat="1" ht="12.75" thickBot="1" x14ac:dyDescent="0.3">
      <c r="C27" s="583"/>
      <c r="D27" s="716"/>
      <c r="E27" s="716"/>
      <c r="F27" s="583"/>
      <c r="G27" s="583"/>
      <c r="H27" s="666"/>
      <c r="O27" s="717" t="s">
        <v>456</v>
      </c>
      <c r="P27" s="718" t="str">
        <f>INDEX(EURO!$B$13:$R$43,28,1+(CODE($B$1)-65)*3)</f>
        <v>E2</v>
      </c>
      <c r="Q27" s="719" t="str">
        <f>INDEX(EURO!$B$13:$R$43,28,2+(CODE($B$1)-65)*3)</f>
        <v>E3</v>
      </c>
      <c r="R27" s="719" t="str">
        <f>IF(OR(INDEX(EURO!$B$14:$R$43,28,1+(CODE($B$1)-65)*3)="",INDEX(EURO!$B$14:$R$43,28,2+(CODE($B$1)-65)*3)=""),"",INDEX(EURO!$B$14:$R$43,28,1+(CODE($B$1)-65)*3))</f>
        <v/>
      </c>
      <c r="S27" s="720" t="str">
        <f>IF(OR(INDEX(EURO!$B$14:$R$43,28,1+(CODE($B$1)-65)*3)="",INDEX(EURO!$B$14:$R$43,28,2+(CODE($B$1)-65)*3)=""),"",INDEX(EURO!$B$14:$R$43,28,2+(CODE($B$1)-65)*3))</f>
        <v/>
      </c>
      <c r="T27" s="721">
        <f t="shared" si="31"/>
        <v>0</v>
      </c>
      <c r="U27" s="722">
        <f t="shared" si="32"/>
        <v>0</v>
      </c>
      <c r="V27" s="721">
        <f t="shared" si="33"/>
        <v>0</v>
      </c>
      <c r="W27" s="723">
        <f t="shared" si="34"/>
        <v>0</v>
      </c>
      <c r="X27" s="724">
        <f t="shared" si="35"/>
        <v>0</v>
      </c>
      <c r="Y27" s="725">
        <f t="shared" si="36"/>
        <v>0</v>
      </c>
      <c r="Z27" s="726" t="str">
        <f t="shared" si="37"/>
        <v>E2E3</v>
      </c>
      <c r="AA27" s="727" t="str">
        <f>IF($T27,$X27&amp;Sprache!$E$149&amp;$Y27,"")</f>
        <v/>
      </c>
      <c r="AB27" s="750" t="str">
        <f>IF(OR(INDEX(EURO!$B$14:$R$43,30,1+(CODE($B$1)-65)*3)="",INDEX(EURO!$B$14:$R$43,30,2+(CODE($B$1)-65)*3)="",INDEX(EURO!$B$14:$R$43,30,1+(CODE($B$1)-65)*3)=INDEX(EURO!$B$14:$R$43,30,2+(CODE($B$1)-65)*3)),"",INDEX(EURO!$B$14:$R$43,30,1+(CODE($B$1)-65)*3))</f>
        <v/>
      </c>
      <c r="AC27" s="720" t="str">
        <f>IF(OR(INDEX(EURO!$B$14:$R$43,30,1+(CODE($B$1)-65)*3)="",INDEX(EURO!$B$14:$R$43,30,2+(CODE($B$1)-65)*3)="",INDEX(EURO!$B$14:$R$43,30,1+(CODE($B$1)-65)*3)=INDEX(EURO!$B$14:$R$43,30,2+(CODE($B$1)-65)*3)),"",INDEX(EURO!$B$14:$R$43,30,2+(CODE($B$1)-65)*3))</f>
        <v/>
      </c>
      <c r="AD27" s="604" t="b">
        <f>AND($L$9=6,R27=S27,COUNTIF($K$5:$K$8,VLOOKUP($P$27,$D$5:$K$8,8,0))=2,VLOOKUP($P$27,$D$5:$T$8,17,0)=VLOOKUP($Q$27,$D$5:$T$8,17,0))</f>
        <v>0</v>
      </c>
      <c r="AE27" s="752" t="str">
        <f>IF(AND(AD27,AB27&lt;&gt;"",AC27&lt;&gt;"",AB27&lt;&gt;AC27),IF(AB27&gt;AC27,P27,Q27),"")</f>
        <v/>
      </c>
      <c r="AF27" s="584"/>
      <c r="AG27" s="583"/>
      <c r="AH27" s="584"/>
      <c r="AI27" s="584"/>
      <c r="AJ27" s="584"/>
      <c r="AK27" s="699"/>
      <c r="AL27" s="584"/>
      <c r="AM27" s="584"/>
      <c r="AN27" s="728"/>
      <c r="AO27" s="728"/>
      <c r="AZ27" s="623"/>
      <c r="BA27" s="584"/>
      <c r="BB27" s="584"/>
      <c r="BC27" s="584"/>
      <c r="BD27" s="616"/>
      <c r="BE27" s="639"/>
      <c r="BF27" s="639"/>
      <c r="BG27" s="639"/>
      <c r="BH27" s="639"/>
      <c r="BI27" s="639"/>
      <c r="BJ27" s="639"/>
      <c r="BL27" s="616"/>
      <c r="BM27" s="616"/>
      <c r="BN27" s="623"/>
      <c r="BO27" s="623"/>
      <c r="BP27" s="623"/>
      <c r="BQ27" s="623"/>
      <c r="BR27" s="616"/>
      <c r="BS27" s="639"/>
      <c r="BT27" s="639"/>
      <c r="BU27" s="639"/>
      <c r="BV27" s="639"/>
    </row>
    <row r="28" spans="2:86" s="579" customFormat="1" ht="12.75" thickTop="1" x14ac:dyDescent="0.25">
      <c r="C28" s="583"/>
      <c r="D28" s="716"/>
      <c r="E28" s="716"/>
      <c r="F28" s="583"/>
      <c r="G28" s="583"/>
      <c r="H28" s="666"/>
      <c r="O28" s="685" t="s">
        <v>32</v>
      </c>
      <c r="P28" s="729"/>
      <c r="Q28" s="689"/>
      <c r="R28" s="689"/>
      <c r="S28" s="689"/>
      <c r="T28" s="689"/>
      <c r="U28" s="689"/>
      <c r="V28" s="689"/>
      <c r="W28" s="689"/>
      <c r="X28" s="689"/>
      <c r="Y28" s="730"/>
      <c r="Z28" s="711" t="str">
        <f t="shared" ref="Z28:Z33" si="47">Q22&amp;P22</f>
        <v>E4E3</v>
      </c>
      <c r="AA28" s="712" t="str">
        <f>IF($T22,$Y22&amp;Sprache!$E$149&amp;$X22,"")</f>
        <v/>
      </c>
      <c r="AE28" s="584"/>
      <c r="AF28" s="584"/>
      <c r="AG28" s="583"/>
      <c r="AH28" s="584"/>
      <c r="AI28" s="584"/>
      <c r="AJ28" s="584"/>
      <c r="AK28" s="699"/>
      <c r="AL28" s="584"/>
      <c r="AM28" s="584"/>
      <c r="AN28" s="728"/>
      <c r="AO28" s="728"/>
      <c r="AZ28" s="623"/>
      <c r="BA28" s="584"/>
      <c r="BB28" s="584"/>
      <c r="BC28" s="584"/>
      <c r="BD28" s="616"/>
      <c r="BE28" s="639"/>
      <c r="BF28" s="639"/>
      <c r="BG28" s="639"/>
      <c r="BH28" s="639"/>
      <c r="BI28" s="639"/>
      <c r="BJ28" s="639"/>
      <c r="BL28" s="616"/>
      <c r="BM28" s="616"/>
      <c r="BN28" s="623"/>
      <c r="BO28" s="623"/>
      <c r="BP28" s="623"/>
      <c r="BQ28" s="623"/>
      <c r="BR28" s="616"/>
      <c r="BS28" s="639"/>
      <c r="BT28" s="639"/>
      <c r="BU28" s="639"/>
      <c r="BV28" s="639"/>
    </row>
    <row r="29" spans="2:86" s="579" customFormat="1" x14ac:dyDescent="0.25">
      <c r="C29" s="583"/>
      <c r="D29" s="716"/>
      <c r="E29" s="716"/>
      <c r="F29" s="583"/>
      <c r="G29" s="583"/>
      <c r="H29" s="731"/>
      <c r="O29" s="703" t="s">
        <v>33</v>
      </c>
      <c r="P29" s="732"/>
      <c r="Q29" s="583"/>
      <c r="R29" s="583"/>
      <c r="S29" s="583"/>
      <c r="T29" s="583"/>
      <c r="U29" s="583"/>
      <c r="V29" s="583"/>
      <c r="W29" s="583"/>
      <c r="X29" s="583"/>
      <c r="Y29" s="710"/>
      <c r="Z29" s="711" t="str">
        <f t="shared" si="47"/>
        <v>E2E1</v>
      </c>
      <c r="AA29" s="712" t="str">
        <f>IF($T23,$Y23&amp;Sprache!$E$149&amp;$X23,"")</f>
        <v/>
      </c>
      <c r="AE29" s="584"/>
      <c r="AF29" s="584"/>
      <c r="AG29" s="583"/>
      <c r="AH29" s="584"/>
      <c r="AI29" s="584"/>
      <c r="AJ29" s="584"/>
      <c r="AK29" s="699"/>
      <c r="AL29" s="584"/>
      <c r="AM29" s="584"/>
      <c r="AN29" s="584"/>
      <c r="AO29" s="584"/>
      <c r="BI29" s="639"/>
      <c r="BJ29" s="639"/>
      <c r="BL29" s="616"/>
      <c r="BM29" s="616"/>
    </row>
    <row r="30" spans="2:86" s="579" customFormat="1" x14ac:dyDescent="0.25">
      <c r="C30" s="583"/>
      <c r="D30" s="716"/>
      <c r="E30" s="716"/>
      <c r="F30" s="583"/>
      <c r="G30" s="583"/>
      <c r="H30" s="731"/>
      <c r="O30" s="703" t="s">
        <v>34</v>
      </c>
      <c r="P30" s="732"/>
      <c r="Q30" s="583"/>
      <c r="R30" s="583"/>
      <c r="S30" s="583"/>
      <c r="T30" s="583"/>
      <c r="U30" s="583"/>
      <c r="V30" s="583"/>
      <c r="W30" s="583"/>
      <c r="X30" s="583"/>
      <c r="Y30" s="710"/>
      <c r="Z30" s="711" t="str">
        <f t="shared" si="47"/>
        <v>E3E1</v>
      </c>
      <c r="AA30" s="712" t="str">
        <f>IF($T24,$Y24&amp;Sprache!$E$149&amp;$X24,"")</f>
        <v/>
      </c>
      <c r="AE30" s="584"/>
      <c r="AF30" s="584"/>
      <c r="AG30" s="583"/>
      <c r="AH30" s="584"/>
      <c r="AI30" s="584"/>
      <c r="AJ30" s="584"/>
      <c r="AK30" s="699"/>
      <c r="AL30" s="584"/>
      <c r="AM30" s="584"/>
      <c r="AN30" s="584"/>
      <c r="AO30" s="584"/>
      <c r="BI30" s="639"/>
      <c r="BJ30" s="639"/>
      <c r="BL30" s="616"/>
      <c r="BM30" s="616"/>
    </row>
    <row r="31" spans="2:86" s="579" customFormat="1" x14ac:dyDescent="0.25">
      <c r="C31" s="577"/>
      <c r="D31" s="583"/>
      <c r="E31" s="583"/>
      <c r="F31" s="583"/>
      <c r="G31" s="583"/>
      <c r="H31" s="731"/>
      <c r="O31" s="703" t="s">
        <v>35</v>
      </c>
      <c r="P31" s="732"/>
      <c r="Q31" s="583"/>
      <c r="R31" s="583"/>
      <c r="S31" s="583"/>
      <c r="T31" s="583"/>
      <c r="U31" s="583"/>
      <c r="V31" s="583"/>
      <c r="W31" s="583"/>
      <c r="X31" s="583"/>
      <c r="Y31" s="710"/>
      <c r="Z31" s="711" t="str">
        <f t="shared" si="47"/>
        <v>E4E2</v>
      </c>
      <c r="AA31" s="712" t="str">
        <f>IF($T25,$Y25&amp;Sprache!$E$149&amp;$X25,"")</f>
        <v/>
      </c>
      <c r="AE31" s="616"/>
      <c r="AF31" s="616"/>
      <c r="AG31" s="583"/>
      <c r="AH31" s="616"/>
      <c r="AI31" s="616"/>
      <c r="AJ31" s="616"/>
      <c r="AK31" s="616"/>
      <c r="AL31" s="616"/>
      <c r="AM31" s="616"/>
      <c r="AN31" s="616"/>
      <c r="AO31" s="616"/>
    </row>
    <row r="32" spans="2:86" s="579" customFormat="1" x14ac:dyDescent="0.25">
      <c r="C32" s="577"/>
      <c r="D32" s="583"/>
      <c r="E32" s="583"/>
      <c r="F32" s="585"/>
      <c r="G32" s="583"/>
      <c r="H32" s="731"/>
      <c r="O32" s="703" t="s">
        <v>455</v>
      </c>
      <c r="P32" s="732"/>
      <c r="Q32" s="583"/>
      <c r="R32" s="583"/>
      <c r="S32" s="583"/>
      <c r="T32" s="583"/>
      <c r="U32" s="583"/>
      <c r="V32" s="583"/>
      <c r="W32" s="583"/>
      <c r="X32" s="583"/>
      <c r="Y32" s="710"/>
      <c r="Z32" s="711" t="str">
        <f t="shared" si="47"/>
        <v>E1E4</v>
      </c>
      <c r="AA32" s="712" t="str">
        <f>IF($T26,$Y26&amp;Sprache!$E$149&amp;$X26,"")</f>
        <v/>
      </c>
      <c r="AE32" s="623"/>
      <c r="AF32" s="616"/>
      <c r="AH32" s="616"/>
      <c r="AI32" s="616"/>
      <c r="AJ32" s="616"/>
      <c r="AK32" s="616"/>
      <c r="AL32" s="616"/>
      <c r="AM32" s="616"/>
      <c r="AN32" s="623"/>
      <c r="AO32" s="616"/>
    </row>
    <row r="33" spans="3:41" s="579" customFormat="1" ht="12.75" thickBot="1" x14ac:dyDescent="0.3">
      <c r="C33" s="577"/>
      <c r="D33" s="583"/>
      <c r="E33" s="583"/>
      <c r="F33" s="583"/>
      <c r="G33" s="583"/>
      <c r="H33" s="583"/>
      <c r="O33" s="717" t="s">
        <v>456</v>
      </c>
      <c r="P33" s="733"/>
      <c r="Q33" s="721"/>
      <c r="R33" s="721"/>
      <c r="S33" s="721"/>
      <c r="T33" s="721"/>
      <c r="U33" s="721"/>
      <c r="V33" s="721"/>
      <c r="W33" s="721"/>
      <c r="X33" s="721"/>
      <c r="Y33" s="725"/>
      <c r="Z33" s="726" t="str">
        <f t="shared" si="47"/>
        <v>E3E2</v>
      </c>
      <c r="AA33" s="727" t="str">
        <f>IF($T27,$Y27&amp;Sprache!$E$149&amp;$X27,"")</f>
        <v/>
      </c>
      <c r="AE33" s="584"/>
      <c r="AF33" s="584"/>
      <c r="AH33" s="584"/>
      <c r="AI33" s="584"/>
      <c r="AJ33" s="584"/>
      <c r="AK33" s="699"/>
      <c r="AL33" s="584"/>
      <c r="AM33" s="584"/>
      <c r="AN33" s="584"/>
      <c r="AO33" s="584"/>
    </row>
    <row r="34" spans="3:41" ht="12.75" thickTop="1" x14ac:dyDescent="0.2"/>
  </sheetData>
  <mergeCells count="2">
    <mergeCell ref="U21:V21"/>
    <mergeCell ref="AB25:AC25"/>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AFA68-076C-4B8F-951F-42283B760508}">
  <dimension ref="B1:CH34"/>
  <sheetViews>
    <sheetView zoomScaleNormal="100" workbookViewId="0"/>
  </sheetViews>
  <sheetFormatPr baseColWidth="10" defaultColWidth="2.7109375" defaultRowHeight="12" x14ac:dyDescent="0.2"/>
  <cols>
    <col min="1" max="1" width="2.7109375" style="576"/>
    <col min="2" max="2" width="6.140625" style="576" customWidth="1"/>
    <col min="3" max="3" width="4" style="576" customWidth="1"/>
    <col min="4" max="4" width="15.28515625" style="576" customWidth="1"/>
    <col min="5" max="5" width="5.5703125" style="576" customWidth="1"/>
    <col min="6" max="6" width="6.5703125" style="576" customWidth="1"/>
    <col min="7" max="7" width="6" style="576" customWidth="1"/>
    <col min="8" max="8" width="5.140625" style="576" customWidth="1"/>
    <col min="9" max="9" width="4.7109375" style="576" customWidth="1"/>
    <col min="10" max="10" width="4.85546875" style="576" customWidth="1"/>
    <col min="11" max="11" width="5.5703125" style="576" customWidth="1"/>
    <col min="12" max="12" width="5.28515625" style="576" customWidth="1"/>
    <col min="13" max="14" width="4.85546875" style="576" customWidth="1"/>
    <col min="15" max="15" width="5" style="576" customWidth="1"/>
    <col min="16" max="16" width="7.42578125" style="576" customWidth="1"/>
    <col min="17" max="19" width="4.7109375" style="576" customWidth="1"/>
    <col min="20" max="20" width="7.140625" style="576" customWidth="1"/>
    <col min="21" max="37" width="4.7109375" style="576" customWidth="1"/>
    <col min="38" max="38" width="5.42578125" style="576" customWidth="1"/>
    <col min="39" max="40" width="4.7109375" style="576" customWidth="1"/>
    <col min="41" max="41" width="6.140625" style="576" customWidth="1"/>
    <col min="42" max="42" width="5.85546875" style="576" customWidth="1"/>
    <col min="43" max="46" width="4.7109375" style="576" customWidth="1"/>
    <col min="47" max="48" width="5.7109375" style="576" customWidth="1"/>
    <col min="49" max="49" width="1.5703125" style="576" customWidth="1"/>
    <col min="50" max="51" width="3.7109375" style="576" customWidth="1"/>
    <col min="52" max="52" width="13.5703125" style="576" customWidth="1"/>
    <col min="53" max="53" width="2.7109375" style="576"/>
    <col min="54" max="54" width="3" style="576" bestFit="1" customWidth="1"/>
    <col min="55" max="55" width="2.7109375" style="576" customWidth="1"/>
    <col min="56" max="56" width="1.28515625" style="576" customWidth="1"/>
    <col min="57" max="60" width="4.7109375" style="576" customWidth="1"/>
    <col min="61" max="62" width="5.7109375" style="576" customWidth="1"/>
    <col min="63" max="64" width="3.7109375" style="576" customWidth="1"/>
    <col min="65" max="65" width="1.7109375" style="576" customWidth="1"/>
    <col min="66" max="66" width="14.28515625" style="576" customWidth="1"/>
    <col min="67" max="69" width="4.28515625" style="576" customWidth="1"/>
    <col min="70" max="70" width="1.5703125" style="576" customWidth="1"/>
    <col min="71" max="74" width="4.7109375" style="576" customWidth="1"/>
    <col min="75" max="75" width="5.7109375" style="576" customWidth="1"/>
    <col min="76" max="76" width="3.7109375" style="576" customWidth="1"/>
    <col min="77" max="77" width="1.5703125" style="576" customWidth="1"/>
    <col min="78" max="78" width="14.28515625" style="576" customWidth="1"/>
    <col min="79" max="81" width="4.28515625" style="576" customWidth="1"/>
    <col min="82" max="82" width="2.7109375" style="576"/>
    <col min="83" max="86" width="4.7109375" style="576" customWidth="1"/>
    <col min="87" max="16384" width="2.7109375" style="576"/>
  </cols>
  <sheetData>
    <row r="1" spans="2:86" ht="18" x14ac:dyDescent="0.2">
      <c r="B1" s="575" t="s">
        <v>29</v>
      </c>
    </row>
    <row r="2" spans="2:86" s="579" customFormat="1" x14ac:dyDescent="0.25">
      <c r="B2" s="577"/>
      <c r="C2" s="578"/>
      <c r="D2" s="577"/>
      <c r="F2" s="580"/>
      <c r="G2" s="581"/>
    </row>
    <row r="3" spans="2:86" s="579" customFormat="1" x14ac:dyDescent="0.25">
      <c r="B3" s="582"/>
      <c r="C3" s="583"/>
      <c r="E3" s="580"/>
      <c r="F3" s="584"/>
      <c r="G3" s="580"/>
      <c r="H3" s="585"/>
      <c r="I3" s="585"/>
      <c r="J3" s="585"/>
      <c r="K3" s="585"/>
      <c r="L3" s="585"/>
      <c r="M3" s="585"/>
      <c r="N3" s="585"/>
      <c r="O3" s="583"/>
      <c r="P3" s="585"/>
      <c r="Q3" s="577"/>
      <c r="R3" s="586"/>
      <c r="S3" s="582"/>
      <c r="T3" s="582"/>
      <c r="U3" s="586"/>
      <c r="V3" s="582"/>
      <c r="W3" s="582"/>
      <c r="X3" s="586"/>
      <c r="Y3" s="587"/>
      <c r="Z3" s="582"/>
      <c r="AA3" s="582"/>
      <c r="AB3" s="586"/>
      <c r="AC3" s="587"/>
      <c r="AD3" s="582"/>
      <c r="AE3" s="582"/>
      <c r="AF3" s="586"/>
      <c r="AG3" s="587"/>
      <c r="AH3" s="582"/>
      <c r="AI3" s="582"/>
      <c r="AJ3" s="586"/>
      <c r="AK3" s="588"/>
      <c r="AL3" s="582"/>
      <c r="AM3" s="586"/>
      <c r="AN3" s="577"/>
      <c r="AO3" s="577"/>
      <c r="AZ3" s="589" t="s">
        <v>2169</v>
      </c>
    </row>
    <row r="4" spans="2:86" s="579" customFormat="1" ht="13.5" customHeight="1" x14ac:dyDescent="0.25">
      <c r="B4" s="582"/>
      <c r="C4" s="585"/>
      <c r="D4" s="583"/>
      <c r="E4" s="580"/>
      <c r="F4" s="584"/>
      <c r="G4" s="580"/>
      <c r="H4" s="590" t="s">
        <v>564</v>
      </c>
      <c r="I4" s="590" t="s">
        <v>565</v>
      </c>
      <c r="J4" s="590" t="s">
        <v>183</v>
      </c>
      <c r="K4" s="591" t="s">
        <v>563</v>
      </c>
      <c r="L4" s="590" t="s">
        <v>2170</v>
      </c>
      <c r="M4" s="591" t="s">
        <v>2171</v>
      </c>
      <c r="N4" s="591" t="s">
        <v>31</v>
      </c>
      <c r="O4" s="592" t="s">
        <v>2172</v>
      </c>
      <c r="P4" s="593" t="s">
        <v>38</v>
      </c>
      <c r="Q4" s="591" t="s">
        <v>471</v>
      </c>
      <c r="R4" s="590"/>
      <c r="S4" s="591"/>
      <c r="T4" s="591" t="s">
        <v>2203</v>
      </c>
      <c r="U4" s="751" t="s">
        <v>2202</v>
      </c>
      <c r="V4" s="582"/>
      <c r="W4" s="582"/>
      <c r="X4" s="594"/>
      <c r="Y4" s="587"/>
      <c r="Z4" s="582"/>
      <c r="AA4" s="582"/>
      <c r="AB4" s="594"/>
      <c r="AC4" s="587"/>
      <c r="AD4" s="582"/>
      <c r="AE4" s="582"/>
      <c r="AF4" s="594"/>
      <c r="AG4" s="587"/>
      <c r="AH4" s="582"/>
      <c r="AI4" s="582"/>
      <c r="AJ4" s="594"/>
      <c r="AK4" s="588"/>
      <c r="AL4" s="582"/>
      <c r="AM4" s="594"/>
      <c r="AN4" s="577"/>
      <c r="AO4" s="582"/>
    </row>
    <row r="5" spans="2:86" s="579" customFormat="1" x14ac:dyDescent="0.25">
      <c r="B5" s="583"/>
      <c r="C5" s="585">
        <v>1</v>
      </c>
      <c r="D5" s="595" t="str">
        <f>VLOOKUP($B$1&amp;ROW($A1),Groups!$B$7:$D$35,3,0)</f>
        <v>F1</v>
      </c>
      <c r="E5" s="596"/>
      <c r="F5" s="597"/>
      <c r="G5" s="584"/>
      <c r="H5" s="585">
        <f>SUMIFS($R$22:$R$27,$P$22:$P$27,$D5)+SUMIFS($S$22:$S$27,$Q$22:$Q$27,$D5)</f>
        <v>0</v>
      </c>
      <c r="I5" s="585">
        <f>SUMIFS($S$22:$S$27,$P$22:$P$27,$D5)+SUMIFS($R$22:$R$27,$Q$22:$Q$27,$D5)</f>
        <v>0</v>
      </c>
      <c r="J5" s="583">
        <f t="shared" ref="J5:J8" si="0">H5-I5</f>
        <v>0</v>
      </c>
      <c r="K5" s="747">
        <f>M5*3+N5</f>
        <v>0</v>
      </c>
      <c r="L5" s="585">
        <f>M5+N5+O5</f>
        <v>0</v>
      </c>
      <c r="M5" s="585">
        <f>SUMPRODUCT(($P$22:$P$27=D5)*($R$22:$R$27&gt;$S$22:$S$27))+SUMPRODUCT(($Q$22:$Q$27=D5)*($R$22:$R$27&lt;$S$22:$S$27))</f>
        <v>0</v>
      </c>
      <c r="N5" s="585">
        <f>SUMPRODUCT(($P$22:$Q$27=D5)*($R$22:$R$27=$S$22:$S$27)*($R$22:$R$27&lt;&gt;"")*($S$22:$S$27&lt;&gt;""))</f>
        <v>0</v>
      </c>
      <c r="O5" s="585">
        <f>SUMPRODUCT(($P$22:$P$27=D5)*($R$22:$R$27&lt;$S$22:$S$27))+SUMPRODUCT(($Q$22:$Q$27=D5)*($R$22:$R$27&gt;$S$22:$S$27))</f>
        <v>0</v>
      </c>
      <c r="P5" s="599">
        <f>SUMIFS(FairPlay!$C$6:$C$21,FairPlay!$B$6:$B$21,D5)+SUMIFS(FairPlay!$F$6:$F$21,FairPlay!$E$6:$E$21,D5)</f>
        <v>0</v>
      </c>
      <c r="Q5" s="583">
        <f>INDEX(Sprache!$C$5:$C$95,MATCH($D5,Sprache!$E$5:$E$95,0),1)</f>
        <v>21</v>
      </c>
      <c r="R5" s="600">
        <f>(1000-Q5)*($L$9&gt;0)</f>
        <v>0</v>
      </c>
      <c r="S5" s="583"/>
      <c r="T5" s="583">
        <f>K5*10000+J5*100+H5</f>
        <v>0</v>
      </c>
      <c r="U5" s="602">
        <f>(OR($D5=$AE$26,$D5=$AE$27)*1)</f>
        <v>0</v>
      </c>
      <c r="V5" s="583"/>
      <c r="W5" s="583"/>
      <c r="X5" s="602"/>
      <c r="Y5" s="583"/>
      <c r="Z5" s="583"/>
      <c r="AA5" s="583"/>
      <c r="AB5" s="602"/>
      <c r="AC5" s="583"/>
      <c r="AD5" s="583"/>
      <c r="AE5" s="583"/>
      <c r="AF5" s="602"/>
      <c r="AG5" s="583"/>
      <c r="AH5" s="583"/>
      <c r="AI5" s="583"/>
      <c r="AJ5" s="602"/>
      <c r="AK5" s="583"/>
      <c r="AL5" s="583"/>
      <c r="AM5" s="602"/>
      <c r="AN5" s="577"/>
      <c r="AO5" s="603"/>
      <c r="AU5" s="604" t="b">
        <f t="array" ref="AU5:AU8">COUNTIF($AM$21:$AM$24,$AM$21:$AM$24)&gt;1</f>
        <v>1</v>
      </c>
      <c r="AV5" s="604" t="b">
        <f t="array" ref="AV5:AV8">$L$5:$L$8&gt;0</f>
        <v>0</v>
      </c>
      <c r="BA5" s="605">
        <f>IFERROR(MATCH($C14,$AY$14:$AY$17,0),99)</f>
        <v>1</v>
      </c>
      <c r="BB5" s="606">
        <f>IFERROR(MATCH($C14,$AY$22:$AY$25,0),99)</f>
        <v>99</v>
      </c>
      <c r="BN5" s="605" t="str">
        <f>IF($U14=$BL$14,$C14,"")</f>
        <v/>
      </c>
      <c r="BO5" s="606" t="str">
        <f>INDEX($BN$5:$BN$8,MATCH($C14,$AY$14:$AY$17,0))</f>
        <v/>
      </c>
      <c r="BZ5" s="605" t="str">
        <f>IF($U14=$BX$14,$C14,"")</f>
        <v/>
      </c>
      <c r="CA5" s="606" t="str">
        <f>INDEX($BZ$5:$BZ$8,MATCH($C14,$AY$14:$AY$17,0))</f>
        <v/>
      </c>
    </row>
    <row r="6" spans="2:86" s="579" customFormat="1" x14ac:dyDescent="0.25">
      <c r="B6" s="583"/>
      <c r="C6" s="585">
        <v>2</v>
      </c>
      <c r="D6" s="607" t="str">
        <f>VLOOKUP($B$1&amp;ROW($A2),Groups!$B$7:$D$35,3,0)</f>
        <v>F2</v>
      </c>
      <c r="E6" s="608"/>
      <c r="F6" s="597"/>
      <c r="G6" s="584"/>
      <c r="H6" s="585">
        <f>SUMIFS($R$22:$R$27,$P$22:$P$27,$D6)+SUMIFS($S$22:$S$27,$Q$22:$Q$27,$D6)</f>
        <v>0</v>
      </c>
      <c r="I6" s="585">
        <f>SUMIFS($S$22:$S$27,$P$22:$P$27,$D6)+SUMIFS($R$22:$R$27,$Q$22:$Q$27,$D6)</f>
        <v>0</v>
      </c>
      <c r="J6" s="583">
        <f t="shared" si="0"/>
        <v>0</v>
      </c>
      <c r="K6" s="747">
        <f t="shared" ref="K6:K8" si="1">M6*3+N6</f>
        <v>0</v>
      </c>
      <c r="L6" s="585">
        <f t="shared" ref="L6:L8" si="2">M6+N6+O6</f>
        <v>0</v>
      </c>
      <c r="M6" s="585">
        <f>SUMPRODUCT(($P$22:$P$27=D6)*($R$22:$R$27&gt;$S$22:$S$27))+SUMPRODUCT(($Q$22:$Q$27=D6)*($R$22:$R$27&lt;$S$22:$S$27))</f>
        <v>0</v>
      </c>
      <c r="N6" s="585">
        <f>SUMPRODUCT(($P$22:$Q$27=D6)*($R$22:$R$27=$S$22:$S$27)*($R$22:$R$27&lt;&gt;"")*($S$22:$S$27&lt;&gt;""))</f>
        <v>0</v>
      </c>
      <c r="O6" s="585">
        <f>SUMPRODUCT(($P$22:$P$27=D6)*($R$22:$R$27&lt;$S$22:$S$27))+SUMPRODUCT(($Q$22:$Q$27=D6)*($R$22:$R$27&gt;$S$22:$S$27))</f>
        <v>0</v>
      </c>
      <c r="P6" s="609">
        <f>SUMIFS(FairPlay!$C$6:$C$21,FairPlay!$B$6:$B$21,D6)+SUMIFS(FairPlay!$F$6:$F$21,FairPlay!$E$6:$E$21,D6)</f>
        <v>0</v>
      </c>
      <c r="Q6" s="583">
        <f>INDEX(Sprache!$C$5:$C$95,MATCH($D6,Sprache!$E$5:$E$95,0),1)</f>
        <v>22</v>
      </c>
      <c r="R6" s="600">
        <f t="shared" ref="R6:R8" si="3">(1000-Q6)*($L$9&gt;0)</f>
        <v>0</v>
      </c>
      <c r="S6" s="583"/>
      <c r="T6" s="583">
        <f t="shared" ref="T6:T8" si="4">K6*10000+J6*100+H6</f>
        <v>0</v>
      </c>
      <c r="U6" s="602">
        <f t="shared" ref="U6:U8" si="5">(OR($D6=$AE$26,$D6=$AE$27)*1)</f>
        <v>0</v>
      </c>
      <c r="V6" s="583"/>
      <c r="W6" s="583"/>
      <c r="X6" s="602"/>
      <c r="Y6" s="583"/>
      <c r="Z6" s="583"/>
      <c r="AA6" s="583"/>
      <c r="AB6" s="602"/>
      <c r="AC6" s="583"/>
      <c r="AD6" s="583"/>
      <c r="AE6" s="583"/>
      <c r="AF6" s="602"/>
      <c r="AG6" s="583"/>
      <c r="AH6" s="583"/>
      <c r="AI6" s="583"/>
      <c r="AJ6" s="602"/>
      <c r="AK6" s="583"/>
      <c r="AL6" s="583"/>
      <c r="AM6" s="602"/>
      <c r="AN6" s="577"/>
      <c r="AO6" s="577"/>
      <c r="AU6" s="604" t="b">
        <v>1</v>
      </c>
      <c r="AV6" s="604" t="b">
        <v>0</v>
      </c>
      <c r="BA6" s="610">
        <f t="shared" ref="BA6:BA8" si="6">IFERROR(MATCH($C15,$AY$14:$AY$17,0),99)</f>
        <v>2</v>
      </c>
      <c r="BB6" s="611">
        <f t="shared" ref="BB6:BB8" si="7">IFERROR(MATCH($C15,$AY$22:$AY$25,0),99)</f>
        <v>99</v>
      </c>
      <c r="BN6" s="610" t="str">
        <f t="shared" ref="BN6:BN8" si="8">IF($U15=$BL$14,$C15,"")</f>
        <v/>
      </c>
      <c r="BO6" s="611" t="str">
        <f t="shared" ref="BO6:BO8" si="9">INDEX($BN$5:$BN$8,MATCH($C15,$AY$14:$AY$17,0))</f>
        <v/>
      </c>
      <c r="BZ6" s="610" t="str">
        <f t="shared" ref="BZ6:BZ8" si="10">IF($U15=$BX$14,$C15,"")</f>
        <v/>
      </c>
      <c r="CA6" s="611" t="str">
        <f t="shared" ref="CA6:CA8" si="11">INDEX($BZ$5:$BZ$8,MATCH($C15,$AY$14:$AY$17,0))</f>
        <v/>
      </c>
    </row>
    <row r="7" spans="2:86" s="579" customFormat="1" x14ac:dyDescent="0.25">
      <c r="B7" s="583"/>
      <c r="C7" s="585">
        <v>3</v>
      </c>
      <c r="D7" s="607" t="str">
        <f>VLOOKUP($B$1&amp;ROW($A3),Groups!$B$7:$D$35,3,0)</f>
        <v>F3</v>
      </c>
      <c r="E7" s="608"/>
      <c r="F7" s="597"/>
      <c r="G7" s="584"/>
      <c r="H7" s="585">
        <f>SUMIFS($R$22:$R$27,$P$22:$P$27,$D7)+SUMIFS($S$22:$S$27,$Q$22:$Q$27,$D7)</f>
        <v>0</v>
      </c>
      <c r="I7" s="585">
        <f>SUMIFS($S$22:$S$27,$P$22:$P$27,$D7)+SUMIFS($R$22:$R$27,$Q$22:$Q$27,$D7)</f>
        <v>0</v>
      </c>
      <c r="J7" s="583">
        <f t="shared" si="0"/>
        <v>0</v>
      </c>
      <c r="K7" s="747">
        <f t="shared" si="1"/>
        <v>0</v>
      </c>
      <c r="L7" s="585">
        <f t="shared" si="2"/>
        <v>0</v>
      </c>
      <c r="M7" s="585">
        <f>SUMPRODUCT(($P$22:$P$27=D7)*($R$22:$R$27&gt;$S$22:$S$27))+SUMPRODUCT(($Q$22:$Q$27=D7)*($R$22:$R$27&lt;$S$22:$S$27))</f>
        <v>0</v>
      </c>
      <c r="N7" s="585">
        <f>SUMPRODUCT(($P$22:$Q$27=D7)*($R$22:$R$27=$S$22:$S$27)*($R$22:$R$27&lt;&gt;"")*($S$22:$S$27&lt;&gt;""))</f>
        <v>0</v>
      </c>
      <c r="O7" s="585">
        <f>SUMPRODUCT(($P$22:$P$27=D7)*($R$22:$R$27&lt;$S$22:$S$27))+SUMPRODUCT(($Q$22:$Q$27=D7)*($R$22:$R$27&gt;$S$22:$S$27))</f>
        <v>0</v>
      </c>
      <c r="P7" s="609">
        <f>SUMIFS(FairPlay!$C$6:$C$21,FairPlay!$B$6:$B$21,D7)+SUMIFS(FairPlay!$F$6:$F$21,FairPlay!$E$6:$E$21,D7)</f>
        <v>0</v>
      </c>
      <c r="Q7" s="583">
        <f>INDEX(Sprache!$C$5:$C$95,MATCH($D7,Sprache!$E$5:$E$95,0),1)</f>
        <v>23</v>
      </c>
      <c r="R7" s="600">
        <f t="shared" si="3"/>
        <v>0</v>
      </c>
      <c r="S7" s="583"/>
      <c r="T7" s="583">
        <f t="shared" si="4"/>
        <v>0</v>
      </c>
      <c r="U7" s="602">
        <f t="shared" si="5"/>
        <v>0</v>
      </c>
      <c r="V7" s="583"/>
      <c r="W7" s="583"/>
      <c r="X7" s="602"/>
      <c r="Y7" s="583"/>
      <c r="Z7" s="583"/>
      <c r="AA7" s="583"/>
      <c r="AB7" s="602"/>
      <c r="AC7" s="583"/>
      <c r="AD7" s="583"/>
      <c r="AE7" s="583"/>
      <c r="AF7" s="602"/>
      <c r="AG7" s="583"/>
      <c r="AH7" s="583"/>
      <c r="AI7" s="583"/>
      <c r="AJ7" s="602"/>
      <c r="AK7" s="583"/>
      <c r="AL7" s="583"/>
      <c r="AM7" s="602"/>
      <c r="AN7" s="577"/>
      <c r="AO7" s="577"/>
      <c r="AU7" s="604" t="b">
        <v>1</v>
      </c>
      <c r="AV7" s="604" t="b">
        <v>0</v>
      </c>
      <c r="BA7" s="610">
        <f t="shared" si="6"/>
        <v>3</v>
      </c>
      <c r="BB7" s="611">
        <f t="shared" si="7"/>
        <v>99</v>
      </c>
      <c r="BN7" s="610" t="str">
        <f t="shared" si="8"/>
        <v/>
      </c>
      <c r="BO7" s="611" t="str">
        <f t="shared" si="9"/>
        <v/>
      </c>
      <c r="BZ7" s="610" t="str">
        <f t="shared" si="10"/>
        <v/>
      </c>
      <c r="CA7" s="611" t="str">
        <f t="shared" si="11"/>
        <v/>
      </c>
    </row>
    <row r="8" spans="2:86" s="579" customFormat="1" x14ac:dyDescent="0.25">
      <c r="B8" s="583"/>
      <c r="C8" s="585">
        <v>4</v>
      </c>
      <c r="D8" s="612" t="str">
        <f>VLOOKUP($B$1&amp;ROW($A4),Groups!$B$7:$D$35,3,0)</f>
        <v>F4</v>
      </c>
      <c r="E8" s="608"/>
      <c r="F8" s="597"/>
      <c r="G8" s="584"/>
      <c r="H8" s="585">
        <f>SUMIFS($R$22:$R$27,$P$22:$P$27,$D8)+SUMIFS($S$22:$S$27,$Q$22:$Q$27,$D8)</f>
        <v>0</v>
      </c>
      <c r="I8" s="585">
        <f>SUMIFS($S$22:$S$27,$P$22:$P$27,$D8)+SUMIFS($R$22:$R$27,$Q$22:$Q$27,$D8)</f>
        <v>0</v>
      </c>
      <c r="J8" s="583">
        <f t="shared" si="0"/>
        <v>0</v>
      </c>
      <c r="K8" s="747">
        <f t="shared" si="1"/>
        <v>0</v>
      </c>
      <c r="L8" s="585">
        <f t="shared" si="2"/>
        <v>0</v>
      </c>
      <c r="M8" s="585">
        <f>SUMPRODUCT(($P$22:$P$27=D8)*($R$22:$R$27&gt;$S$22:$S$27))+SUMPRODUCT(($Q$22:$Q$27=D8)*($R$22:$R$27&lt;$S$22:$S$27))</f>
        <v>0</v>
      </c>
      <c r="N8" s="585">
        <f>SUMPRODUCT(($P$22:$Q$27=D8)*($R$22:$R$27=$S$22:$S$27)*($R$22:$R$27&lt;&gt;"")*($S$22:$S$27&lt;&gt;""))</f>
        <v>0</v>
      </c>
      <c r="O8" s="585">
        <f>SUMPRODUCT(($P$22:$P$27=D8)*($R$22:$R$27&lt;$S$22:$S$27))+SUMPRODUCT(($Q$22:$Q$27=D8)*($R$22:$R$27&gt;$S$22:$S$27))</f>
        <v>0</v>
      </c>
      <c r="P8" s="613">
        <f>SUMIFS(FairPlay!$C$6:$C$21,FairPlay!$B$6:$B$21,D8)+SUMIFS(FairPlay!$F$6:$F$21,FairPlay!$E$6:$E$21,D8)</f>
        <v>0</v>
      </c>
      <c r="Q8" s="583">
        <f>INDEX(Sprache!$C$5:$C$95,MATCH($D8,Sprache!$E$5:$E$95,0),1)</f>
        <v>24</v>
      </c>
      <c r="R8" s="600">
        <f t="shared" si="3"/>
        <v>0</v>
      </c>
      <c r="S8" s="583"/>
      <c r="T8" s="583">
        <f t="shared" si="4"/>
        <v>0</v>
      </c>
      <c r="U8" s="602">
        <f t="shared" si="5"/>
        <v>0</v>
      </c>
      <c r="V8" s="583"/>
      <c r="W8" s="583"/>
      <c r="X8" s="602"/>
      <c r="Y8" s="583"/>
      <c r="Z8" s="583"/>
      <c r="AA8" s="583"/>
      <c r="AB8" s="602"/>
      <c r="AC8" s="583"/>
      <c r="AD8" s="583"/>
      <c r="AE8" s="583"/>
      <c r="AF8" s="602"/>
      <c r="AG8" s="583"/>
      <c r="AH8" s="583"/>
      <c r="AI8" s="583"/>
      <c r="AJ8" s="602"/>
      <c r="AK8" s="583"/>
      <c r="AL8" s="583"/>
      <c r="AM8" s="602"/>
      <c r="AN8" s="577"/>
      <c r="AO8" s="577"/>
      <c r="AU8" s="604" t="b">
        <v>1</v>
      </c>
      <c r="AV8" s="604" t="b">
        <v>0</v>
      </c>
      <c r="BA8" s="614">
        <f t="shared" si="6"/>
        <v>4</v>
      </c>
      <c r="BB8" s="615">
        <f t="shared" si="7"/>
        <v>99</v>
      </c>
      <c r="BN8" s="614" t="str">
        <f t="shared" si="8"/>
        <v/>
      </c>
      <c r="BO8" s="615" t="str">
        <f t="shared" si="9"/>
        <v/>
      </c>
      <c r="BZ8" s="614" t="str">
        <f t="shared" si="10"/>
        <v/>
      </c>
      <c r="CA8" s="615" t="str">
        <f t="shared" si="11"/>
        <v/>
      </c>
    </row>
    <row r="9" spans="2:86" s="579" customFormat="1" x14ac:dyDescent="0.25">
      <c r="C9" s="583"/>
      <c r="D9" s="583"/>
      <c r="E9" s="583"/>
      <c r="F9" s="584"/>
      <c r="G9" s="584"/>
      <c r="H9" s="583"/>
      <c r="I9" s="583"/>
      <c r="J9" s="583"/>
      <c r="K9" s="583"/>
      <c r="L9" s="747">
        <f>QUOTIENT(SUM(L5:L8),2)</f>
        <v>0</v>
      </c>
      <c r="M9" s="585"/>
      <c r="N9" s="585"/>
      <c r="O9" s="585"/>
      <c r="P9" s="583"/>
      <c r="Q9" s="583"/>
      <c r="R9" s="583"/>
      <c r="S9" s="583"/>
      <c r="T9" s="583"/>
      <c r="U9" s="583"/>
      <c r="V9" s="577"/>
      <c r="W9" s="577"/>
      <c r="X9" s="583"/>
      <c r="Y9" s="583"/>
      <c r="Z9" s="583"/>
      <c r="AA9" s="577"/>
      <c r="AB9" s="577"/>
      <c r="AC9" s="577"/>
      <c r="AD9" s="577"/>
      <c r="AE9" s="577"/>
      <c r="AF9" s="577"/>
      <c r="AG9" s="577"/>
      <c r="AH9" s="577"/>
      <c r="AI9" s="577"/>
    </row>
    <row r="10" spans="2:86" s="579" customFormat="1" x14ac:dyDescent="0.25">
      <c r="C10" s="583"/>
      <c r="D10" s="583"/>
      <c r="E10" s="583"/>
      <c r="F10" s="584"/>
      <c r="G10" s="584"/>
      <c r="H10" s="583"/>
      <c r="I10" s="583"/>
      <c r="J10" s="583"/>
      <c r="K10" s="583"/>
      <c r="L10" s="747"/>
      <c r="M10" s="585"/>
      <c r="N10" s="585"/>
      <c r="O10" s="585"/>
      <c r="P10" s="583"/>
      <c r="Q10" s="583"/>
      <c r="R10" s="583"/>
      <c r="S10" s="583"/>
      <c r="T10" s="583"/>
      <c r="U10" s="583"/>
      <c r="V10" s="577"/>
      <c r="W10" s="577"/>
      <c r="X10" s="583"/>
      <c r="Y10" s="583"/>
      <c r="Z10" s="583"/>
      <c r="AA10" s="577"/>
      <c r="AB10" s="577"/>
      <c r="AC10" s="577"/>
      <c r="AD10" s="577"/>
      <c r="AE10" s="577"/>
      <c r="AF10" s="577"/>
      <c r="AG10" s="577"/>
      <c r="AH10" s="577"/>
      <c r="AI10" s="577"/>
    </row>
    <row r="11" spans="2:86" s="579" customFormat="1" x14ac:dyDescent="0.25">
      <c r="C11" s="583"/>
      <c r="D11" s="583"/>
      <c r="E11" s="583"/>
      <c r="F11" s="584"/>
      <c r="G11" s="584"/>
      <c r="H11" s="583"/>
      <c r="I11" s="583"/>
      <c r="J11" s="583"/>
      <c r="K11" s="583"/>
      <c r="L11" s="747"/>
      <c r="M11" s="585"/>
      <c r="N11" s="585"/>
      <c r="O11" s="585"/>
      <c r="P11" s="583"/>
      <c r="Q11" s="583"/>
      <c r="R11" s="583"/>
      <c r="S11" s="583"/>
      <c r="T11" s="583"/>
      <c r="U11" s="583"/>
      <c r="V11" s="577"/>
      <c r="W11" s="577"/>
      <c r="X11" s="583"/>
      <c r="Y11" s="583"/>
      <c r="Z11" s="583"/>
      <c r="AA11" s="577"/>
      <c r="AB11" s="577"/>
      <c r="AC11" s="577"/>
      <c r="AD11" s="577"/>
      <c r="AE11" s="577"/>
      <c r="AF11" s="577"/>
      <c r="AG11" s="577"/>
      <c r="AH11" s="577"/>
      <c r="AI11" s="577"/>
      <c r="BL11" s="584"/>
    </row>
    <row r="12" spans="2:86" s="616" customFormat="1" x14ac:dyDescent="0.25">
      <c r="E12" s="617" t="s">
        <v>2174</v>
      </c>
      <c r="F12" s="618"/>
      <c r="G12" s="617" t="s">
        <v>2174</v>
      </c>
      <c r="H12" s="618"/>
      <c r="I12" s="619" t="s">
        <v>2174</v>
      </c>
      <c r="J12" s="618"/>
      <c r="K12" s="582" t="s">
        <v>2175</v>
      </c>
      <c r="L12" s="617"/>
      <c r="M12" s="619" t="s">
        <v>2174</v>
      </c>
      <c r="N12" s="618"/>
      <c r="O12" s="582" t="s">
        <v>2175</v>
      </c>
      <c r="P12" s="617"/>
      <c r="Q12" s="619" t="s">
        <v>2174</v>
      </c>
      <c r="R12" s="618"/>
      <c r="S12" s="582" t="s">
        <v>2175</v>
      </c>
      <c r="T12" s="617"/>
      <c r="U12" s="619" t="s">
        <v>2174</v>
      </c>
      <c r="V12" s="620"/>
      <c r="W12" s="582" t="s">
        <v>2176</v>
      </c>
      <c r="X12" s="617"/>
      <c r="Y12" s="619" t="s">
        <v>2174</v>
      </c>
      <c r="Z12" s="620"/>
      <c r="AA12" s="582" t="s">
        <v>2176</v>
      </c>
      <c r="AB12" s="617"/>
      <c r="AC12" s="619" t="s">
        <v>2174</v>
      </c>
      <c r="AD12" s="620"/>
      <c r="AE12" s="582" t="s">
        <v>2176</v>
      </c>
      <c r="AF12" s="617"/>
      <c r="AG12" s="619" t="s">
        <v>2174</v>
      </c>
      <c r="AH12" s="617"/>
      <c r="AI12" s="617" t="s">
        <v>183</v>
      </c>
      <c r="AJ12" s="619" t="s">
        <v>2174</v>
      </c>
      <c r="AK12" s="617"/>
      <c r="AL12" s="617" t="s">
        <v>564</v>
      </c>
      <c r="AM12" s="619" t="s">
        <v>2174</v>
      </c>
      <c r="AN12" s="618"/>
      <c r="AO12" s="617" t="s">
        <v>2177</v>
      </c>
      <c r="AP12" s="619" t="s">
        <v>2174</v>
      </c>
      <c r="AR12" s="617" t="s">
        <v>2173</v>
      </c>
      <c r="AS12" s="619" t="s">
        <v>2174</v>
      </c>
      <c r="AT12" s="619"/>
      <c r="AZ12" s="621" t="s">
        <v>2178</v>
      </c>
      <c r="BJ12" s="622" t="s">
        <v>2179</v>
      </c>
      <c r="BL12" s="584"/>
      <c r="BN12" s="621" t="s">
        <v>2180</v>
      </c>
      <c r="BZ12" s="621" t="s">
        <v>2181</v>
      </c>
    </row>
    <row r="13" spans="2:86" s="616" customFormat="1" ht="12.75" thickBot="1" x14ac:dyDescent="0.3">
      <c r="B13" s="623"/>
      <c r="C13" s="623"/>
      <c r="D13" s="623"/>
      <c r="E13" s="582" t="s">
        <v>2182</v>
      </c>
      <c r="F13" s="588"/>
      <c r="G13" s="582" t="s">
        <v>2183</v>
      </c>
      <c r="H13" s="588"/>
      <c r="I13" s="594" t="s">
        <v>2184</v>
      </c>
      <c r="J13" s="588"/>
      <c r="K13" s="582" t="s">
        <v>563</v>
      </c>
      <c r="L13" s="582" t="s">
        <v>2185</v>
      </c>
      <c r="M13" s="594" t="s">
        <v>2186</v>
      </c>
      <c r="N13" s="618"/>
      <c r="O13" s="582" t="s">
        <v>183</v>
      </c>
      <c r="P13" s="582" t="s">
        <v>2185</v>
      </c>
      <c r="Q13" s="594" t="s">
        <v>2187</v>
      </c>
      <c r="R13" s="618"/>
      <c r="S13" s="582" t="s">
        <v>564</v>
      </c>
      <c r="T13" s="582" t="s">
        <v>2185</v>
      </c>
      <c r="U13" s="594" t="s">
        <v>2188</v>
      </c>
      <c r="V13" s="588"/>
      <c r="W13" s="582" t="s">
        <v>563</v>
      </c>
      <c r="X13" s="582" t="s">
        <v>2185</v>
      </c>
      <c r="Y13" s="594" t="s">
        <v>2189</v>
      </c>
      <c r="Z13" s="588"/>
      <c r="AA13" s="582" t="s">
        <v>183</v>
      </c>
      <c r="AB13" s="582" t="s">
        <v>2185</v>
      </c>
      <c r="AC13" s="594" t="s">
        <v>2190</v>
      </c>
      <c r="AD13" s="588"/>
      <c r="AE13" s="582" t="s">
        <v>564</v>
      </c>
      <c r="AF13" s="582" t="s">
        <v>2185</v>
      </c>
      <c r="AG13" s="594" t="s">
        <v>2191</v>
      </c>
      <c r="AH13" s="582"/>
      <c r="AI13" s="582" t="s">
        <v>2185</v>
      </c>
      <c r="AJ13" s="594" t="s">
        <v>2192</v>
      </c>
      <c r="AK13" s="582"/>
      <c r="AL13" s="582" t="s">
        <v>2185</v>
      </c>
      <c r="AM13" s="594" t="s">
        <v>2193</v>
      </c>
      <c r="AN13" s="618"/>
      <c r="AO13" s="582" t="s">
        <v>2185</v>
      </c>
      <c r="AP13" s="594" t="s">
        <v>2194</v>
      </c>
      <c r="AR13" s="582" t="s">
        <v>2185</v>
      </c>
      <c r="AS13" s="594" t="s">
        <v>2195</v>
      </c>
      <c r="AT13" s="594"/>
      <c r="AU13" s="582" t="s">
        <v>2196</v>
      </c>
      <c r="AV13" s="582" t="s">
        <v>2196</v>
      </c>
      <c r="AX13" s="622" t="s">
        <v>2197</v>
      </c>
      <c r="AY13" s="622" t="s">
        <v>2198</v>
      </c>
      <c r="BE13" s="624" t="str">
        <f t="array" ref="BE13:BH13">TRANSPOSE($AZ$14:$AZ$17)</f>
        <v>F1</v>
      </c>
      <c r="BF13" s="625" t="str">
        <v>F2</v>
      </c>
      <c r="BG13" s="625" t="str">
        <v>F3</v>
      </c>
      <c r="BH13" s="626" t="str">
        <v>F4</v>
      </c>
      <c r="BJ13" s="622" t="s">
        <v>2199</v>
      </c>
      <c r="BL13" s="622" t="s">
        <v>2197</v>
      </c>
      <c r="BS13" s="624" t="str">
        <f t="array" ref="BS13:BV13">TRANSPOSE($BN$14:$BN$17)</f>
        <v/>
      </c>
      <c r="BT13" s="625" t="str">
        <v/>
      </c>
      <c r="BU13" s="625" t="str">
        <v/>
      </c>
      <c r="BV13" s="626" t="str">
        <v/>
      </c>
      <c r="BX13" s="622" t="s">
        <v>2197</v>
      </c>
      <c r="CE13" s="624" t="str">
        <f t="array" ref="CE13:CH13">TRANSPOSE($BZ$14:$BZ$17)</f>
        <v/>
      </c>
      <c r="CF13" s="625" t="str">
        <v/>
      </c>
      <c r="CG13" s="625" t="str">
        <v/>
      </c>
      <c r="CH13" s="626" t="str">
        <v/>
      </c>
    </row>
    <row r="14" spans="2:86" s="616" customFormat="1" ht="13.5" thickTop="1" thickBot="1" x14ac:dyDescent="0.3">
      <c r="B14" s="623"/>
      <c r="C14" s="627">
        <v>1</v>
      </c>
      <c r="D14" s="584" t="str">
        <f>$D5</f>
        <v>F1</v>
      </c>
      <c r="E14" s="628">
        <f>RANK(F14,$F$14:$F$17,1)</f>
        <v>1</v>
      </c>
      <c r="F14" s="597">
        <f>G14+ROW()/1000+(D14="")*10</f>
        <v>1.014</v>
      </c>
      <c r="G14" s="629">
        <f>AS14</f>
        <v>1</v>
      </c>
      <c r="H14" s="630"/>
      <c r="I14" s="631">
        <f>RANK($K5,$K$5:$K$8)</f>
        <v>1</v>
      </c>
      <c r="J14" s="632"/>
      <c r="K14" s="633">
        <f t="array" ref="K14">SUMPRODUCT($U$22:$U$27*($P$22:$P$27=$D14)*ISNUMBER(MATCH($Q$22:$Q$27,IF($I$14:$I$17=$I14,$D$14:$D$17,""),0)))+SUMPRODUCT($V$22:$V$27*($Q$22:$Q$27=$D14)*ISNUMBER(MATCH($P$22:$P$27,IF($I$14:$I$17=$I14,$D$14:$D$17,""),0)))</f>
        <v>0</v>
      </c>
      <c r="L14" s="634">
        <f>COUNTIFS($K$14:$K$17,"&gt;"&amp;$K14,$I$14:$I$17,"="&amp;$I14)</f>
        <v>0</v>
      </c>
      <c r="M14" s="635">
        <f t="shared" ref="M14:M17" si="12">I14+L14</f>
        <v>1</v>
      </c>
      <c r="N14" s="630"/>
      <c r="O14" s="633">
        <f t="array" ref="O14">SUMPRODUCT($W$22:$W$27*($P$22:$P$27=$D14)*ISNUMBER(MATCH($Q$22:$Q$27,IF($I$14:$I$17=$I14,$D$14:$D$17,""),0)))+SUMPRODUCT(-$W$22:$W$27*($Q$22:$Q$27=$D14)*ISNUMBER(MATCH($P$22:$P$27,IF($I$14:$I$17=$I14,$D$14:$D$17,""),0)))</f>
        <v>0</v>
      </c>
      <c r="P14" s="634">
        <f>COUNTIFS($O$14:$O$17,"&gt;"&amp;$O14,$M$14:$M$17,"="&amp;$M14)</f>
        <v>0</v>
      </c>
      <c r="Q14" s="635">
        <f t="shared" ref="Q14:Q17" si="13">M14+P14</f>
        <v>1</v>
      </c>
      <c r="R14" s="630"/>
      <c r="S14" s="633">
        <f t="array" ref="S14">SUMPRODUCT($X$22:$X$27*($P$22:$P$27=$D14)*ISNUMBER(MATCH($Q$22:$Q$27,IF($I$14:$I$17=$I14,$D$14:$D$17,""),0)))+SUMPRODUCT($Y$22:$Y$27*($Q$22:$Q$27=$D14)*ISNUMBER(MATCH($P$22:$P$27,IF($I$14:$I$17=$I14,$D$14:$D$17,""),0)))</f>
        <v>0</v>
      </c>
      <c r="T14" s="634">
        <f>COUNTIFS($S$14:$S$17,"&gt;"&amp;$S14,$Q$14:$Q$17,"="&amp;$Q14)</f>
        <v>0</v>
      </c>
      <c r="U14" s="635">
        <f t="shared" ref="U14:U17" si="14">Q14+T14</f>
        <v>1</v>
      </c>
      <c r="V14" s="632"/>
      <c r="W14" s="633">
        <f t="array" ref="W14">SUMPRODUCT($U$22:$U$27*($P$22:$P$27=$D14)*ISNUMBER(MATCH($Q$22:$Q$27,IF($U$14:$U$17=$U14,$D$14:$D$17,""),0)))+SUMPRODUCT($V$22:$V$27*($Q$22:$Q$27=$D14)*ISNUMBER(MATCH($P$22:$P$27,IF($U$14:$U$17=$U14,$D$14:$D$17,""),0)))</f>
        <v>0</v>
      </c>
      <c r="X14" s="634">
        <f>COUNTIFS($W$14:$W$17,"&gt;"&amp;$W14,$U$14:$U$17,"="&amp;$U14)</f>
        <v>0</v>
      </c>
      <c r="Y14" s="635">
        <f t="shared" ref="Y14:Y17" si="15">U14+X14</f>
        <v>1</v>
      </c>
      <c r="Z14" s="630"/>
      <c r="AA14" s="633">
        <f t="array" ref="AA14">SUMPRODUCT($W$22:$W$27*($P$22:$P$27=$D14)*ISNUMBER(MATCH($Q$22:$Q$27,IF($U$14:$U$17=$U14,$D$14:$D$17,""),0)))+SUMPRODUCT(-$W$22:$W$27*($Q$22:$Q$27=$D14)*ISNUMBER(MATCH($P$22:$P$27,IF($U$14:$U$17=$U14,$D$14:$D$17,""),0)))</f>
        <v>0</v>
      </c>
      <c r="AB14" s="634">
        <f>COUNTIFS($AA$14:$AA$17,"&gt;"&amp;$AA14,$Y$14:$Y$17,"="&amp;$Y14)</f>
        <v>0</v>
      </c>
      <c r="AC14" s="635">
        <f t="shared" ref="AC14:AC17" si="16">Y14+AB14</f>
        <v>1</v>
      </c>
      <c r="AD14" s="630"/>
      <c r="AE14" s="633">
        <f t="array" ref="AE14">SUMPRODUCT($X$22:$X$27*($P$22:$P$27=$D14)*ISNUMBER(MATCH($Q$22:$Q$27,IF($U$14:$U$17=$U14,$D$14:$D$17,""),0)))+SUMPRODUCT($Y$22:$Y$27*($Q$22:$Q$27=$D14)*ISNUMBER(MATCH($P$22:$P$27,IF($U$14:$U$17=$U14,$D$14:$D$17,""),0)))</f>
        <v>0</v>
      </c>
      <c r="AF14" s="634">
        <f>COUNTIFS($AE$14:$AE$17,"&gt;"&amp;$AE14,$AC$14:$AC$17,"="&amp;$AC14)</f>
        <v>0</v>
      </c>
      <c r="AG14" s="635">
        <f t="shared" ref="AG14:AG17" si="17">AC14+AF14</f>
        <v>1</v>
      </c>
      <c r="AH14" s="632"/>
      <c r="AI14" s="636">
        <f>COUNTIFS($J$5:$J$8,"&gt;"&amp;$J5,$AG$14:$AG$17,"="&amp;$AG14)</f>
        <v>0</v>
      </c>
      <c r="AJ14" s="637">
        <f>AG14+AI14</f>
        <v>1</v>
      </c>
      <c r="AK14" s="630"/>
      <c r="AL14" s="636">
        <f>COUNTIFS($H$5:$H$8,"&gt;"&amp;$H5,$AJ$14:$AJ$17,"="&amp;$AJ14)</f>
        <v>0</v>
      </c>
      <c r="AM14" s="637">
        <f>AJ14+AL14</f>
        <v>1</v>
      </c>
      <c r="AN14" s="630"/>
      <c r="AO14" s="636">
        <f>COUNTIFS($P$5:$P$8,"&gt;"&amp;$P5,$AM$21:$AM$24,"="&amp;$AM21)</f>
        <v>0</v>
      </c>
      <c r="AP14" s="637">
        <f>AM21+AO14</f>
        <v>1</v>
      </c>
      <c r="AQ14" s="630"/>
      <c r="AR14" s="636">
        <f>COUNTIFS($R$5:$R$8,"&gt;"&amp;$R5,$AP$14:$AP$17,"="&amp;$AP14)</f>
        <v>0</v>
      </c>
      <c r="AS14" s="637">
        <f t="shared" ref="AS14:AS17" si="18">AP14+AR14</f>
        <v>1</v>
      </c>
      <c r="AT14" s="630"/>
      <c r="AU14" s="638" t="b">
        <f t="array" ref="AU14">AND($L$9&gt;0,(SUM(($AM$21:$AM$24=TRANSPOSE($AM$21:$AM$24))*(($L$5:$L$8&gt;0)*TRANSPOSE($L$5:$L$8)+({1;2;3;4}={1,2,3,4})&gt;0))-4)&gt;0)</f>
        <v>0</v>
      </c>
      <c r="AV14" s="639" t="b">
        <f>AND($AU5,$AV5)</f>
        <v>0</v>
      </c>
      <c r="AX14" s="640">
        <f t="array" ref="AX14">IFERROR(SMALL(IF(COUNTIF($I$14:$I$17,$C$14:$C$17)&gt;1,$C$14:$C$17,""),1),"")</f>
        <v>1</v>
      </c>
      <c r="AY14" s="639">
        <f>IFERROR(INDEX($E$14:$E$17,IF($I14=$AX$14,$C14,99)),0)</f>
        <v>1</v>
      </c>
      <c r="AZ14" s="641" t="str">
        <f t="array" ref="AZ14:AZ17">IFERROR(VLOOKUP($BA$5:$BA$8,$C$14:$D$17,2,0),"")</f>
        <v>F1</v>
      </c>
      <c r="BA14" s="644">
        <f t="array" ref="BA14:BA17">IFERROR(VLOOKUP($BA$5:$BA$8,$C$14:$K$17,9,0),"")</f>
        <v>0</v>
      </c>
      <c r="BB14" s="644">
        <f t="array" ref="BB14:BB17">IFERROR(VLOOKUP($BA$5:$BA$8,$C$14:$O$17,13,0),"")</f>
        <v>0</v>
      </c>
      <c r="BC14" s="646">
        <f t="array" ref="BC14:BC17">IFERROR(VLOOKUP($BA$5:$BA$8,$C$14:$S$17,17,0),"")</f>
        <v>0</v>
      </c>
      <c r="BE14" s="649" t="str">
        <f t="array" ref="BE14:BH17">IFERROR(VLOOKUP($AZ$14:$AZ$17&amp;$BE$13:$BH$13,$Z$22:$AA$33,2,0),"")</f>
        <v/>
      </c>
      <c r="BF14" s="650" t="str">
        <v/>
      </c>
      <c r="BG14" s="650" t="str">
        <v/>
      </c>
      <c r="BH14" s="651" t="str">
        <v/>
      </c>
      <c r="BI14" s="639"/>
      <c r="BJ14" s="658" t="b">
        <f>COUNTIF($I$14:$I$17,$BL$15)&lt;&gt;COUNTIF($U$14:$U$17,$BL$15)</f>
        <v>0</v>
      </c>
      <c r="BK14" s="599">
        <f t="array" ref="BK14:BK17">IF($I$14:$I$17=$AX$14,$U$14:$U$17,0)</f>
        <v>1</v>
      </c>
      <c r="BL14" s="659" t="str">
        <f>IF($BJ$14,$BL$15,"")</f>
        <v/>
      </c>
      <c r="BM14" s="660"/>
      <c r="BN14" s="641" t="str">
        <f t="array" ref="BN14:BN17">IFERROR(VLOOKUP($BO$5:$BO$8,$C$14:$D$17,2,0),"")</f>
        <v/>
      </c>
      <c r="BO14" s="644" t="str">
        <f t="array" ref="BO14:BO17">IFERROR(VLOOKUP($BO$5:$BO$8,$C$14:$W$17,21,0),"")</f>
        <v/>
      </c>
      <c r="BP14" s="644" t="str">
        <f t="array" ref="BP14:BP17">IFERROR(VLOOKUP($BO$5:$BO$8,$C$14:$AA$17,25,0),"")</f>
        <v/>
      </c>
      <c r="BQ14" s="646" t="str">
        <f t="array" ref="BQ14:BQ17">IFERROR(VLOOKUP($BO$5:$BO$8,$C$14:$AE$17,29,0),"")</f>
        <v/>
      </c>
      <c r="BS14" s="649" t="str">
        <f t="array" ref="BS14:BV17">IFERROR(VLOOKUP($BN$14:$BN$17&amp;$BS$13:$BV$13,$Z$22:$AA$33,2,0),"")</f>
        <v/>
      </c>
      <c r="BT14" s="650" t="str">
        <v/>
      </c>
      <c r="BU14" s="650" t="str">
        <v/>
      </c>
      <c r="BV14" s="651" t="str">
        <v/>
      </c>
      <c r="BX14" s="640" t="str">
        <f t="array" ref="BX14">IFERROR(SMALL(IF(COUNTIF($BK$14:$BK$17,$C$14:$C$17)&gt;1,$C$14:$C$17,""),2),"")</f>
        <v/>
      </c>
      <c r="BZ14" s="641" t="str">
        <f t="array" ref="BZ14:BZ17">IFERROR(VLOOKUP($CA$5:$CA$8,$C$14:$D$17,2,0),"")</f>
        <v/>
      </c>
      <c r="CA14" s="644" t="str">
        <f t="array" ref="CA14:CA17">IFERROR(VLOOKUP($CA$5:$CA$8,$C$14:$W$17,21,0),"")</f>
        <v/>
      </c>
      <c r="CB14" s="644" t="str">
        <f t="array" ref="CB14:CB17">IFERROR(VLOOKUP($CA$5:$CA$8,$C$14:$AA$17,25,0),"")</f>
        <v/>
      </c>
      <c r="CC14" s="646" t="str">
        <f t="array" ref="CC14:CC17">IFERROR(VLOOKUP($CA$5:$CA$8,$C$14:$AE$17,29,0),"")</f>
        <v/>
      </c>
      <c r="CE14" s="649" t="str">
        <f t="array" ref="CE14:CH17">IFERROR(VLOOKUP($BZ$14:$BZ$17&amp;$CE$13:$CH$13,$Z$22:$AA$33,2,0),"")</f>
        <v/>
      </c>
      <c r="CF14" s="650" t="str">
        <v/>
      </c>
      <c r="CG14" s="650" t="str">
        <v/>
      </c>
      <c r="CH14" s="651" t="str">
        <v/>
      </c>
    </row>
    <row r="15" spans="2:86" s="616" customFormat="1" x14ac:dyDescent="0.25">
      <c r="B15" s="623"/>
      <c r="C15" s="627">
        <v>2</v>
      </c>
      <c r="D15" s="584" t="str">
        <f t="shared" ref="D15:D17" si="19">$D6</f>
        <v>F2</v>
      </c>
      <c r="E15" s="661">
        <f t="shared" ref="E15:E17" si="20">RANK(F15,$F$14:$F$17,1)</f>
        <v>2</v>
      </c>
      <c r="F15" s="597">
        <f t="shared" ref="F15:F17" si="21">G15+ROW()/1000+(D15="")*10</f>
        <v>1.0149999999999999</v>
      </c>
      <c r="G15" s="629">
        <f t="shared" ref="G15:G17" si="22">AS15</f>
        <v>1</v>
      </c>
      <c r="H15" s="630"/>
      <c r="I15" s="662">
        <f t="shared" ref="I15:I17" si="23">RANK($K6,$K$5:$K$8)</f>
        <v>1</v>
      </c>
      <c r="J15" s="632"/>
      <c r="K15" s="585">
        <f t="array" ref="K15">SUMPRODUCT($U$22:$U$27*($P$22:$P$27=$D15)*ISNUMBER(MATCH($Q$22:$Q$27,IF($I$14:$I$17=$I15,$D$14:$D$17,""),0)))+SUMPRODUCT($V$22:$V$27*($Q$22:$Q$27=$D15)*ISNUMBER(MATCH($P$22:$P$27,IF($I$14:$I$17=$I15,$D$14:$D$17,""),0)))</f>
        <v>0</v>
      </c>
      <c r="L15" s="583">
        <f>COUNTIFS($K$14:$K$17,"&gt;"&amp;$K15,$I$14:$I$17,"="&amp;$I15)</f>
        <v>0</v>
      </c>
      <c r="M15" s="601">
        <f t="shared" si="12"/>
        <v>1</v>
      </c>
      <c r="N15" s="630"/>
      <c r="O15" s="585">
        <f t="array" ref="O15">SUMPRODUCT($W$22:$W$27*($P$22:$P$27=$D15)*ISNUMBER(MATCH($Q$22:$Q$27,IF($I$14:$I$17=$I15,$D$14:$D$17,""),0)))+SUMPRODUCT(-$W$22:$W$27*($Q$22:$Q$27=$D15)*ISNUMBER(MATCH($P$22:$P$27,IF($I$14:$I$17=$I15,$D$14:$D$17,""),0)))</f>
        <v>0</v>
      </c>
      <c r="P15" s="583">
        <f>COUNTIFS($O$14:$O$17,"&gt;"&amp;$O15,$M$14:$M$17,"="&amp;$M15)</f>
        <v>0</v>
      </c>
      <c r="Q15" s="601">
        <f t="shared" si="13"/>
        <v>1</v>
      </c>
      <c r="R15" s="630"/>
      <c r="S15" s="585">
        <f t="array" ref="S15">SUMPRODUCT($X$22:$X$27*($P$22:$P$27=$D15)*ISNUMBER(MATCH($Q$22:$Q$27,IF($I$14:$I$17=$I15,$D$14:$D$17,""),0)))+SUMPRODUCT($Y$22:$Y$27*($Q$22:$Q$27=$D15)*ISNUMBER(MATCH($P$22:$P$27,IF($I$14:$I$17=$I15,$D$14:$D$17,""),0)))</f>
        <v>0</v>
      </c>
      <c r="T15" s="583">
        <f>COUNTIFS($S$14:$S$17,"&gt;"&amp;$S15,$Q$14:$Q$17,"="&amp;$Q15)</f>
        <v>0</v>
      </c>
      <c r="U15" s="601">
        <f t="shared" si="14"/>
        <v>1</v>
      </c>
      <c r="V15" s="632"/>
      <c r="W15" s="585">
        <f t="array" ref="W15">SUMPRODUCT($U$22:$U$27*($P$22:$P$27=$D15)*ISNUMBER(MATCH($Q$22:$Q$27,IF($U$14:$U$17=$U15,$D$14:$D$17,""),0)))+SUMPRODUCT($V$22:$V$27*($Q$22:$Q$27=$D15)*ISNUMBER(MATCH($P$22:$P$27,IF($U$14:$U$17=$U15,$D$14:$D$17,""),0)))</f>
        <v>0</v>
      </c>
      <c r="X15" s="583">
        <f>COUNTIFS($W$14:$W$17,"&gt;"&amp;$W15,$U$14:$U$17,"="&amp;$U15)</f>
        <v>0</v>
      </c>
      <c r="Y15" s="601">
        <f t="shared" si="15"/>
        <v>1</v>
      </c>
      <c r="Z15" s="630"/>
      <c r="AA15" s="585">
        <f t="array" ref="AA15">SUMPRODUCT($W$22:$W$27*($P$22:$P$27=$D15)*ISNUMBER(MATCH($Q$22:$Q$27,IF($U$14:$U$17=$U15,$D$14:$D$17,""),0)))+SUMPRODUCT(-$W$22:$W$27*($Q$22:$Q$27=$D15)*ISNUMBER(MATCH($P$22:$P$27,IF($U$14:$U$17=$U15,$D$14:$D$17,""),0)))</f>
        <v>0</v>
      </c>
      <c r="AB15" s="583">
        <f>COUNTIFS($AA$14:$AA$17,"&gt;"&amp;$AA15,$Y$14:$Y$17,"="&amp;$Y15)</f>
        <v>0</v>
      </c>
      <c r="AC15" s="601">
        <f t="shared" si="16"/>
        <v>1</v>
      </c>
      <c r="AD15" s="630"/>
      <c r="AE15" s="585">
        <f t="array" ref="AE15">SUMPRODUCT($X$22:$X$27*($P$22:$P$27=$D15)*ISNUMBER(MATCH($Q$22:$Q$27,IF($U$14:$U$17=$U15,$D$14:$D$17,""),0)))+SUMPRODUCT($Y$22:$Y$27*($Q$22:$Q$27=$D15)*ISNUMBER(MATCH($P$22:$P$27,IF($U$14:$U$17=$U15,$D$14:$D$17,""),0)))</f>
        <v>0</v>
      </c>
      <c r="AF15" s="583">
        <f>COUNTIFS($AE$14:$AE$17,"&gt;"&amp;$AE15,$AC$14:$AC$17,"="&amp;$AC15)</f>
        <v>0</v>
      </c>
      <c r="AG15" s="601">
        <f t="shared" si="17"/>
        <v>1</v>
      </c>
      <c r="AH15" s="632"/>
      <c r="AI15" s="584">
        <f>COUNTIFS($J$5:$J$8,"&gt;"&amp;$J6,$AG$14:$AG$17,"="&amp;$AG15)</f>
        <v>0</v>
      </c>
      <c r="AJ15" s="601">
        <f t="shared" ref="AJ15:AJ17" si="24">AG15+AI15</f>
        <v>1</v>
      </c>
      <c r="AK15" s="630"/>
      <c r="AL15" s="584">
        <f>COUNTIFS($H$5:$H$8,"&gt;"&amp;$H6,$AJ$14:$AJ$17,"="&amp;$AJ15)</f>
        <v>0</v>
      </c>
      <c r="AM15" s="601">
        <f t="shared" ref="AM15:AM17" si="25">AJ15+AL15</f>
        <v>1</v>
      </c>
      <c r="AN15" s="630"/>
      <c r="AO15" s="584">
        <f t="shared" ref="AO15:AO17" si="26">COUNTIFS($P$5:$P$8,"&gt;"&amp;$P6,$AM$21:$AM$24,"="&amp;$AM22)</f>
        <v>0</v>
      </c>
      <c r="AP15" s="601">
        <f t="shared" ref="AP15:AP17" si="27">AM22+AO15</f>
        <v>1</v>
      </c>
      <c r="AQ15" s="630"/>
      <c r="AR15" s="584">
        <f t="shared" ref="AR15:AR17" si="28">COUNTIFS($R$5:$R$8,"&gt;"&amp;$R6,$AP$14:$AP$17,"="&amp;$AP15)</f>
        <v>0</v>
      </c>
      <c r="AS15" s="601">
        <f t="shared" si="18"/>
        <v>1</v>
      </c>
      <c r="AT15" s="630"/>
      <c r="AV15" s="639" t="b">
        <f t="shared" ref="AV15:AV17" si="29">AND($AU6,$AV6)</f>
        <v>0</v>
      </c>
      <c r="AX15" s="663"/>
      <c r="AY15" s="639">
        <f t="shared" ref="AY15:AY17" si="30">IFERROR(INDEX($E$14:$E$17,IF($I15=$AX$14,$C15,99)),0)</f>
        <v>2</v>
      </c>
      <c r="AZ15" s="642" t="str">
        <v>F2</v>
      </c>
      <c r="BA15" s="584">
        <v>0</v>
      </c>
      <c r="BB15" s="584">
        <v>0</v>
      </c>
      <c r="BC15" s="647">
        <v>0</v>
      </c>
      <c r="BE15" s="652" t="str">
        <v/>
      </c>
      <c r="BF15" s="653" t="str">
        <v/>
      </c>
      <c r="BG15" s="639" t="str">
        <v/>
      </c>
      <c r="BH15" s="654" t="str">
        <v/>
      </c>
      <c r="BI15" s="639"/>
      <c r="BK15" s="609">
        <v>1</v>
      </c>
      <c r="BL15" s="664">
        <f t="array" ref="BL15">IFERROR(SMALL(IF(COUNTIF($BK$14:$BK$17,$C$14:$C$17)&gt;1,$C$14:$C$17,""),1),"")</f>
        <v>1</v>
      </c>
      <c r="BN15" s="642" t="str">
        <v/>
      </c>
      <c r="BO15" s="584" t="str">
        <v/>
      </c>
      <c r="BP15" s="584" t="str">
        <v/>
      </c>
      <c r="BQ15" s="647" t="str">
        <v/>
      </c>
      <c r="BS15" s="652" t="str">
        <v/>
      </c>
      <c r="BT15" s="653" t="str">
        <v/>
      </c>
      <c r="BU15" s="639" t="str">
        <v/>
      </c>
      <c r="BV15" s="654" t="str">
        <v/>
      </c>
      <c r="BZ15" s="642" t="str">
        <v/>
      </c>
      <c r="CA15" s="584" t="str">
        <v/>
      </c>
      <c r="CB15" s="584" t="str">
        <v/>
      </c>
      <c r="CC15" s="647" t="str">
        <v/>
      </c>
      <c r="CE15" s="652" t="str">
        <v/>
      </c>
      <c r="CF15" s="653" t="str">
        <v/>
      </c>
      <c r="CG15" s="639" t="str">
        <v/>
      </c>
      <c r="CH15" s="654" t="str">
        <v/>
      </c>
    </row>
    <row r="16" spans="2:86" s="616" customFormat="1" x14ac:dyDescent="0.25">
      <c r="B16" s="623"/>
      <c r="C16" s="627">
        <v>3</v>
      </c>
      <c r="D16" s="584" t="str">
        <f t="shared" si="19"/>
        <v>F3</v>
      </c>
      <c r="E16" s="661">
        <f t="shared" si="20"/>
        <v>3</v>
      </c>
      <c r="F16" s="597">
        <f t="shared" si="21"/>
        <v>1.016</v>
      </c>
      <c r="G16" s="629">
        <f t="shared" si="22"/>
        <v>1</v>
      </c>
      <c r="H16" s="630"/>
      <c r="I16" s="662">
        <f t="shared" si="23"/>
        <v>1</v>
      </c>
      <c r="J16" s="632"/>
      <c r="K16" s="585">
        <f t="array" ref="K16">SUMPRODUCT($U$22:$U$27*($P$22:$P$27=$D16)*ISNUMBER(MATCH($Q$22:$Q$27,IF($I$14:$I$17=$I16,$D$14:$D$17,""),0)))+SUMPRODUCT($V$22:$V$27*($Q$22:$Q$27=$D16)*ISNUMBER(MATCH($P$22:$P$27,IF($I$14:$I$17=$I16,$D$14:$D$17,""),0)))</f>
        <v>0</v>
      </c>
      <c r="L16" s="583">
        <f>COUNTIFS($K$14:$K$17,"&gt;"&amp;$K16,$I$14:$I$17,"="&amp;$I16)</f>
        <v>0</v>
      </c>
      <c r="M16" s="601">
        <f t="shared" si="12"/>
        <v>1</v>
      </c>
      <c r="N16" s="630"/>
      <c r="O16" s="585">
        <f t="array" ref="O16">SUMPRODUCT($W$22:$W$27*($P$22:$P$27=$D16)*ISNUMBER(MATCH($Q$22:$Q$27,IF($I$14:$I$17=$I16,$D$14:$D$17,""),0)))+SUMPRODUCT(-$W$22:$W$27*($Q$22:$Q$27=$D16)*ISNUMBER(MATCH($P$22:$P$27,IF($I$14:$I$17=$I16,$D$14:$D$17,""),0)))</f>
        <v>0</v>
      </c>
      <c r="P16" s="583">
        <f>COUNTIFS($O$14:$O$17,"&gt;"&amp;$O16,$M$14:$M$17,"="&amp;$M16)</f>
        <v>0</v>
      </c>
      <c r="Q16" s="601">
        <f t="shared" si="13"/>
        <v>1</v>
      </c>
      <c r="R16" s="630"/>
      <c r="S16" s="585">
        <f t="array" ref="S16">SUMPRODUCT($X$22:$X$27*($P$22:$P$27=$D16)*ISNUMBER(MATCH($Q$22:$Q$27,IF($I$14:$I$17=$I16,$D$14:$D$17,""),0)))+SUMPRODUCT($Y$22:$Y$27*($Q$22:$Q$27=$D16)*ISNUMBER(MATCH($P$22:$P$27,IF($I$14:$I$17=$I16,$D$14:$D$17,""),0)))</f>
        <v>0</v>
      </c>
      <c r="T16" s="583">
        <f>COUNTIFS($S$14:$S$17,"&gt;"&amp;$S16,$Q$14:$Q$17,"="&amp;$Q16)</f>
        <v>0</v>
      </c>
      <c r="U16" s="601">
        <f t="shared" si="14"/>
        <v>1</v>
      </c>
      <c r="V16" s="632"/>
      <c r="W16" s="585">
        <f t="array" ref="W16">SUMPRODUCT($U$22:$U$27*($P$22:$P$27=$D16)*ISNUMBER(MATCH($Q$22:$Q$27,IF($U$14:$U$17=$U16,$D$14:$D$17,""),0)))+SUMPRODUCT($V$22:$V$27*($Q$22:$Q$27=$D16)*ISNUMBER(MATCH($P$22:$P$27,IF($U$14:$U$17=$U16,$D$14:$D$17,""),0)))</f>
        <v>0</v>
      </c>
      <c r="X16" s="583">
        <f>COUNTIFS($W$14:$W$17,"&gt;"&amp;$W16,$U$14:$U$17,"="&amp;$U16)</f>
        <v>0</v>
      </c>
      <c r="Y16" s="601">
        <f t="shared" si="15"/>
        <v>1</v>
      </c>
      <c r="Z16" s="630"/>
      <c r="AA16" s="585">
        <f t="array" ref="AA16">SUMPRODUCT($W$22:$W$27*($P$22:$P$27=$D16)*ISNUMBER(MATCH($Q$22:$Q$27,IF($U$14:$U$17=$U16,$D$14:$D$17,""),0)))+SUMPRODUCT(-$W$22:$W$27*($Q$22:$Q$27=$D16)*ISNUMBER(MATCH($P$22:$P$27,IF($U$14:$U$17=$U16,$D$14:$D$17,""),0)))</f>
        <v>0</v>
      </c>
      <c r="AB16" s="583">
        <f>COUNTIFS($AA$14:$AA$17,"&gt;"&amp;$AA16,$Y$14:$Y$17,"="&amp;$Y16)</f>
        <v>0</v>
      </c>
      <c r="AC16" s="601">
        <f t="shared" si="16"/>
        <v>1</v>
      </c>
      <c r="AD16" s="630"/>
      <c r="AE16" s="585">
        <f t="array" ref="AE16">SUMPRODUCT($X$22:$X$27*($P$22:$P$27=$D16)*ISNUMBER(MATCH($Q$22:$Q$27,IF($U$14:$U$17=$U16,$D$14:$D$17,""),0)))+SUMPRODUCT($Y$22:$Y$27*($Q$22:$Q$27=$D16)*ISNUMBER(MATCH($P$22:$P$27,IF($U$14:$U$17=$U16,$D$14:$D$17,""),0)))</f>
        <v>0</v>
      </c>
      <c r="AF16" s="583">
        <f>COUNTIFS($AE$14:$AE$17,"&gt;"&amp;$AE16,$AC$14:$AC$17,"="&amp;$AC16)</f>
        <v>0</v>
      </c>
      <c r="AG16" s="601">
        <f t="shared" si="17"/>
        <v>1</v>
      </c>
      <c r="AH16" s="632"/>
      <c r="AI16" s="584">
        <f>COUNTIFS($J$5:$J$8,"&gt;"&amp;$J7,$AG$14:$AG$17,"="&amp;$AG16)</f>
        <v>0</v>
      </c>
      <c r="AJ16" s="601">
        <f t="shared" si="24"/>
        <v>1</v>
      </c>
      <c r="AK16" s="630"/>
      <c r="AL16" s="584">
        <f>COUNTIFS($H$5:$H$8,"&gt;"&amp;$H7,$AJ$14:$AJ$17,"="&amp;$AJ16)</f>
        <v>0</v>
      </c>
      <c r="AM16" s="601">
        <f t="shared" si="25"/>
        <v>1</v>
      </c>
      <c r="AN16" s="630"/>
      <c r="AO16" s="584">
        <f t="shared" si="26"/>
        <v>0</v>
      </c>
      <c r="AP16" s="601">
        <f t="shared" si="27"/>
        <v>1</v>
      </c>
      <c r="AQ16" s="630"/>
      <c r="AR16" s="584">
        <f t="shared" si="28"/>
        <v>0</v>
      </c>
      <c r="AS16" s="601">
        <f t="shared" si="18"/>
        <v>1</v>
      </c>
      <c r="AT16" s="630"/>
      <c r="AV16" s="639" t="b">
        <f t="shared" si="29"/>
        <v>0</v>
      </c>
      <c r="AX16" s="584"/>
      <c r="AY16" s="639">
        <f t="shared" si="30"/>
        <v>3</v>
      </c>
      <c r="AZ16" s="642" t="str">
        <v>F3</v>
      </c>
      <c r="BA16" s="584">
        <v>0</v>
      </c>
      <c r="BB16" s="584">
        <v>0</v>
      </c>
      <c r="BC16" s="647">
        <v>0</v>
      </c>
      <c r="BE16" s="652" t="str">
        <v/>
      </c>
      <c r="BF16" s="639" t="str">
        <v/>
      </c>
      <c r="BG16" s="653" t="str">
        <v/>
      </c>
      <c r="BH16" s="654" t="str">
        <v/>
      </c>
      <c r="BI16" s="639"/>
      <c r="BJ16" s="639"/>
      <c r="BK16" s="609">
        <v>1</v>
      </c>
      <c r="BL16" s="584"/>
      <c r="BN16" s="642" t="str">
        <v/>
      </c>
      <c r="BO16" s="584" t="str">
        <v/>
      </c>
      <c r="BP16" s="584" t="str">
        <v/>
      </c>
      <c r="BQ16" s="647" t="str">
        <v/>
      </c>
      <c r="BS16" s="652" t="str">
        <v/>
      </c>
      <c r="BT16" s="639" t="str">
        <v/>
      </c>
      <c r="BU16" s="653" t="str">
        <v/>
      </c>
      <c r="BV16" s="654" t="str">
        <v/>
      </c>
      <c r="BZ16" s="642" t="str">
        <v/>
      </c>
      <c r="CA16" s="584" t="str">
        <v/>
      </c>
      <c r="CB16" s="584" t="str">
        <v/>
      </c>
      <c r="CC16" s="647" t="str">
        <v/>
      </c>
      <c r="CE16" s="652" t="str">
        <v/>
      </c>
      <c r="CF16" s="639" t="str">
        <v/>
      </c>
      <c r="CG16" s="653" t="str">
        <v/>
      </c>
      <c r="CH16" s="654" t="str">
        <v/>
      </c>
    </row>
    <row r="17" spans="2:86" s="616" customFormat="1" ht="12.75" thickBot="1" x14ac:dyDescent="0.3">
      <c r="B17" s="623"/>
      <c r="C17" s="627">
        <v>4</v>
      </c>
      <c r="D17" s="584" t="str">
        <f t="shared" si="19"/>
        <v>F4</v>
      </c>
      <c r="E17" s="665">
        <f t="shared" si="20"/>
        <v>4</v>
      </c>
      <c r="F17" s="597">
        <f t="shared" si="21"/>
        <v>1.0169999999999999</v>
      </c>
      <c r="G17" s="629">
        <f t="shared" si="22"/>
        <v>1</v>
      </c>
      <c r="H17" s="630"/>
      <c r="I17" s="662">
        <f t="shared" si="23"/>
        <v>1</v>
      </c>
      <c r="J17" s="632"/>
      <c r="K17" s="585">
        <f t="array" ref="K17">SUMPRODUCT($U$22:$U$27*($P$22:$P$27=$D17)*ISNUMBER(MATCH($Q$22:$Q$27,IF($I$14:$I$17=$I17,$D$14:$D$17,""),0)))+SUMPRODUCT($V$22:$V$27*($Q$22:$Q$27=$D17)*ISNUMBER(MATCH($P$22:$P$27,IF($I$14:$I$17=$I17,$D$14:$D$17,""),0)))</f>
        <v>0</v>
      </c>
      <c r="L17" s="583">
        <f>COUNTIFS($K$14:$K$17,"&gt;"&amp;$K17,$I$14:$I$17,"="&amp;$I17)</f>
        <v>0</v>
      </c>
      <c r="M17" s="601">
        <f t="shared" si="12"/>
        <v>1</v>
      </c>
      <c r="N17" s="630"/>
      <c r="O17" s="585">
        <f t="array" ref="O17">SUMPRODUCT($W$22:$W$27*($P$22:$P$27=$D17)*ISNUMBER(MATCH($Q$22:$Q$27,IF($I$14:$I$17=$I17,$D$14:$D$17,""),0)))+SUMPRODUCT(-$W$22:$W$27*($Q$22:$Q$27=$D17)*ISNUMBER(MATCH($P$22:$P$27,IF($I$14:$I$17=$I17,$D$14:$D$17,""),0)))</f>
        <v>0</v>
      </c>
      <c r="P17" s="583">
        <f>COUNTIFS($O$14:$O$17,"&gt;"&amp;$O17,$M$14:$M$17,"="&amp;$M17)</f>
        <v>0</v>
      </c>
      <c r="Q17" s="601">
        <f t="shared" si="13"/>
        <v>1</v>
      </c>
      <c r="R17" s="630"/>
      <c r="S17" s="585">
        <f t="array" ref="S17">SUMPRODUCT($X$22:$X$27*($P$22:$P$27=$D17)*ISNUMBER(MATCH($Q$22:$Q$27,IF($I$14:$I$17=$I17,$D$14:$D$17,""),0)))+SUMPRODUCT($Y$22:$Y$27*($Q$22:$Q$27=$D17)*ISNUMBER(MATCH($P$22:$P$27,IF($I$14:$I$17=$I17,$D$14:$D$17,""),0)))</f>
        <v>0</v>
      </c>
      <c r="T17" s="583">
        <f>COUNTIFS($S$14:$S$17,"&gt;"&amp;$S17,$Q$14:$Q$17,"="&amp;$Q17)</f>
        <v>0</v>
      </c>
      <c r="U17" s="601">
        <f t="shared" si="14"/>
        <v>1</v>
      </c>
      <c r="V17" s="632"/>
      <c r="W17" s="585">
        <f t="array" ref="W17">SUMPRODUCT($U$22:$U$27*($P$22:$P$27=$D17)*ISNUMBER(MATCH($Q$22:$Q$27,IF($U$14:$U$17=$U17,$D$14:$D$17,""),0)))+SUMPRODUCT($V$22:$V$27*($Q$22:$Q$27=$D17)*ISNUMBER(MATCH($P$22:$P$27,IF($U$14:$U$17=$U17,$D$14:$D$17,""),0)))</f>
        <v>0</v>
      </c>
      <c r="X17" s="583">
        <f>COUNTIFS($W$14:$W$17,"&gt;"&amp;$W17,$U$14:$U$17,"="&amp;$U17)</f>
        <v>0</v>
      </c>
      <c r="Y17" s="601">
        <f t="shared" si="15"/>
        <v>1</v>
      </c>
      <c r="Z17" s="630"/>
      <c r="AA17" s="585">
        <f t="array" ref="AA17">SUMPRODUCT($W$22:$W$27*($P$22:$P$27=$D17)*ISNUMBER(MATCH($Q$22:$Q$27,IF($U$14:$U$17=$U17,$D$14:$D$17,""),0)))+SUMPRODUCT(-$W$22:$W$27*($Q$22:$Q$27=$D17)*ISNUMBER(MATCH($P$22:$P$27,IF($U$14:$U$17=$U17,$D$14:$D$17,""),0)))</f>
        <v>0</v>
      </c>
      <c r="AB17" s="583">
        <f>COUNTIFS($AA$14:$AA$17,"&gt;"&amp;$AA17,$Y$14:$Y$17,"="&amp;$Y17)</f>
        <v>0</v>
      </c>
      <c r="AC17" s="601">
        <f t="shared" si="16"/>
        <v>1</v>
      </c>
      <c r="AD17" s="630"/>
      <c r="AE17" s="585">
        <f t="array" ref="AE17">SUMPRODUCT($X$22:$X$27*($P$22:$P$27=$D17)*ISNUMBER(MATCH($Q$22:$Q$27,IF($U$14:$U$17=$U17,$D$14:$D$17,""),0)))+SUMPRODUCT($Y$22:$Y$27*($Q$22:$Q$27=$D17)*ISNUMBER(MATCH($P$22:$P$27,IF($U$14:$U$17=$U17,$D$14:$D$17,""),0)))</f>
        <v>0</v>
      </c>
      <c r="AF17" s="583">
        <f>COUNTIFS($AE$14:$AE$17,"&gt;"&amp;$AE17,$AC$14:$AC$17,"="&amp;$AC17)</f>
        <v>0</v>
      </c>
      <c r="AG17" s="601">
        <f t="shared" si="17"/>
        <v>1</v>
      </c>
      <c r="AH17" s="632"/>
      <c r="AI17" s="584">
        <f>COUNTIFS($J$5:$J$8,"&gt;"&amp;$J8,$AG$14:$AG$17,"="&amp;$AG17)</f>
        <v>0</v>
      </c>
      <c r="AJ17" s="601">
        <f t="shared" si="24"/>
        <v>1</v>
      </c>
      <c r="AK17" s="630"/>
      <c r="AL17" s="584">
        <f>COUNTIFS($H$5:$H$8,"&gt;"&amp;$H8,$AJ$14:$AJ$17,"="&amp;$AJ17)</f>
        <v>0</v>
      </c>
      <c r="AM17" s="601">
        <f t="shared" si="25"/>
        <v>1</v>
      </c>
      <c r="AN17" s="630"/>
      <c r="AO17" s="584">
        <f t="shared" si="26"/>
        <v>0</v>
      </c>
      <c r="AP17" s="601">
        <f t="shared" si="27"/>
        <v>1</v>
      </c>
      <c r="AQ17" s="630"/>
      <c r="AR17" s="584">
        <f t="shared" si="28"/>
        <v>0</v>
      </c>
      <c r="AS17" s="601">
        <f t="shared" si="18"/>
        <v>1</v>
      </c>
      <c r="AT17" s="630"/>
      <c r="AV17" s="639" t="b">
        <f t="shared" si="29"/>
        <v>0</v>
      </c>
      <c r="AX17" s="584"/>
      <c r="AY17" s="639">
        <f t="shared" si="30"/>
        <v>4</v>
      </c>
      <c r="AZ17" s="643" t="str">
        <v>F4</v>
      </c>
      <c r="BA17" s="645">
        <v>0</v>
      </c>
      <c r="BB17" s="645">
        <v>0</v>
      </c>
      <c r="BC17" s="648">
        <v>0</v>
      </c>
      <c r="BE17" s="655" t="str">
        <v/>
      </c>
      <c r="BF17" s="656" t="str">
        <v/>
      </c>
      <c r="BG17" s="656" t="str">
        <v/>
      </c>
      <c r="BH17" s="657" t="str">
        <v/>
      </c>
      <c r="BI17" s="639"/>
      <c r="BJ17" s="639"/>
      <c r="BK17" s="613">
        <v>1</v>
      </c>
      <c r="BL17" s="584"/>
      <c r="BN17" s="643" t="str">
        <v/>
      </c>
      <c r="BO17" s="645" t="str">
        <v/>
      </c>
      <c r="BP17" s="645" t="str">
        <v/>
      </c>
      <c r="BQ17" s="648" t="str">
        <v/>
      </c>
      <c r="BS17" s="655" t="str">
        <v/>
      </c>
      <c r="BT17" s="656" t="str">
        <v/>
      </c>
      <c r="BU17" s="656" t="str">
        <v/>
      </c>
      <c r="BV17" s="657" t="str">
        <v/>
      </c>
      <c r="BZ17" s="643" t="str">
        <v/>
      </c>
      <c r="CA17" s="645" t="str">
        <v/>
      </c>
      <c r="CB17" s="645" t="str">
        <v/>
      </c>
      <c r="CC17" s="648" t="str">
        <v/>
      </c>
      <c r="CE17" s="655" t="str">
        <v/>
      </c>
      <c r="CF17" s="656" t="str">
        <v/>
      </c>
      <c r="CG17" s="656" t="str">
        <v/>
      </c>
      <c r="CH17" s="657" t="str">
        <v/>
      </c>
    </row>
    <row r="18" spans="2:86" s="616" customFormat="1" ht="12.75" thickTop="1" x14ac:dyDescent="0.25">
      <c r="B18" s="623"/>
      <c r="C18" s="623"/>
      <c r="D18" s="623"/>
      <c r="E18" s="623"/>
      <c r="F18" s="623"/>
      <c r="G18" s="623"/>
      <c r="H18" s="623"/>
      <c r="I18" s="623"/>
      <c r="J18" s="623"/>
      <c r="K18" s="623"/>
      <c r="L18" s="623"/>
      <c r="M18" s="623"/>
      <c r="N18" s="623"/>
      <c r="O18" s="623"/>
      <c r="P18" s="584"/>
      <c r="Q18" s="584"/>
      <c r="R18" s="584"/>
      <c r="S18" s="584"/>
      <c r="T18" s="584"/>
      <c r="U18" s="584"/>
      <c r="V18" s="623"/>
      <c r="W18" s="623"/>
      <c r="X18" s="623"/>
      <c r="Y18" s="623"/>
      <c r="Z18" s="623"/>
      <c r="AA18" s="623"/>
      <c r="AB18" s="623"/>
      <c r="AC18" s="623"/>
      <c r="AD18" s="623"/>
      <c r="AE18" s="623"/>
      <c r="AF18" s="623"/>
      <c r="AG18" s="623"/>
      <c r="AH18" s="623"/>
      <c r="AI18" s="623"/>
      <c r="BI18" s="623"/>
      <c r="BJ18" s="623"/>
      <c r="BK18" s="627"/>
      <c r="BL18" s="627"/>
    </row>
    <row r="19" spans="2:86" s="616" customFormat="1" x14ac:dyDescent="0.25">
      <c r="B19" s="623"/>
      <c r="C19" s="623"/>
      <c r="D19" s="623"/>
      <c r="E19" s="623"/>
      <c r="F19" s="623"/>
      <c r="G19" s="623"/>
      <c r="H19" s="623"/>
      <c r="I19" s="623"/>
      <c r="J19" s="623"/>
      <c r="K19" s="623"/>
      <c r="L19" s="623"/>
      <c r="M19" s="623"/>
      <c r="N19" s="623"/>
      <c r="O19" s="623"/>
      <c r="P19" s="623"/>
      <c r="Q19" s="623"/>
      <c r="R19" s="623"/>
      <c r="S19" s="623"/>
      <c r="T19" s="623"/>
      <c r="U19" s="623"/>
      <c r="V19" s="623"/>
      <c r="W19" s="623"/>
      <c r="X19" s="623"/>
      <c r="Y19" s="623"/>
      <c r="Z19" s="623"/>
      <c r="AA19" s="623"/>
      <c r="AB19" s="623"/>
      <c r="AC19" s="623"/>
      <c r="AD19" s="623"/>
      <c r="AE19" s="623"/>
      <c r="AF19" s="623"/>
      <c r="AG19" s="623"/>
      <c r="AH19" s="623"/>
      <c r="AI19" s="623"/>
      <c r="AL19" s="617" t="s">
        <v>986</v>
      </c>
      <c r="AM19" s="619" t="s">
        <v>2174</v>
      </c>
      <c r="BI19" s="623"/>
      <c r="BJ19" s="623"/>
      <c r="BK19" s="627"/>
      <c r="BL19" s="627"/>
    </row>
    <row r="20" spans="2:86" s="579" customFormat="1" ht="12.75" thickBot="1" x14ac:dyDescent="0.3">
      <c r="D20" s="577"/>
      <c r="E20" s="577"/>
      <c r="F20" s="577"/>
      <c r="G20" s="577"/>
      <c r="H20" s="577"/>
      <c r="O20" s="666"/>
      <c r="R20" s="577"/>
      <c r="S20" s="577"/>
      <c r="T20" s="577"/>
      <c r="W20" s="666"/>
      <c r="Y20" s="666"/>
      <c r="AE20" s="577"/>
      <c r="AF20" s="577"/>
      <c r="AG20" s="577"/>
      <c r="AH20" s="577"/>
      <c r="AI20" s="577"/>
      <c r="AL20" s="582" t="s">
        <v>2185</v>
      </c>
      <c r="AM20" s="594" t="s">
        <v>2204</v>
      </c>
      <c r="AZ20" s="621" t="s">
        <v>2200</v>
      </c>
      <c r="BI20" s="577"/>
      <c r="BJ20" s="577"/>
      <c r="BK20" s="585"/>
      <c r="BL20" s="585"/>
    </row>
    <row r="21" spans="2:86" s="579" customFormat="1" ht="15.75" customHeight="1" thickBot="1" x14ac:dyDescent="0.3">
      <c r="D21" s="667"/>
      <c r="E21" s="591" t="s">
        <v>563</v>
      </c>
      <c r="F21" s="590" t="s">
        <v>564</v>
      </c>
      <c r="G21" s="590" t="s">
        <v>565</v>
      </c>
      <c r="H21" s="668" t="str">
        <f t="array" ref="H21:K21">TRANSPOSE($D$22:$D$25)</f>
        <v>F1</v>
      </c>
      <c r="I21" s="669" t="str">
        <v>F2</v>
      </c>
      <c r="J21" s="669" t="str">
        <v>F3</v>
      </c>
      <c r="K21" s="670" t="str">
        <v>F4</v>
      </c>
      <c r="L21" s="617" t="s">
        <v>2201</v>
      </c>
      <c r="M21" s="582" t="s">
        <v>2196</v>
      </c>
      <c r="N21" s="747" t="s">
        <v>2173</v>
      </c>
      <c r="T21" s="666" t="s">
        <v>161</v>
      </c>
      <c r="U21" s="1013" t="s">
        <v>563</v>
      </c>
      <c r="V21" s="1013"/>
      <c r="W21" s="671" t="s">
        <v>183</v>
      </c>
      <c r="X21" s="671" t="s">
        <v>564</v>
      </c>
      <c r="Y21" s="671" t="s">
        <v>565</v>
      </c>
      <c r="AA21" s="672"/>
      <c r="AE21" s="623"/>
      <c r="AF21" s="616"/>
      <c r="AG21" s="577"/>
      <c r="AH21" s="616"/>
      <c r="AI21" s="616"/>
      <c r="AJ21" s="616"/>
      <c r="AK21" s="616"/>
      <c r="AL21" s="636">
        <f>COUNTIFS($U$5:$U$8,"&gt;"&amp;$U5,$AM$14:$AM$17,"="&amp;$AM14)</f>
        <v>0</v>
      </c>
      <c r="AM21" s="637">
        <f>AM14+AL21</f>
        <v>1</v>
      </c>
      <c r="AN21" s="623"/>
      <c r="AO21" s="616"/>
      <c r="AX21" s="622" t="s">
        <v>2197</v>
      </c>
      <c r="AY21" s="622" t="s">
        <v>2198</v>
      </c>
      <c r="AZ21" s="616"/>
      <c r="BA21" s="616"/>
      <c r="BB21" s="616"/>
      <c r="BC21" s="616"/>
      <c r="BD21" s="616"/>
      <c r="BE21" s="624" t="str">
        <f t="array" ref="BE21:BH21">TRANSPOSE($AZ$22:$AZ$25)</f>
        <v/>
      </c>
      <c r="BF21" s="625" t="str">
        <v/>
      </c>
      <c r="BG21" s="625" t="str">
        <v/>
      </c>
      <c r="BH21" s="626" t="str">
        <v/>
      </c>
      <c r="BI21" s="623"/>
      <c r="BJ21" s="623"/>
      <c r="BK21" s="584"/>
      <c r="BL21" s="584"/>
      <c r="BM21" s="623"/>
      <c r="BN21" s="623"/>
      <c r="BO21" s="623"/>
      <c r="BP21" s="623"/>
      <c r="BQ21" s="623"/>
      <c r="BR21" s="623"/>
      <c r="BS21" s="623"/>
      <c r="BT21" s="623"/>
      <c r="BU21" s="623"/>
      <c r="BV21" s="623"/>
    </row>
    <row r="22" spans="2:86" s="579" customFormat="1" ht="12.75" thickTop="1" x14ac:dyDescent="0.2">
      <c r="C22" s="583"/>
      <c r="D22" s="673" t="str">
        <f>IF($L$9=0,$D5,INDEX($D$5:$D$8,MATCH($C5,$E$14:$E$17,0)))</f>
        <v>F1</v>
      </c>
      <c r="E22" s="674">
        <f>VLOOKUP($D22,$D$5:$K$8,8,0)</f>
        <v>0</v>
      </c>
      <c r="F22" s="675">
        <f>VLOOKUP($D22,$D$5:$K$8,5,0)</f>
        <v>0</v>
      </c>
      <c r="G22" s="676">
        <f>VLOOKUP($D22,$D$5:$K$8,6,0)</f>
        <v>0</v>
      </c>
      <c r="H22" s="677" t="str">
        <f t="array" ref="H22:K25">IFERROR(VLOOKUP($D$22:$D$25&amp;$H$21:$K$21,$Z$22:$AA$33,2,0),"")</f>
        <v/>
      </c>
      <c r="I22" s="675" t="str">
        <v/>
      </c>
      <c r="J22" s="675" t="str">
        <v/>
      </c>
      <c r="K22" s="678" t="str">
        <v/>
      </c>
      <c r="L22" s="604" t="b">
        <f>OR($E22&gt;0,$G22&gt;0)</f>
        <v>0</v>
      </c>
      <c r="M22" s="604" t="b">
        <f t="array" ref="M22:M25">VLOOKUP($D$22:$D$25,$D$14:$AV$17,45,0)</f>
        <v>0</v>
      </c>
      <c r="N22" s="585">
        <f>VLOOKUP($D22,$D$5:$Q$8,14,0)</f>
        <v>21</v>
      </c>
      <c r="O22" s="685" t="s">
        <v>32</v>
      </c>
      <c r="P22" s="686" t="str">
        <f>INDEX(EURO!$B$13:$R$43,1,1+(CODE($B$1)-65)*3)</f>
        <v>F1</v>
      </c>
      <c r="Q22" s="687" t="str">
        <f>INDEX(EURO!$B$13:$R$43,1,2+(CODE($B$1)-65)*3)</f>
        <v>F2</v>
      </c>
      <c r="R22" s="687" t="str">
        <f>IF(OR(INDEX(EURO!$B$14:$R$43,1,1+(CODE($B$1)-65)*3)="",INDEX(EURO!$B$14:$R$43,1,2+(CODE($B$1)-65)*3)=""),"",INDEX(EURO!$B$14:$R$43,1,1+(CODE($B$1)-65)*3))</f>
        <v/>
      </c>
      <c r="S22" s="688" t="str">
        <f>IF(OR(INDEX(EURO!$B$14:$R$43,1,1+(CODE($B$1)-65)*3)="",INDEX(EURO!$B$14:$R$43,1,2+(CODE($B$1)-65)*3)=""),"",INDEX(EURO!$B$14:$R$43,1,2+(CODE($B$1)-65)*3))</f>
        <v/>
      </c>
      <c r="T22" s="689">
        <f t="shared" ref="T22:T27" si="31">IF(AND(P22&lt;&gt;"",Q22&lt;&gt;"",P22&lt;&gt;Q22,R22&lt;&gt;"",S22&lt;&gt;""),1,0)</f>
        <v>0</v>
      </c>
      <c r="U22" s="690">
        <f t="shared" ref="U22:U27" si="32">IF($T22=0,0,IF($R22&gt;$S22,3,IF($R22=$S22,1,0)))</f>
        <v>0</v>
      </c>
      <c r="V22" s="691">
        <f t="shared" ref="V22:V27" si="33">IF($T22=0,0,IF($R22&lt;$S22,3,IF($R22=$S22,1,0)))</f>
        <v>0</v>
      </c>
      <c r="W22" s="692">
        <f t="shared" ref="W22:W27" si="34">IF(OR(R22="",S22=""),0,R22-S22)</f>
        <v>0</v>
      </c>
      <c r="X22" s="693">
        <f t="shared" ref="X22:X27" si="35">IF(OR(R22="",S22=""),0,R22)</f>
        <v>0</v>
      </c>
      <c r="Y22" s="694">
        <f t="shared" ref="Y22:Y27" si="36">IF(OR(R22="",S22=""),0,S22)</f>
        <v>0</v>
      </c>
      <c r="Z22" s="695" t="str">
        <f t="shared" ref="Z22:Z27" si="37">P22&amp;Q22</f>
        <v>F1F2</v>
      </c>
      <c r="AA22" s="696" t="str">
        <f>IF($T22,$X22&amp;Sprache!$E$149&amp;$Y22,"")</f>
        <v/>
      </c>
      <c r="AB22" s="604"/>
      <c r="AC22" s="604"/>
      <c r="AD22" s="604"/>
      <c r="AE22" s="585"/>
      <c r="AF22" s="697"/>
      <c r="AG22" s="698"/>
      <c r="AH22" s="698"/>
      <c r="AI22" s="603"/>
      <c r="AJ22" s="584"/>
      <c r="AK22" s="699"/>
      <c r="AL22" s="584">
        <f t="shared" ref="AL22:AL24" si="38">COUNTIFS($U$5:$U$8,"&gt;"&amp;$U6,$AM$14:$AM$17,"="&amp;$AM15)</f>
        <v>0</v>
      </c>
      <c r="AM22" s="601">
        <f t="shared" ref="AM22:AM24" si="39">AM15+AL22</f>
        <v>1</v>
      </c>
      <c r="AN22" s="584"/>
      <c r="AO22" s="584"/>
      <c r="AX22" s="640" t="str">
        <f t="array" ref="AX22">IFERROR(SMALL(IF(COUNTIF($I$14:$I$17,$C$14:$C$17)&gt;1,$C$14:$C$17,""),2),"")</f>
        <v/>
      </c>
      <c r="AY22" s="639">
        <f>IFERROR(INDEX($E$14:$E$17,IF($I14=$AX$22,$C14,99)),0)</f>
        <v>0</v>
      </c>
      <c r="AZ22" s="641" t="str">
        <f t="array" ref="AZ22:AZ25">IFERROR(VLOOKUP($BB$5:$BB$8,$C$14:$D$17,2,0),"")</f>
        <v/>
      </c>
      <c r="BA22" s="644" t="str">
        <f t="array" ref="BA22:BA25">IFERROR(VLOOKUP($BB$5:$BB$8,$C$14:$K$17,9,0),"")</f>
        <v/>
      </c>
      <c r="BB22" s="644" t="str">
        <f t="array" ref="BB22:BB25">IFERROR(VLOOKUP($BB$5:$BB$8,$C$14:$O$17,13,0),"")</f>
        <v/>
      </c>
      <c r="BC22" s="646" t="str">
        <f t="array" ref="BC22:BC25">IFERROR(VLOOKUP($BB$5:$BB$8,$C$14:$S$17,17,0),"")</f>
        <v/>
      </c>
      <c r="BD22" s="616"/>
      <c r="BE22" s="649" t="str">
        <f t="array" ref="BE22:BH25">IFERROR(VLOOKUP($AZ$22:$AZ$25&amp;$BE$21:$BH$21,$Z$22:$AA$33,2,0),"")</f>
        <v/>
      </c>
      <c r="BF22" s="650" t="str">
        <v/>
      </c>
      <c r="BG22" s="650" t="str">
        <v/>
      </c>
      <c r="BH22" s="651" t="str">
        <v/>
      </c>
      <c r="BI22" s="639"/>
      <c r="BJ22" s="639"/>
      <c r="BK22" s="583"/>
      <c r="BL22" s="584"/>
      <c r="BM22" s="623"/>
      <c r="BN22" s="623"/>
      <c r="BO22" s="584"/>
      <c r="BP22" s="584"/>
      <c r="BQ22" s="584"/>
      <c r="BR22" s="623"/>
      <c r="BS22" s="639"/>
      <c r="BT22" s="639"/>
      <c r="BU22" s="639"/>
      <c r="BV22" s="639"/>
    </row>
    <row r="23" spans="2:86" s="579" customFormat="1" x14ac:dyDescent="0.2">
      <c r="C23" s="583"/>
      <c r="D23" s="700" t="str">
        <f t="shared" ref="D23:D25" si="40">IF($L$9=0,$D6,INDEX($D$5:$D$8,MATCH($C6,$E$14:$E$17,0)))</f>
        <v>F2</v>
      </c>
      <c r="E23" s="701">
        <f t="shared" ref="E23:E25" si="41">VLOOKUP($D23,$D$5:$K$8,8,0)</f>
        <v>0</v>
      </c>
      <c r="F23" s="583">
        <f t="shared" ref="F23:F25" si="42">VLOOKUP($D23,$D$5:$K$8,5,0)</f>
        <v>0</v>
      </c>
      <c r="G23" s="702">
        <f t="shared" ref="G23:G25" si="43">VLOOKUP($D23,$D$5:$K$8,6,0)</f>
        <v>0</v>
      </c>
      <c r="H23" s="679" t="str">
        <v/>
      </c>
      <c r="I23" s="680" t="str">
        <v/>
      </c>
      <c r="J23" s="583" t="str">
        <v/>
      </c>
      <c r="K23" s="681" t="str">
        <v/>
      </c>
      <c r="L23" s="604" t="b">
        <f t="shared" ref="L23:L25" si="44">OR($E23&gt;0,$G23&gt;0)</f>
        <v>0</v>
      </c>
      <c r="M23" s="604" t="b">
        <v>0</v>
      </c>
      <c r="N23" s="585">
        <f t="shared" ref="N23:N25" si="45">VLOOKUP($D23,$D$5:$Q$8,14,0)</f>
        <v>22</v>
      </c>
      <c r="O23" s="703" t="s">
        <v>33</v>
      </c>
      <c r="P23" s="704" t="str">
        <f>INDEX(EURO!$B$13:$R$43,6,1+(CODE($B$1)-65)*3)</f>
        <v>F3</v>
      </c>
      <c r="Q23" s="705" t="str">
        <f>INDEX(EURO!$B$13:$R$43,6,2+(CODE($B$1)-65)*3)</f>
        <v>F4</v>
      </c>
      <c r="R23" s="705" t="str">
        <f>IF(OR(INDEX(EURO!$B$14:$R$43,6,1+(CODE($B$1)-65)*3)="",INDEX(EURO!$B$14:$R$43,6,2+(CODE($B$1)-65)*3)=""),"",INDEX(EURO!$B$14:$R$43,6,1+(CODE($B$1)-65)*3))</f>
        <v/>
      </c>
      <c r="S23" s="706" t="str">
        <f>IF(OR(INDEX(EURO!$B$14:$R$43,6,1+(CODE($B$1)-65)*3)="",INDEX(EURO!$B$14:$R$43,6,2+(CODE($B$1)-65)*3)=""),"",INDEX(EURO!$B$14:$R$43,6,2+(CODE($B$1)-65)*3))</f>
        <v/>
      </c>
      <c r="T23" s="583">
        <f t="shared" si="31"/>
        <v>0</v>
      </c>
      <c r="U23" s="707">
        <f t="shared" si="32"/>
        <v>0</v>
      </c>
      <c r="V23" s="583">
        <f t="shared" si="33"/>
        <v>0</v>
      </c>
      <c r="W23" s="708">
        <f t="shared" si="34"/>
        <v>0</v>
      </c>
      <c r="X23" s="709">
        <f t="shared" si="35"/>
        <v>0</v>
      </c>
      <c r="Y23" s="710">
        <f t="shared" si="36"/>
        <v>0</v>
      </c>
      <c r="Z23" s="711" t="str">
        <f t="shared" si="37"/>
        <v>F3F4</v>
      </c>
      <c r="AA23" s="712" t="str">
        <f>IF($T23,$X23&amp;Sprache!$E$149&amp;$Y23,"")</f>
        <v/>
      </c>
      <c r="AB23" s="604"/>
      <c r="AC23" s="604"/>
      <c r="AD23" s="604"/>
      <c r="AE23" s="585"/>
      <c r="AF23" s="697"/>
      <c r="AG23" s="698"/>
      <c r="AH23" s="698"/>
      <c r="AI23" s="698"/>
      <c r="AJ23" s="584"/>
      <c r="AK23" s="699"/>
      <c r="AL23" s="584">
        <f t="shared" si="38"/>
        <v>0</v>
      </c>
      <c r="AM23" s="601">
        <f t="shared" si="39"/>
        <v>1</v>
      </c>
      <c r="AN23" s="584"/>
      <c r="AO23" s="584"/>
      <c r="AY23" s="639">
        <f t="shared" ref="AY23:AY25" si="46">IFERROR(INDEX($E$14:$E$17,IF($I15=$AX$22,$C15,99)),0)</f>
        <v>0</v>
      </c>
      <c r="AZ23" s="642" t="str">
        <v/>
      </c>
      <c r="BA23" s="584" t="str">
        <v/>
      </c>
      <c r="BB23" s="584" t="str">
        <v/>
      </c>
      <c r="BC23" s="647" t="str">
        <v/>
      </c>
      <c r="BD23" s="616"/>
      <c r="BE23" s="652" t="str">
        <v/>
      </c>
      <c r="BF23" s="653" t="str">
        <v/>
      </c>
      <c r="BG23" s="639" t="str">
        <v/>
      </c>
      <c r="BH23" s="654" t="str">
        <v/>
      </c>
      <c r="BI23" s="639"/>
      <c r="BJ23" s="639"/>
      <c r="BK23" s="583"/>
      <c r="BL23" s="584"/>
      <c r="BM23" s="623"/>
      <c r="BN23" s="623"/>
      <c r="BO23" s="584"/>
      <c r="BP23" s="584"/>
      <c r="BQ23" s="584"/>
      <c r="BR23" s="623"/>
      <c r="BS23" s="639"/>
      <c r="BT23" s="639"/>
      <c r="BU23" s="639"/>
      <c r="BV23" s="639"/>
    </row>
    <row r="24" spans="2:86" s="579" customFormat="1" x14ac:dyDescent="0.2">
      <c r="C24" s="583"/>
      <c r="D24" s="700" t="str">
        <f t="shared" si="40"/>
        <v>F3</v>
      </c>
      <c r="E24" s="701">
        <f t="shared" si="41"/>
        <v>0</v>
      </c>
      <c r="F24" s="583">
        <f t="shared" si="42"/>
        <v>0</v>
      </c>
      <c r="G24" s="702">
        <f t="shared" si="43"/>
        <v>0</v>
      </c>
      <c r="H24" s="679" t="str">
        <v/>
      </c>
      <c r="I24" s="583" t="str">
        <v/>
      </c>
      <c r="J24" s="680" t="str">
        <v/>
      </c>
      <c r="K24" s="681" t="str">
        <v/>
      </c>
      <c r="L24" s="604" t="b">
        <f t="shared" si="44"/>
        <v>0</v>
      </c>
      <c r="M24" s="604" t="b">
        <v>0</v>
      </c>
      <c r="N24" s="585">
        <f t="shared" si="45"/>
        <v>23</v>
      </c>
      <c r="O24" s="703" t="s">
        <v>34</v>
      </c>
      <c r="P24" s="704" t="str">
        <f>INDEX(EURO!$B$13:$R$43,11,1+(CODE($B$1)-65)*3)</f>
        <v>F2</v>
      </c>
      <c r="Q24" s="705" t="str">
        <f>INDEX(EURO!$B$13:$R$43,11,2+(CODE($B$1)-65)*3)</f>
        <v>F4</v>
      </c>
      <c r="R24" s="705" t="str">
        <f>IF(OR(INDEX(EURO!$B$14:$R$43,11,1+(CODE($B$1)-65)*3)="",INDEX(EURO!$B$14:$R$43,11,2+(CODE($B$1)-65)*3)=""),"",INDEX(EURO!$B$14:$R$43,11,1+(CODE($B$1)-65)*3))</f>
        <v/>
      </c>
      <c r="S24" s="706" t="str">
        <f>IF(OR(INDEX(EURO!$B$14:$R$43,11,1+(CODE($B$1)-65)*3)="",INDEX(EURO!$B$14:$R$43,11,2+(CODE($B$1)-65)*3)=""),"",INDEX(EURO!$B$14:$R$43,11,2+(CODE($B$1)-65)*3))</f>
        <v/>
      </c>
      <c r="T24" s="583">
        <f t="shared" si="31"/>
        <v>0</v>
      </c>
      <c r="U24" s="707">
        <f t="shared" si="32"/>
        <v>0</v>
      </c>
      <c r="V24" s="583">
        <f t="shared" si="33"/>
        <v>0</v>
      </c>
      <c r="W24" s="708">
        <f t="shared" si="34"/>
        <v>0</v>
      </c>
      <c r="X24" s="709">
        <f t="shared" si="35"/>
        <v>0</v>
      </c>
      <c r="Y24" s="710">
        <f t="shared" si="36"/>
        <v>0</v>
      </c>
      <c r="Z24" s="711" t="str">
        <f t="shared" si="37"/>
        <v>F2F4</v>
      </c>
      <c r="AA24" s="712" t="str">
        <f>IF($T24,$X24&amp;Sprache!$E$149&amp;$Y24,"")</f>
        <v/>
      </c>
      <c r="AB24" s="604"/>
      <c r="AC24" s="604"/>
      <c r="AD24" s="604"/>
      <c r="AE24" s="585"/>
      <c r="AF24" s="697"/>
      <c r="AG24" s="698"/>
      <c r="AH24" s="698"/>
      <c r="AI24" s="698"/>
      <c r="AJ24" s="584"/>
      <c r="AK24" s="699"/>
      <c r="AL24" s="584">
        <f t="shared" si="38"/>
        <v>0</v>
      </c>
      <c r="AM24" s="601">
        <f t="shared" si="39"/>
        <v>1</v>
      </c>
      <c r="AN24" s="584"/>
      <c r="AO24" s="584"/>
      <c r="AY24" s="639">
        <f t="shared" si="46"/>
        <v>0</v>
      </c>
      <c r="AZ24" s="642" t="str">
        <v/>
      </c>
      <c r="BA24" s="584" t="str">
        <v/>
      </c>
      <c r="BB24" s="584" t="str">
        <v/>
      </c>
      <c r="BC24" s="647" t="str">
        <v/>
      </c>
      <c r="BD24" s="616"/>
      <c r="BE24" s="652" t="str">
        <v/>
      </c>
      <c r="BF24" s="639" t="str">
        <v/>
      </c>
      <c r="BG24" s="653" t="str">
        <v/>
      </c>
      <c r="BH24" s="654" t="str">
        <v/>
      </c>
      <c r="BI24" s="639"/>
      <c r="BJ24" s="639"/>
      <c r="BK24" s="583"/>
      <c r="BL24" s="584"/>
      <c r="BM24" s="623"/>
      <c r="BN24" s="623"/>
      <c r="BO24" s="584"/>
      <c r="BP24" s="584"/>
      <c r="BQ24" s="584"/>
      <c r="BR24" s="623"/>
      <c r="BS24" s="639"/>
      <c r="BT24" s="639"/>
      <c r="BU24" s="639"/>
      <c r="BV24" s="639"/>
    </row>
    <row r="25" spans="2:86" s="579" customFormat="1" ht="12.75" thickBot="1" x14ac:dyDescent="0.3">
      <c r="C25" s="583"/>
      <c r="D25" s="713" t="str">
        <f t="shared" si="40"/>
        <v>F4</v>
      </c>
      <c r="E25" s="714">
        <f t="shared" si="41"/>
        <v>0</v>
      </c>
      <c r="F25" s="683">
        <f t="shared" si="42"/>
        <v>0</v>
      </c>
      <c r="G25" s="715">
        <f t="shared" si="43"/>
        <v>0</v>
      </c>
      <c r="H25" s="682" t="str">
        <v/>
      </c>
      <c r="I25" s="683" t="str">
        <v/>
      </c>
      <c r="J25" s="683" t="str">
        <v/>
      </c>
      <c r="K25" s="684" t="str">
        <v/>
      </c>
      <c r="L25" s="604" t="b">
        <f t="shared" si="44"/>
        <v>0</v>
      </c>
      <c r="M25" s="604" t="b">
        <v>0</v>
      </c>
      <c r="N25" s="585">
        <f t="shared" si="45"/>
        <v>24</v>
      </c>
      <c r="O25" s="703" t="s">
        <v>35</v>
      </c>
      <c r="P25" s="704" t="str">
        <f>INDEX(EURO!$B$13:$R$43,16,1+(CODE($B$1)-65)*3)</f>
        <v>F1</v>
      </c>
      <c r="Q25" s="705" t="str">
        <f>INDEX(EURO!$B$13:$R$43,16,2+(CODE($B$1)-65)*3)</f>
        <v>F3</v>
      </c>
      <c r="R25" s="705" t="str">
        <f>IF(OR(INDEX(EURO!$B$14:$R$43,16,1+(CODE($B$1)-65)*3)="",INDEX(EURO!$B$14:$R$43,16,2+(CODE($B$1)-65)*3)=""),"",INDEX(EURO!$B$14:$R$43,16,1+(CODE($B$1)-65)*3))</f>
        <v/>
      </c>
      <c r="S25" s="706" t="str">
        <f>IF(OR(INDEX(EURO!$B$14:$R$43,16,1+(CODE($B$1)-65)*3)="",INDEX(EURO!$B$14:$R$43,16,2+(CODE($B$1)-65)*3)=""),"",INDEX(EURO!$B$14:$R$43,16,2+(CODE($B$1)-65)*3))</f>
        <v/>
      </c>
      <c r="T25" s="583">
        <f t="shared" si="31"/>
        <v>0</v>
      </c>
      <c r="U25" s="707">
        <f t="shared" si="32"/>
        <v>0</v>
      </c>
      <c r="V25" s="583">
        <f t="shared" si="33"/>
        <v>0</v>
      </c>
      <c r="W25" s="708">
        <f t="shared" si="34"/>
        <v>0</v>
      </c>
      <c r="X25" s="709">
        <f t="shared" si="35"/>
        <v>0</v>
      </c>
      <c r="Y25" s="710">
        <f t="shared" si="36"/>
        <v>0</v>
      </c>
      <c r="Z25" s="711" t="str">
        <f t="shared" si="37"/>
        <v>F1F3</v>
      </c>
      <c r="AA25" s="712" t="str">
        <f>IF($T25,$X25&amp;Sprache!$E$149&amp;$Y25,"")</f>
        <v/>
      </c>
      <c r="AB25" s="1014" t="s">
        <v>2202</v>
      </c>
      <c r="AC25" s="1014"/>
      <c r="AD25" s="666" t="s">
        <v>161</v>
      </c>
      <c r="AE25" s="666" t="s">
        <v>346</v>
      </c>
      <c r="AF25" s="697"/>
      <c r="AG25" s="698"/>
      <c r="AH25" s="698"/>
      <c r="AI25" s="698"/>
      <c r="AJ25" s="584"/>
      <c r="AK25" s="699"/>
      <c r="AL25" s="584"/>
      <c r="AN25" s="584"/>
      <c r="AO25" s="584"/>
      <c r="AY25" s="639">
        <f t="shared" si="46"/>
        <v>0</v>
      </c>
      <c r="AZ25" s="643" t="str">
        <v/>
      </c>
      <c r="BA25" s="645" t="str">
        <v/>
      </c>
      <c r="BB25" s="645" t="str">
        <v/>
      </c>
      <c r="BC25" s="648" t="str">
        <v/>
      </c>
      <c r="BD25" s="616"/>
      <c r="BE25" s="655" t="str">
        <v/>
      </c>
      <c r="BF25" s="656" t="str">
        <v/>
      </c>
      <c r="BG25" s="656" t="str">
        <v/>
      </c>
      <c r="BH25" s="657" t="str">
        <v/>
      </c>
      <c r="BI25" s="639"/>
      <c r="BJ25" s="639"/>
      <c r="BK25" s="583"/>
      <c r="BL25" s="584"/>
      <c r="BM25" s="623"/>
      <c r="BN25" s="623"/>
      <c r="BO25" s="623"/>
      <c r="BP25" s="623"/>
      <c r="BQ25" s="623"/>
      <c r="BR25" s="623"/>
      <c r="BS25" s="639"/>
      <c r="BT25" s="639"/>
      <c r="BU25" s="639"/>
      <c r="BV25" s="639"/>
    </row>
    <row r="26" spans="2:86" s="579" customFormat="1" ht="12.75" thickTop="1" x14ac:dyDescent="0.25">
      <c r="C26" s="583"/>
      <c r="D26" s="716"/>
      <c r="E26" s="716"/>
      <c r="F26" s="583"/>
      <c r="G26" s="583"/>
      <c r="H26" s="666"/>
      <c r="O26" s="703" t="s">
        <v>455</v>
      </c>
      <c r="P26" s="704" t="str">
        <f>INDEX(EURO!$B$13:$R$43,21,1+(CODE($B$1)-65)*3)</f>
        <v>F4</v>
      </c>
      <c r="Q26" s="705" t="str">
        <f>INDEX(EURO!$B$13:$R$43,21,2+(CODE($B$1)-65)*3)</f>
        <v>F1</v>
      </c>
      <c r="R26" s="705" t="str">
        <f>IF(OR(INDEX(EURO!$B$14:$R$43,21,1+(CODE($B$1)-65)*3)="",INDEX(EURO!$B$14:$R$43,21,2+(CODE($B$1)-65)*3)=""),"",INDEX(EURO!$B$14:$R$43,21,1+(CODE($B$1)-65)*3))</f>
        <v/>
      </c>
      <c r="S26" s="706" t="str">
        <f>IF(OR(INDEX(EURO!$B$14:$R$43,21,1+(CODE($B$1)-65)*3)="",INDEX(EURO!$B$14:$R$43,21,2+(CODE($B$1)-65)*3)=""),"",INDEX(EURO!$B$14:$R$43,21,2+(CODE($B$1)-65)*3))</f>
        <v/>
      </c>
      <c r="T26" s="583">
        <f t="shared" si="31"/>
        <v>0</v>
      </c>
      <c r="U26" s="707">
        <f t="shared" si="32"/>
        <v>0</v>
      </c>
      <c r="V26" s="583">
        <f t="shared" si="33"/>
        <v>0</v>
      </c>
      <c r="W26" s="708">
        <f t="shared" si="34"/>
        <v>0</v>
      </c>
      <c r="X26" s="709">
        <f t="shared" si="35"/>
        <v>0</v>
      </c>
      <c r="Y26" s="710">
        <f t="shared" si="36"/>
        <v>0</v>
      </c>
      <c r="Z26" s="711" t="str">
        <f t="shared" si="37"/>
        <v>F4F1</v>
      </c>
      <c r="AA26" s="712" t="str">
        <f>IF($T26,$X26&amp;Sprache!$E$149&amp;$Y26,"")</f>
        <v/>
      </c>
      <c r="AB26" s="748" t="str">
        <f>IF(OR(INDEX(EURO!$B$14:$R$43,23,1+(CODE($B$1)-65)*3)="",INDEX(EURO!$B$14:$R$43,23,2+(CODE($B$1)-65)*3)="",INDEX(EURO!$B$14:$R$43,23,1+(CODE($B$1)-65)*3)=INDEX(EURO!$B$14:$R$43,23,2+(CODE($B$1)-65)*3)),"",INDEX(EURO!$B$14:$R$43,23,1+(CODE($B$1)-65)*3))</f>
        <v/>
      </c>
      <c r="AC26" s="749" t="str">
        <f>IF(OR(INDEX(EURO!$B$14:$R$43,23,1+(CODE($B$1)-65)*3)="",INDEX(EURO!$B$14:$R$43,23,2+(CODE($B$1)-65)*3)="",INDEX(EURO!$B$14:$R$43,23,1+(CODE($B$1)-65)*3)=INDEX(EURO!$B$14:$R$43,23,2+(CODE($B$1)-65)*3)),"",INDEX(EURO!$B$14:$R$43,23,2+(CODE($B$1)-65)*3))</f>
        <v/>
      </c>
      <c r="AD26" s="604" t="b">
        <f>AND($L$9=6,R26=S26,COUNTIF($K$5:$K$8,VLOOKUP($P$26,$D$5:$K$8,8,0))=2,VLOOKUP($P$26,$D$5:$T$8,17,0)=VLOOKUP($Q$26,$D$5:$T$8,17,0))</f>
        <v>0</v>
      </c>
      <c r="AE26" s="752" t="str">
        <f>IF(AND(AD26,AB26&lt;&gt;"",AC26&lt;&gt;"",AB26&lt;&gt;AC26),IF(AB26&gt;AC26,P26,Q26),"")</f>
        <v/>
      </c>
      <c r="AF26" s="584"/>
      <c r="AG26" s="583"/>
      <c r="AH26" s="584"/>
      <c r="AI26" s="584"/>
      <c r="AJ26" s="584"/>
      <c r="AK26" s="699"/>
      <c r="AL26" s="584"/>
      <c r="AM26" s="584"/>
      <c r="AN26" s="584"/>
      <c r="AO26" s="584"/>
      <c r="AZ26" s="623"/>
      <c r="BA26" s="584"/>
      <c r="BB26" s="584"/>
      <c r="BC26" s="584"/>
      <c r="BD26" s="616"/>
      <c r="BE26" s="650"/>
      <c r="BF26" s="650"/>
      <c r="BG26" s="650"/>
      <c r="BH26" s="650"/>
      <c r="BI26" s="639"/>
      <c r="BJ26" s="639"/>
      <c r="BL26" s="616"/>
      <c r="BM26" s="616"/>
      <c r="BN26" s="623"/>
      <c r="BO26" s="623"/>
      <c r="BP26" s="623"/>
      <c r="BQ26" s="623"/>
      <c r="BR26" s="616"/>
      <c r="BS26" s="639"/>
      <c r="BT26" s="639"/>
      <c r="BU26" s="639"/>
      <c r="BV26" s="639"/>
    </row>
    <row r="27" spans="2:86" s="579" customFormat="1" ht="12.75" thickBot="1" x14ac:dyDescent="0.3">
      <c r="C27" s="583"/>
      <c r="D27" s="716"/>
      <c r="E27" s="716"/>
      <c r="F27" s="583"/>
      <c r="G27" s="583"/>
      <c r="H27" s="666"/>
      <c r="O27" s="717" t="s">
        <v>456</v>
      </c>
      <c r="P27" s="718" t="str">
        <f>INDEX(EURO!$B$13:$R$43,28,1+(CODE($B$1)-65)*3)</f>
        <v>F2</v>
      </c>
      <c r="Q27" s="719" t="str">
        <f>INDEX(EURO!$B$13:$R$43,28,2+(CODE($B$1)-65)*3)</f>
        <v>F3</v>
      </c>
      <c r="R27" s="719" t="str">
        <f>IF(OR(INDEX(EURO!$B$14:$R$43,28,1+(CODE($B$1)-65)*3)="",INDEX(EURO!$B$14:$R$43,28,2+(CODE($B$1)-65)*3)=""),"",INDEX(EURO!$B$14:$R$43,28,1+(CODE($B$1)-65)*3))</f>
        <v/>
      </c>
      <c r="S27" s="720" t="str">
        <f>IF(OR(INDEX(EURO!$B$14:$R$43,28,1+(CODE($B$1)-65)*3)="",INDEX(EURO!$B$14:$R$43,28,2+(CODE($B$1)-65)*3)=""),"",INDEX(EURO!$B$14:$R$43,28,2+(CODE($B$1)-65)*3))</f>
        <v/>
      </c>
      <c r="T27" s="721">
        <f t="shared" si="31"/>
        <v>0</v>
      </c>
      <c r="U27" s="722">
        <f t="shared" si="32"/>
        <v>0</v>
      </c>
      <c r="V27" s="721">
        <f t="shared" si="33"/>
        <v>0</v>
      </c>
      <c r="W27" s="723">
        <f t="shared" si="34"/>
        <v>0</v>
      </c>
      <c r="X27" s="724">
        <f t="shared" si="35"/>
        <v>0</v>
      </c>
      <c r="Y27" s="725">
        <f t="shared" si="36"/>
        <v>0</v>
      </c>
      <c r="Z27" s="726" t="str">
        <f t="shared" si="37"/>
        <v>F2F3</v>
      </c>
      <c r="AA27" s="727" t="str">
        <f>IF($T27,$X27&amp;Sprache!$E$149&amp;$Y27,"")</f>
        <v/>
      </c>
      <c r="AB27" s="750" t="str">
        <f>IF(OR(INDEX(EURO!$B$14:$R$43,30,1+(CODE($B$1)-65)*3)="",INDEX(EURO!$B$14:$R$43,30,2+(CODE($B$1)-65)*3)="",INDEX(EURO!$B$14:$R$43,30,1+(CODE($B$1)-65)*3)=INDEX(EURO!$B$14:$R$43,30,2+(CODE($B$1)-65)*3)),"",INDEX(EURO!$B$14:$R$43,30,1+(CODE($B$1)-65)*3))</f>
        <v/>
      </c>
      <c r="AC27" s="720" t="str">
        <f>IF(OR(INDEX(EURO!$B$14:$R$43,30,1+(CODE($B$1)-65)*3)="",INDEX(EURO!$B$14:$R$43,30,2+(CODE($B$1)-65)*3)="",INDEX(EURO!$B$14:$R$43,30,1+(CODE($B$1)-65)*3)=INDEX(EURO!$B$14:$R$43,30,2+(CODE($B$1)-65)*3)),"",INDEX(EURO!$B$14:$R$43,30,2+(CODE($B$1)-65)*3))</f>
        <v/>
      </c>
      <c r="AD27" s="604" t="b">
        <f>AND($L$9=6,R27=S27,COUNTIF($K$5:$K$8,VLOOKUP($P$27,$D$5:$K$8,8,0))=2,VLOOKUP($P$27,$D$5:$T$8,17,0)=VLOOKUP($Q$27,$D$5:$T$8,17,0))</f>
        <v>0</v>
      </c>
      <c r="AE27" s="752" t="str">
        <f>IF(AND(AD27,AB27&lt;&gt;"",AC27&lt;&gt;"",AB27&lt;&gt;AC27),IF(AB27&gt;AC27,P27,Q27),"")</f>
        <v/>
      </c>
      <c r="AF27" s="584"/>
      <c r="AG27" s="583"/>
      <c r="AH27" s="584"/>
      <c r="AI27" s="584"/>
      <c r="AJ27" s="584"/>
      <c r="AK27" s="699"/>
      <c r="AL27" s="584"/>
      <c r="AM27" s="584"/>
      <c r="AN27" s="728"/>
      <c r="AO27" s="728"/>
      <c r="AZ27" s="623"/>
      <c r="BA27" s="584"/>
      <c r="BB27" s="584"/>
      <c r="BC27" s="584"/>
      <c r="BD27" s="616"/>
      <c r="BE27" s="639"/>
      <c r="BF27" s="639"/>
      <c r="BG27" s="639"/>
      <c r="BH27" s="639"/>
      <c r="BI27" s="639"/>
      <c r="BJ27" s="639"/>
      <c r="BL27" s="616"/>
      <c r="BM27" s="616"/>
      <c r="BN27" s="623"/>
      <c r="BO27" s="623"/>
      <c r="BP27" s="623"/>
      <c r="BQ27" s="623"/>
      <c r="BR27" s="616"/>
      <c r="BS27" s="639"/>
      <c r="BT27" s="639"/>
      <c r="BU27" s="639"/>
      <c r="BV27" s="639"/>
    </row>
    <row r="28" spans="2:86" s="579" customFormat="1" ht="12.75" thickTop="1" x14ac:dyDescent="0.25">
      <c r="C28" s="583"/>
      <c r="D28" s="716"/>
      <c r="E28" s="716"/>
      <c r="F28" s="583"/>
      <c r="G28" s="583"/>
      <c r="H28" s="666"/>
      <c r="O28" s="685" t="s">
        <v>32</v>
      </c>
      <c r="P28" s="729"/>
      <c r="Q28" s="689"/>
      <c r="R28" s="689"/>
      <c r="S28" s="689"/>
      <c r="T28" s="689"/>
      <c r="U28" s="689"/>
      <c r="V28" s="689"/>
      <c r="W28" s="689"/>
      <c r="X28" s="689"/>
      <c r="Y28" s="730"/>
      <c r="Z28" s="711" t="str">
        <f t="shared" ref="Z28:Z33" si="47">Q22&amp;P22</f>
        <v>F2F1</v>
      </c>
      <c r="AA28" s="712" t="str">
        <f>IF($T22,$Y22&amp;Sprache!$E$149&amp;$X22,"")</f>
        <v/>
      </c>
      <c r="AE28" s="584"/>
      <c r="AF28" s="584"/>
      <c r="AG28" s="583"/>
      <c r="AH28" s="584"/>
      <c r="AI28" s="584"/>
      <c r="AJ28" s="584"/>
      <c r="AK28" s="699"/>
      <c r="AL28" s="584"/>
      <c r="AM28" s="584"/>
      <c r="AN28" s="728"/>
      <c r="AO28" s="728"/>
      <c r="AZ28" s="623"/>
      <c r="BA28" s="584"/>
      <c r="BB28" s="584"/>
      <c r="BC28" s="584"/>
      <c r="BD28" s="616"/>
      <c r="BE28" s="639"/>
      <c r="BF28" s="639"/>
      <c r="BG28" s="639"/>
      <c r="BH28" s="639"/>
      <c r="BI28" s="639"/>
      <c r="BJ28" s="639"/>
      <c r="BL28" s="616"/>
      <c r="BM28" s="616"/>
      <c r="BN28" s="623"/>
      <c r="BO28" s="623"/>
      <c r="BP28" s="623"/>
      <c r="BQ28" s="623"/>
      <c r="BR28" s="616"/>
      <c r="BS28" s="639"/>
      <c r="BT28" s="639"/>
      <c r="BU28" s="639"/>
      <c r="BV28" s="639"/>
    </row>
    <row r="29" spans="2:86" s="579" customFormat="1" x14ac:dyDescent="0.25">
      <c r="C29" s="583"/>
      <c r="D29" s="716"/>
      <c r="E29" s="716"/>
      <c r="F29" s="583"/>
      <c r="G29" s="583"/>
      <c r="H29" s="731"/>
      <c r="O29" s="703" t="s">
        <v>33</v>
      </c>
      <c r="P29" s="732"/>
      <c r="Q29" s="583"/>
      <c r="R29" s="583"/>
      <c r="S29" s="583"/>
      <c r="T29" s="583"/>
      <c r="U29" s="583"/>
      <c r="V29" s="583"/>
      <c r="W29" s="583"/>
      <c r="X29" s="583"/>
      <c r="Y29" s="710"/>
      <c r="Z29" s="711" t="str">
        <f t="shared" si="47"/>
        <v>F4F3</v>
      </c>
      <c r="AA29" s="712" t="str">
        <f>IF($T23,$Y23&amp;Sprache!$E$149&amp;$X23,"")</f>
        <v/>
      </c>
      <c r="AE29" s="584"/>
      <c r="AF29" s="584"/>
      <c r="AG29" s="583"/>
      <c r="AH29" s="584"/>
      <c r="AI29" s="584"/>
      <c r="AJ29" s="584"/>
      <c r="AK29" s="699"/>
      <c r="AL29" s="584"/>
      <c r="AM29" s="584"/>
      <c r="AN29" s="584"/>
      <c r="AO29" s="584"/>
      <c r="BI29" s="639"/>
      <c r="BJ29" s="639"/>
      <c r="BL29" s="616"/>
      <c r="BM29" s="616"/>
    </row>
    <row r="30" spans="2:86" s="579" customFormat="1" x14ac:dyDescent="0.25">
      <c r="C30" s="583"/>
      <c r="D30" s="716"/>
      <c r="E30" s="716"/>
      <c r="F30" s="583"/>
      <c r="G30" s="583"/>
      <c r="H30" s="731"/>
      <c r="O30" s="703" t="s">
        <v>34</v>
      </c>
      <c r="P30" s="732"/>
      <c r="Q30" s="583"/>
      <c r="R30" s="583"/>
      <c r="S30" s="583"/>
      <c r="T30" s="583"/>
      <c r="U30" s="583"/>
      <c r="V30" s="583"/>
      <c r="W30" s="583"/>
      <c r="X30" s="583"/>
      <c r="Y30" s="710"/>
      <c r="Z30" s="711" t="str">
        <f t="shared" si="47"/>
        <v>F4F2</v>
      </c>
      <c r="AA30" s="712" t="str">
        <f>IF($T24,$Y24&amp;Sprache!$E$149&amp;$X24,"")</f>
        <v/>
      </c>
      <c r="AE30" s="584"/>
      <c r="AF30" s="584"/>
      <c r="AG30" s="583"/>
      <c r="AH30" s="584"/>
      <c r="AI30" s="584"/>
      <c r="AJ30" s="584"/>
      <c r="AK30" s="699"/>
      <c r="AL30" s="584"/>
      <c r="AM30" s="584"/>
      <c r="AN30" s="584"/>
      <c r="AO30" s="584"/>
      <c r="BI30" s="639"/>
      <c r="BJ30" s="639"/>
      <c r="BL30" s="616"/>
      <c r="BM30" s="616"/>
    </row>
    <row r="31" spans="2:86" s="579" customFormat="1" x14ac:dyDescent="0.25">
      <c r="C31" s="577"/>
      <c r="D31" s="583"/>
      <c r="E31" s="583"/>
      <c r="F31" s="583"/>
      <c r="G31" s="583"/>
      <c r="H31" s="731"/>
      <c r="O31" s="703" t="s">
        <v>35</v>
      </c>
      <c r="P31" s="732"/>
      <c r="Q31" s="583"/>
      <c r="R31" s="583"/>
      <c r="S31" s="583"/>
      <c r="T31" s="583"/>
      <c r="U31" s="583"/>
      <c r="V31" s="583"/>
      <c r="W31" s="583"/>
      <c r="X31" s="583"/>
      <c r="Y31" s="710"/>
      <c r="Z31" s="711" t="str">
        <f t="shared" si="47"/>
        <v>F3F1</v>
      </c>
      <c r="AA31" s="712" t="str">
        <f>IF($T25,$Y25&amp;Sprache!$E$149&amp;$X25,"")</f>
        <v/>
      </c>
      <c r="AE31" s="616"/>
      <c r="AF31" s="616"/>
      <c r="AG31" s="583"/>
      <c r="AH31" s="616"/>
      <c r="AI31" s="616"/>
      <c r="AJ31" s="616"/>
      <c r="AK31" s="616"/>
      <c r="AL31" s="616"/>
      <c r="AM31" s="616"/>
      <c r="AN31" s="616"/>
      <c r="AO31" s="616"/>
    </row>
    <row r="32" spans="2:86" s="579" customFormat="1" x14ac:dyDescent="0.25">
      <c r="C32" s="577"/>
      <c r="D32" s="583"/>
      <c r="E32" s="583"/>
      <c r="F32" s="585"/>
      <c r="G32" s="583"/>
      <c r="H32" s="731"/>
      <c r="O32" s="703" t="s">
        <v>455</v>
      </c>
      <c r="P32" s="732"/>
      <c r="Q32" s="583"/>
      <c r="R32" s="583"/>
      <c r="S32" s="583"/>
      <c r="T32" s="583"/>
      <c r="U32" s="583"/>
      <c r="V32" s="583"/>
      <c r="W32" s="583"/>
      <c r="X32" s="583"/>
      <c r="Y32" s="710"/>
      <c r="Z32" s="711" t="str">
        <f t="shared" si="47"/>
        <v>F1F4</v>
      </c>
      <c r="AA32" s="712" t="str">
        <f>IF($T26,$Y26&amp;Sprache!$E$149&amp;$X26,"")</f>
        <v/>
      </c>
      <c r="AE32" s="623"/>
      <c r="AF32" s="616"/>
      <c r="AH32" s="616"/>
      <c r="AI32" s="616"/>
      <c r="AJ32" s="616"/>
      <c r="AK32" s="616"/>
      <c r="AL32" s="616"/>
      <c r="AM32" s="616"/>
      <c r="AN32" s="623"/>
      <c r="AO32" s="616"/>
    </row>
    <row r="33" spans="3:41" s="579" customFormat="1" ht="12.75" thickBot="1" x14ac:dyDescent="0.3">
      <c r="C33" s="577"/>
      <c r="D33" s="583"/>
      <c r="E33" s="583"/>
      <c r="F33" s="583"/>
      <c r="G33" s="583"/>
      <c r="H33" s="583"/>
      <c r="O33" s="717" t="s">
        <v>456</v>
      </c>
      <c r="P33" s="733"/>
      <c r="Q33" s="721"/>
      <c r="R33" s="721"/>
      <c r="S33" s="721"/>
      <c r="T33" s="721"/>
      <c r="U33" s="721"/>
      <c r="V33" s="721"/>
      <c r="W33" s="721"/>
      <c r="X33" s="721"/>
      <c r="Y33" s="725"/>
      <c r="Z33" s="726" t="str">
        <f t="shared" si="47"/>
        <v>F3F2</v>
      </c>
      <c r="AA33" s="727" t="str">
        <f>IF($T27,$Y27&amp;Sprache!$E$149&amp;$X27,"")</f>
        <v/>
      </c>
      <c r="AE33" s="584"/>
      <c r="AF33" s="584"/>
      <c r="AH33" s="584"/>
      <c r="AI33" s="584"/>
      <c r="AJ33" s="584"/>
      <c r="AK33" s="699"/>
      <c r="AL33" s="584"/>
      <c r="AM33" s="584"/>
      <c r="AN33" s="584"/>
      <c r="AO33" s="584"/>
    </row>
    <row r="34" spans="3:41" ht="12.75" thickTop="1" x14ac:dyDescent="0.2"/>
  </sheetData>
  <mergeCells count="2">
    <mergeCell ref="U21:V21"/>
    <mergeCell ref="AB25:AC25"/>
  </mergeCells>
  <pageMargins left="0.78740157499999996" right="0.78740157499999996" top="0.984251969" bottom="0.984251969" header="0.4921259845" footer="0.4921259845"/>
  <pageSetup paperSize="9" orientation="portrait" horizontalDpi="4294967293"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25"/>
  <dimension ref="A1:MH97"/>
  <sheetViews>
    <sheetView showGridLines="0" showRowColHeaders="0" zoomScaleNormal="100" workbookViewId="0">
      <selection activeCell="N6" sqref="N6"/>
    </sheetView>
  </sheetViews>
  <sheetFormatPr baseColWidth="10" defaultRowHeight="15.75" zeroHeight="1" x14ac:dyDescent="0.25"/>
  <cols>
    <col min="1" max="1" width="3.28515625" style="272" customWidth="1"/>
    <col min="2" max="2" width="4.7109375" style="272" customWidth="1"/>
    <col min="3" max="3" width="15.7109375" customWidth="1"/>
    <col min="4" max="4" width="4.7109375" customWidth="1"/>
    <col min="5" max="5" width="15.7109375" customWidth="1"/>
    <col min="6" max="7" width="4.7109375" style="449" customWidth="1"/>
    <col min="8" max="8" width="7" style="450" customWidth="1"/>
    <col min="9" max="9" width="9.85546875" style="552" customWidth="1"/>
    <col min="10" max="10" width="4.7109375" style="450" customWidth="1"/>
    <col min="11" max="11" width="15.7109375" style="450" customWidth="1"/>
    <col min="12" max="12" width="4.7109375" style="450" customWidth="1"/>
    <col min="13" max="13" width="15.7109375" style="450" customWidth="1"/>
    <col min="14" max="15" width="4.7109375" style="450" customWidth="1"/>
    <col min="16" max="21" width="3.7109375" style="450" customWidth="1"/>
    <col min="23" max="23" width="4.7109375" style="450" customWidth="1"/>
    <col min="24" max="24" width="15.7109375" style="450" customWidth="1"/>
    <col min="25" max="25" width="4.7109375" style="450" customWidth="1"/>
    <col min="26" max="26" width="15.7109375" style="450" customWidth="1"/>
    <col min="27" max="28" width="4.7109375" style="450" customWidth="1"/>
    <col min="29" max="34" width="3.7109375" style="450" customWidth="1"/>
    <col min="36" max="36" width="4.7109375" style="450" customWidth="1"/>
    <col min="37" max="37" width="15.7109375" style="450" customWidth="1"/>
    <col min="38" max="38" width="4.7109375" style="450" customWidth="1"/>
    <col min="39" max="39" width="15.7109375" style="450" customWidth="1"/>
    <col min="40" max="41" width="4.7109375" style="450" customWidth="1"/>
    <col min="42" max="47" width="3.7109375" style="450" customWidth="1"/>
    <col min="49" max="49" width="4.7109375" style="450" customWidth="1"/>
    <col min="50" max="50" width="15.7109375" style="450" customWidth="1"/>
    <col min="51" max="51" width="4.7109375" style="450" customWidth="1"/>
    <col min="52" max="52" width="15.7109375" style="450" customWidth="1"/>
    <col min="53" max="54" width="4.7109375" style="450" customWidth="1"/>
    <col min="55" max="60" width="3.7109375" style="450" customWidth="1"/>
    <col min="62" max="62" width="4.7109375" style="450" customWidth="1"/>
    <col min="63" max="63" width="15.7109375" style="450" customWidth="1"/>
    <col min="64" max="64" width="4.7109375" style="450" customWidth="1"/>
    <col min="65" max="65" width="15.7109375" style="450" customWidth="1"/>
    <col min="66" max="67" width="4.7109375" style="450" customWidth="1"/>
    <col min="68" max="73" width="3.7109375" style="450" customWidth="1"/>
    <col min="75" max="75" width="4.7109375" style="450" customWidth="1"/>
    <col min="76" max="76" width="15.7109375" style="450" customWidth="1"/>
    <col min="77" max="77" width="4.7109375" style="450" customWidth="1"/>
    <col min="78" max="78" width="15.7109375" style="450" customWidth="1"/>
    <col min="79" max="80" width="4.7109375" style="450" customWidth="1"/>
    <col min="81" max="86" width="3.7109375" style="450" customWidth="1"/>
    <col min="88" max="88" width="4.7109375" style="450" customWidth="1"/>
    <col min="89" max="89" width="15.7109375" style="450" customWidth="1"/>
    <col min="90" max="90" width="4.7109375" style="450" customWidth="1"/>
    <col min="91" max="91" width="15.7109375" style="450" customWidth="1"/>
    <col min="92" max="93" width="4.7109375" style="450" customWidth="1"/>
    <col min="94" max="99" width="3.7109375" style="450" customWidth="1"/>
    <col min="101" max="101" width="4.7109375" style="450" customWidth="1"/>
    <col min="102" max="102" width="15.7109375" style="450" customWidth="1"/>
    <col min="103" max="103" width="4.7109375" style="450" customWidth="1"/>
    <col min="104" max="104" width="15.7109375" style="450" customWidth="1"/>
    <col min="105" max="106" width="4.7109375" style="450" customWidth="1"/>
    <col min="107" max="112" width="3.7109375" style="450" customWidth="1"/>
    <col min="114" max="114" width="4.7109375" style="450" customWidth="1"/>
    <col min="115" max="115" width="15.7109375" style="450" customWidth="1"/>
    <col min="116" max="116" width="4.7109375" style="450" customWidth="1"/>
    <col min="117" max="117" width="15.7109375" style="450" customWidth="1"/>
    <col min="118" max="119" width="4.7109375" style="450" customWidth="1"/>
    <col min="120" max="125" width="3.7109375" style="450" customWidth="1"/>
    <col min="127" max="127" width="4.7109375" style="450" customWidth="1"/>
    <col min="128" max="128" width="15.7109375" style="450" customWidth="1"/>
    <col min="129" max="129" width="4.7109375" style="450" customWidth="1"/>
    <col min="130" max="130" width="15.7109375" style="450" customWidth="1"/>
    <col min="131" max="132" width="4.7109375" style="450" customWidth="1"/>
    <col min="133" max="138" width="3.7109375" style="450" customWidth="1"/>
    <col min="140" max="140" width="4.7109375" style="450" customWidth="1"/>
    <col min="141" max="141" width="15.7109375" style="450" customWidth="1"/>
    <col min="142" max="142" width="4.7109375" style="450" customWidth="1"/>
    <col min="143" max="143" width="15.7109375" style="450" customWidth="1"/>
    <col min="144" max="145" width="4.7109375" style="450" customWidth="1"/>
    <col min="146" max="151" width="3.7109375" style="450" customWidth="1"/>
    <col min="153" max="153" width="4.7109375" style="450" customWidth="1"/>
    <col min="154" max="154" width="15.7109375" style="450" customWidth="1"/>
    <col min="155" max="155" width="4.7109375" style="450" customWidth="1"/>
    <col min="156" max="156" width="15.7109375" style="450" customWidth="1"/>
    <col min="157" max="158" width="4.7109375" style="450" customWidth="1"/>
    <col min="159" max="164" width="3.7109375" style="450" customWidth="1"/>
    <col min="166" max="166" width="4.7109375" style="450" customWidth="1"/>
    <col min="167" max="167" width="15.7109375" style="450" customWidth="1"/>
    <col min="168" max="168" width="4.7109375" style="450" customWidth="1"/>
    <col min="169" max="169" width="15.7109375" style="450" customWidth="1"/>
    <col min="170" max="171" width="4.7109375" style="450" customWidth="1"/>
    <col min="172" max="177" width="3.7109375" style="450" customWidth="1"/>
    <col min="179" max="179" width="4.7109375" style="450" customWidth="1"/>
    <col min="180" max="180" width="15.7109375" style="450" customWidth="1"/>
    <col min="181" max="181" width="4.7109375" style="450" customWidth="1"/>
    <col min="182" max="182" width="15.7109375" style="450" customWidth="1"/>
    <col min="183" max="184" width="4.7109375" style="450" customWidth="1"/>
    <col min="185" max="190" width="3.7109375" style="450" customWidth="1"/>
    <col min="192" max="192" width="4.7109375" style="450" customWidth="1"/>
    <col min="193" max="193" width="15.7109375" style="450" customWidth="1"/>
    <col min="194" max="194" width="4.7109375" style="450" customWidth="1"/>
    <col min="195" max="195" width="15.7109375" style="450" customWidth="1"/>
    <col min="196" max="197" width="4.7109375" style="450" customWidth="1"/>
    <col min="198" max="203" width="3.7109375" style="450" customWidth="1"/>
    <col min="205" max="205" width="4.7109375" style="450" customWidth="1"/>
    <col min="206" max="206" width="15.7109375" style="450" customWidth="1"/>
    <col min="207" max="207" width="4.7109375" style="450" customWidth="1"/>
    <col min="208" max="208" width="15.7109375" style="450" customWidth="1"/>
    <col min="209" max="210" width="4.7109375" style="450" customWidth="1"/>
    <col min="211" max="216" width="3.7109375" style="450" customWidth="1"/>
    <col min="218" max="218" width="4.7109375" style="552" customWidth="1"/>
    <col min="219" max="219" width="15.7109375" style="552" customWidth="1"/>
    <col min="220" max="220" width="4.7109375" style="552" customWidth="1"/>
    <col min="221" max="221" width="15.7109375" style="552" customWidth="1"/>
    <col min="222" max="223" width="4.7109375" style="552" customWidth="1"/>
    <col min="224" max="229" width="3.7109375" style="552" customWidth="1"/>
    <col min="231" max="231" width="4.7109375" style="450" customWidth="1"/>
    <col min="232" max="232" width="15.7109375" style="450" customWidth="1"/>
    <col min="233" max="233" width="4.7109375" style="450" customWidth="1"/>
    <col min="234" max="234" width="15.7109375" style="450" customWidth="1"/>
    <col min="235" max="236" width="4.7109375" style="450" customWidth="1"/>
    <col min="237" max="242" width="3.7109375" style="450" customWidth="1"/>
    <col min="244" max="244" width="4.7109375" style="450" customWidth="1"/>
    <col min="245" max="245" width="15.7109375" style="450" customWidth="1"/>
    <col min="246" max="246" width="4.7109375" style="450" customWidth="1"/>
    <col min="247" max="247" width="15.7109375" style="450" customWidth="1"/>
    <col min="248" max="249" width="4.7109375" style="450" customWidth="1"/>
    <col min="250" max="255" width="3.7109375" style="450" customWidth="1"/>
    <col min="257" max="257" width="4.7109375" style="450" customWidth="1"/>
    <col min="258" max="258" width="15.7109375" style="450" customWidth="1"/>
    <col min="259" max="259" width="4.7109375" style="450" customWidth="1"/>
    <col min="260" max="260" width="15.7109375" style="450" customWidth="1"/>
    <col min="261" max="262" width="4.7109375" style="450" customWidth="1"/>
    <col min="263" max="268" width="3.7109375" style="450" customWidth="1"/>
    <col min="270" max="270" width="4.7109375" style="450" customWidth="1"/>
    <col min="271" max="271" width="15.7109375" style="450" customWidth="1"/>
    <col min="272" max="272" width="4.7109375" style="450" customWidth="1"/>
    <col min="273" max="273" width="15.7109375" style="450" customWidth="1"/>
    <col min="274" max="275" width="4.7109375" style="450" customWidth="1"/>
    <col min="276" max="281" width="3.7109375" style="450" customWidth="1"/>
    <col min="283" max="283" width="4.7109375" style="450" customWidth="1"/>
    <col min="284" max="284" width="15.7109375" style="450" customWidth="1"/>
    <col min="285" max="285" width="4.7109375" style="450" customWidth="1"/>
    <col min="286" max="286" width="15.7109375" style="450" customWidth="1"/>
    <col min="287" max="288" width="4.7109375" style="450" customWidth="1"/>
    <col min="289" max="294" width="3.7109375" style="450" customWidth="1"/>
    <col min="296" max="296" width="4.7109375" style="450" customWidth="1"/>
    <col min="297" max="297" width="15.7109375" style="450" customWidth="1"/>
    <col min="298" max="298" width="4.7109375" style="450" customWidth="1"/>
    <col min="299" max="299" width="15.7109375" style="450" customWidth="1"/>
    <col min="300" max="301" width="4.7109375" style="450" customWidth="1"/>
    <col min="302" max="307" width="3.7109375" style="450" customWidth="1"/>
    <col min="309" max="309" width="4.7109375" style="450" customWidth="1"/>
    <col min="310" max="310" width="15.7109375" style="450" customWidth="1"/>
    <col min="311" max="311" width="4.7109375" style="450" customWidth="1"/>
    <col min="312" max="312" width="15.7109375" style="450" customWidth="1"/>
    <col min="313" max="314" width="4.7109375" style="450" customWidth="1"/>
    <col min="315" max="320" width="3.7109375" style="450" customWidth="1"/>
    <col min="322" max="322" width="4.7109375" style="450" customWidth="1"/>
    <col min="323" max="323" width="15.7109375" style="450" customWidth="1"/>
    <col min="324" max="324" width="4.7109375" style="450" customWidth="1"/>
    <col min="325" max="325" width="15.7109375" style="450" customWidth="1"/>
    <col min="326" max="327" width="4.7109375" style="450" customWidth="1"/>
    <col min="328" max="333" width="3.7109375" style="450" customWidth="1"/>
    <col min="335" max="335" width="4.7109375" style="450" customWidth="1"/>
    <col min="336" max="336" width="15.7109375" style="450" customWidth="1"/>
    <col min="337" max="337" width="4.7109375" style="450" customWidth="1"/>
    <col min="338" max="338" width="15.7109375" style="450" customWidth="1"/>
    <col min="339" max="340" width="4.7109375" style="450" customWidth="1"/>
    <col min="341" max="346" width="3.7109375" style="450" customWidth="1"/>
  </cols>
  <sheetData>
    <row r="1" spans="1:346" ht="28.5" x14ac:dyDescent="0.45">
      <c r="B1" s="927" t="str">
        <f>Sprache!$E$175</f>
        <v>Vorhersagen</v>
      </c>
      <c r="C1" s="927"/>
      <c r="D1" s="927"/>
      <c r="E1" s="927"/>
      <c r="F1" s="927"/>
      <c r="G1" s="927"/>
    </row>
    <row r="2" spans="1:346" ht="18.75" customHeight="1" x14ac:dyDescent="0.45">
      <c r="A2" s="273"/>
      <c r="B2" s="273"/>
      <c r="C2" s="54"/>
      <c r="D2" s="54"/>
      <c r="E2" s="54"/>
      <c r="J2" s="926">
        <f>P71</f>
        <v>0</v>
      </c>
      <c r="K2" s="926"/>
      <c r="L2" s="926"/>
      <c r="M2" s="926"/>
      <c r="N2" s="926"/>
      <c r="O2" s="926"/>
      <c r="P2" s="926"/>
      <c r="Q2" s="926"/>
      <c r="R2" s="926"/>
      <c r="S2" s="926"/>
      <c r="T2" s="926"/>
      <c r="U2" s="926"/>
      <c r="W2" s="926">
        <f>AC71</f>
        <v>0</v>
      </c>
      <c r="X2" s="926"/>
      <c r="Y2" s="926"/>
      <c r="Z2" s="926"/>
      <c r="AA2" s="926"/>
      <c r="AB2" s="926"/>
      <c r="AC2" s="926"/>
      <c r="AD2" s="926"/>
      <c r="AE2" s="926"/>
      <c r="AF2" s="926"/>
      <c r="AG2" s="926"/>
      <c r="AH2" s="926"/>
      <c r="AJ2" s="926">
        <f>AP71</f>
        <v>0</v>
      </c>
      <c r="AK2" s="926"/>
      <c r="AL2" s="926"/>
      <c r="AM2" s="926"/>
      <c r="AN2" s="926"/>
      <c r="AO2" s="926"/>
      <c r="AP2" s="926"/>
      <c r="AQ2" s="926"/>
      <c r="AR2" s="926"/>
      <c r="AS2" s="926"/>
      <c r="AT2" s="926"/>
      <c r="AU2" s="926"/>
      <c r="AW2" s="926">
        <f>BC71</f>
        <v>0</v>
      </c>
      <c r="AX2" s="926"/>
      <c r="AY2" s="926"/>
      <c r="AZ2" s="926"/>
      <c r="BA2" s="926"/>
      <c r="BB2" s="926"/>
      <c r="BC2" s="926"/>
      <c r="BD2" s="926"/>
      <c r="BE2" s="926"/>
      <c r="BF2" s="926"/>
      <c r="BG2" s="926"/>
      <c r="BH2" s="926"/>
      <c r="BJ2" s="926">
        <f>BP71</f>
        <v>0</v>
      </c>
      <c r="BK2" s="926"/>
      <c r="BL2" s="926"/>
      <c r="BM2" s="926"/>
      <c r="BN2" s="926"/>
      <c r="BO2" s="926"/>
      <c r="BP2" s="926"/>
      <c r="BQ2" s="926"/>
      <c r="BR2" s="926"/>
      <c r="BS2" s="926"/>
      <c r="BT2" s="926"/>
      <c r="BU2" s="926"/>
      <c r="BW2" s="926">
        <f>CC71</f>
        <v>0</v>
      </c>
      <c r="BX2" s="926"/>
      <c r="BY2" s="926"/>
      <c r="BZ2" s="926"/>
      <c r="CA2" s="926"/>
      <c r="CB2" s="926"/>
      <c r="CC2" s="926"/>
      <c r="CD2" s="926"/>
      <c r="CE2" s="926"/>
      <c r="CF2" s="926"/>
      <c r="CG2" s="926"/>
      <c r="CH2" s="926"/>
      <c r="CJ2" s="926">
        <f>CP71</f>
        <v>0</v>
      </c>
      <c r="CK2" s="926"/>
      <c r="CL2" s="926"/>
      <c r="CM2" s="926"/>
      <c r="CN2" s="926"/>
      <c r="CO2" s="926"/>
      <c r="CP2" s="926"/>
      <c r="CQ2" s="926"/>
      <c r="CR2" s="926"/>
      <c r="CS2" s="926"/>
      <c r="CT2" s="926"/>
      <c r="CU2" s="926"/>
      <c r="CW2" s="926">
        <f>DC71</f>
        <v>0</v>
      </c>
      <c r="CX2" s="926"/>
      <c r="CY2" s="926"/>
      <c r="CZ2" s="926"/>
      <c r="DA2" s="926"/>
      <c r="DB2" s="926"/>
      <c r="DC2" s="926"/>
      <c r="DD2" s="926"/>
      <c r="DE2" s="926"/>
      <c r="DF2" s="926"/>
      <c r="DG2" s="926"/>
      <c r="DH2" s="926"/>
      <c r="DJ2" s="926">
        <f>DP71</f>
        <v>0</v>
      </c>
      <c r="DK2" s="926"/>
      <c r="DL2" s="926"/>
      <c r="DM2" s="926"/>
      <c r="DN2" s="926"/>
      <c r="DO2" s="926"/>
      <c r="DP2" s="926"/>
      <c r="DQ2" s="926"/>
      <c r="DR2" s="926"/>
      <c r="DS2" s="926"/>
      <c r="DT2" s="926"/>
      <c r="DU2" s="926"/>
      <c r="DW2" s="926">
        <f>EC71</f>
        <v>0</v>
      </c>
      <c r="DX2" s="926"/>
      <c r="DY2" s="926"/>
      <c r="DZ2" s="926"/>
      <c r="EA2" s="926"/>
      <c r="EB2" s="926"/>
      <c r="EC2" s="926"/>
      <c r="ED2" s="926"/>
      <c r="EE2" s="926"/>
      <c r="EF2" s="926"/>
      <c r="EG2" s="926"/>
      <c r="EH2" s="926"/>
      <c r="EJ2" s="926">
        <f>EP71</f>
        <v>0</v>
      </c>
      <c r="EK2" s="926"/>
      <c r="EL2" s="926"/>
      <c r="EM2" s="926"/>
      <c r="EN2" s="926"/>
      <c r="EO2" s="926"/>
      <c r="EP2" s="926"/>
      <c r="EQ2" s="926"/>
      <c r="ER2" s="926"/>
      <c r="ES2" s="926"/>
      <c r="ET2" s="926"/>
      <c r="EU2" s="926"/>
      <c r="EW2" s="926">
        <f>FC71</f>
        <v>0</v>
      </c>
      <c r="EX2" s="926"/>
      <c r="EY2" s="926"/>
      <c r="EZ2" s="926"/>
      <c r="FA2" s="926"/>
      <c r="FB2" s="926"/>
      <c r="FC2" s="926"/>
      <c r="FD2" s="926"/>
      <c r="FE2" s="926"/>
      <c r="FF2" s="926"/>
      <c r="FG2" s="926"/>
      <c r="FH2" s="926"/>
      <c r="FJ2" s="926">
        <f>FP71</f>
        <v>0</v>
      </c>
      <c r="FK2" s="926"/>
      <c r="FL2" s="926"/>
      <c r="FM2" s="926"/>
      <c r="FN2" s="926"/>
      <c r="FO2" s="926"/>
      <c r="FP2" s="926"/>
      <c r="FQ2" s="926"/>
      <c r="FR2" s="926"/>
      <c r="FS2" s="926"/>
      <c r="FT2" s="926"/>
      <c r="FU2" s="926"/>
      <c r="FW2" s="926">
        <f>GC71</f>
        <v>0</v>
      </c>
      <c r="FX2" s="926"/>
      <c r="FY2" s="926"/>
      <c r="FZ2" s="926"/>
      <c r="GA2" s="926"/>
      <c r="GB2" s="926"/>
      <c r="GC2" s="926"/>
      <c r="GD2" s="926"/>
      <c r="GE2" s="926"/>
      <c r="GF2" s="926"/>
      <c r="GG2" s="926"/>
      <c r="GH2" s="926"/>
      <c r="GJ2" s="926">
        <f>GP71</f>
        <v>0</v>
      </c>
      <c r="GK2" s="926"/>
      <c r="GL2" s="926"/>
      <c r="GM2" s="926"/>
      <c r="GN2" s="926"/>
      <c r="GO2" s="926"/>
      <c r="GP2" s="926"/>
      <c r="GQ2" s="926"/>
      <c r="GR2" s="926"/>
      <c r="GS2" s="926"/>
      <c r="GT2" s="926"/>
      <c r="GU2" s="926"/>
      <c r="GW2" s="926">
        <f>HC71</f>
        <v>0</v>
      </c>
      <c r="GX2" s="926"/>
      <c r="GY2" s="926"/>
      <c r="GZ2" s="926"/>
      <c r="HA2" s="926"/>
      <c r="HB2" s="926"/>
      <c r="HC2" s="926"/>
      <c r="HD2" s="926"/>
      <c r="HE2" s="926"/>
      <c r="HF2" s="926"/>
      <c r="HG2" s="926"/>
      <c r="HH2" s="926"/>
      <c r="HJ2" s="926">
        <f>HP71</f>
        <v>0</v>
      </c>
      <c r="HK2" s="926"/>
      <c r="HL2" s="926"/>
      <c r="HM2" s="926"/>
      <c r="HN2" s="926"/>
      <c r="HO2" s="926"/>
      <c r="HP2" s="926"/>
      <c r="HQ2" s="926"/>
      <c r="HR2" s="926"/>
      <c r="HS2" s="926"/>
      <c r="HT2" s="926"/>
      <c r="HU2" s="926"/>
      <c r="HW2" s="926">
        <f>IC71</f>
        <v>0</v>
      </c>
      <c r="HX2" s="926"/>
      <c r="HY2" s="926"/>
      <c r="HZ2" s="926"/>
      <c r="IA2" s="926"/>
      <c r="IB2" s="926"/>
      <c r="IC2" s="926"/>
      <c r="ID2" s="926"/>
      <c r="IE2" s="926"/>
      <c r="IF2" s="926"/>
      <c r="IG2" s="926"/>
      <c r="IH2" s="926"/>
      <c r="IJ2" s="926">
        <f>IP71</f>
        <v>0</v>
      </c>
      <c r="IK2" s="926"/>
      <c r="IL2" s="926"/>
      <c r="IM2" s="926"/>
      <c r="IN2" s="926"/>
      <c r="IO2" s="926"/>
      <c r="IP2" s="926"/>
      <c r="IQ2" s="926"/>
      <c r="IR2" s="926"/>
      <c r="IS2" s="926"/>
      <c r="IT2" s="926"/>
      <c r="IU2" s="926"/>
      <c r="IW2" s="926">
        <f>JC71</f>
        <v>0</v>
      </c>
      <c r="IX2" s="926"/>
      <c r="IY2" s="926"/>
      <c r="IZ2" s="926"/>
      <c r="JA2" s="926"/>
      <c r="JB2" s="926"/>
      <c r="JC2" s="926"/>
      <c r="JD2" s="926"/>
      <c r="JE2" s="926"/>
      <c r="JF2" s="926"/>
      <c r="JG2" s="926"/>
      <c r="JH2" s="926"/>
      <c r="JJ2" s="926">
        <f>JP71</f>
        <v>0</v>
      </c>
      <c r="JK2" s="926"/>
      <c r="JL2" s="926"/>
      <c r="JM2" s="926"/>
      <c r="JN2" s="926"/>
      <c r="JO2" s="926"/>
      <c r="JP2" s="926"/>
      <c r="JQ2" s="926"/>
      <c r="JR2" s="926"/>
      <c r="JS2" s="926"/>
      <c r="JT2" s="926"/>
      <c r="JU2" s="926"/>
      <c r="JW2" s="926">
        <f>KC71</f>
        <v>0</v>
      </c>
      <c r="JX2" s="926"/>
      <c r="JY2" s="926"/>
      <c r="JZ2" s="926"/>
      <c r="KA2" s="926"/>
      <c r="KB2" s="926"/>
      <c r="KC2" s="926"/>
      <c r="KD2" s="926"/>
      <c r="KE2" s="926"/>
      <c r="KF2" s="926"/>
      <c r="KG2" s="926"/>
      <c r="KH2" s="926"/>
      <c r="KJ2" s="926">
        <f>KP71</f>
        <v>0</v>
      </c>
      <c r="KK2" s="926"/>
      <c r="KL2" s="926"/>
      <c r="KM2" s="926"/>
      <c r="KN2" s="926"/>
      <c r="KO2" s="926"/>
      <c r="KP2" s="926"/>
      <c r="KQ2" s="926"/>
      <c r="KR2" s="926"/>
      <c r="KS2" s="926"/>
      <c r="KT2" s="926"/>
      <c r="KU2" s="926"/>
      <c r="KW2" s="926">
        <f>LC71</f>
        <v>0</v>
      </c>
      <c r="KX2" s="926"/>
      <c r="KY2" s="926"/>
      <c r="KZ2" s="926"/>
      <c r="LA2" s="926"/>
      <c r="LB2" s="926"/>
      <c r="LC2" s="926"/>
      <c r="LD2" s="926"/>
      <c r="LE2" s="926"/>
      <c r="LF2" s="926"/>
      <c r="LG2" s="926"/>
      <c r="LH2" s="926"/>
      <c r="LJ2" s="926">
        <f>LP71</f>
        <v>0</v>
      </c>
      <c r="LK2" s="926"/>
      <c r="LL2" s="926"/>
      <c r="LM2" s="926"/>
      <c r="LN2" s="926"/>
      <c r="LO2" s="926"/>
      <c r="LP2" s="926"/>
      <c r="LQ2" s="926"/>
      <c r="LR2" s="926"/>
      <c r="LS2" s="926"/>
      <c r="LT2" s="926"/>
      <c r="LU2" s="926"/>
      <c r="LW2" s="926">
        <f>MC71</f>
        <v>0</v>
      </c>
      <c r="LX2" s="926"/>
      <c r="LY2" s="926"/>
      <c r="LZ2" s="926"/>
      <c r="MA2" s="926"/>
      <c r="MB2" s="926"/>
      <c r="MC2" s="926"/>
      <c r="MD2" s="926"/>
      <c r="ME2" s="926"/>
      <c r="MF2" s="926"/>
      <c r="MG2" s="926"/>
      <c r="MH2" s="926"/>
    </row>
    <row r="3" spans="1:346" ht="24.75" customHeight="1" thickBot="1" x14ac:dyDescent="0.3">
      <c r="A3" s="273"/>
      <c r="B3" s="928" t="str">
        <f>Sprache!$E$176</f>
        <v>Korrekte Ergebnisse</v>
      </c>
      <c r="C3" s="929"/>
      <c r="D3" s="929"/>
      <c r="E3" s="929"/>
      <c r="F3" s="929"/>
      <c r="G3" s="930"/>
      <c r="J3" s="921" t="s">
        <v>694</v>
      </c>
      <c r="K3" s="922"/>
      <c r="L3" s="922"/>
      <c r="M3" s="922"/>
      <c r="N3" s="922"/>
      <c r="O3" s="922"/>
      <c r="P3" s="922"/>
      <c r="Q3" s="922"/>
      <c r="R3" s="922"/>
      <c r="S3" s="922"/>
      <c r="T3" s="922"/>
      <c r="U3" s="923"/>
      <c r="W3" s="921" t="s">
        <v>846</v>
      </c>
      <c r="X3" s="922"/>
      <c r="Y3" s="922"/>
      <c r="Z3" s="922"/>
      <c r="AA3" s="922"/>
      <c r="AB3" s="922"/>
      <c r="AC3" s="922"/>
      <c r="AD3" s="922"/>
      <c r="AE3" s="922"/>
      <c r="AF3" s="922"/>
      <c r="AG3" s="922"/>
      <c r="AH3" s="923"/>
      <c r="AJ3" s="921"/>
      <c r="AK3" s="922"/>
      <c r="AL3" s="922"/>
      <c r="AM3" s="922"/>
      <c r="AN3" s="922"/>
      <c r="AO3" s="922"/>
      <c r="AP3" s="922"/>
      <c r="AQ3" s="922"/>
      <c r="AR3" s="922"/>
      <c r="AS3" s="922"/>
      <c r="AT3" s="922"/>
      <c r="AU3" s="923"/>
      <c r="AW3" s="921"/>
      <c r="AX3" s="922"/>
      <c r="AY3" s="922"/>
      <c r="AZ3" s="922"/>
      <c r="BA3" s="922"/>
      <c r="BB3" s="922"/>
      <c r="BC3" s="922"/>
      <c r="BD3" s="922"/>
      <c r="BE3" s="922"/>
      <c r="BF3" s="922"/>
      <c r="BG3" s="922"/>
      <c r="BH3" s="923"/>
      <c r="BJ3" s="921"/>
      <c r="BK3" s="922"/>
      <c r="BL3" s="922"/>
      <c r="BM3" s="922"/>
      <c r="BN3" s="922"/>
      <c r="BO3" s="922"/>
      <c r="BP3" s="922"/>
      <c r="BQ3" s="922"/>
      <c r="BR3" s="922"/>
      <c r="BS3" s="922"/>
      <c r="BT3" s="922"/>
      <c r="BU3" s="923"/>
      <c r="BW3" s="921"/>
      <c r="BX3" s="922"/>
      <c r="BY3" s="922"/>
      <c r="BZ3" s="922"/>
      <c r="CA3" s="922"/>
      <c r="CB3" s="922"/>
      <c r="CC3" s="922"/>
      <c r="CD3" s="922"/>
      <c r="CE3" s="922"/>
      <c r="CF3" s="922"/>
      <c r="CG3" s="922"/>
      <c r="CH3" s="923"/>
      <c r="CJ3" s="921"/>
      <c r="CK3" s="922"/>
      <c r="CL3" s="922"/>
      <c r="CM3" s="922"/>
      <c r="CN3" s="922"/>
      <c r="CO3" s="922"/>
      <c r="CP3" s="922"/>
      <c r="CQ3" s="922"/>
      <c r="CR3" s="922"/>
      <c r="CS3" s="922"/>
      <c r="CT3" s="922"/>
      <c r="CU3" s="923"/>
      <c r="CW3" s="921"/>
      <c r="CX3" s="922"/>
      <c r="CY3" s="922"/>
      <c r="CZ3" s="922"/>
      <c r="DA3" s="922"/>
      <c r="DB3" s="922"/>
      <c r="DC3" s="922"/>
      <c r="DD3" s="922"/>
      <c r="DE3" s="922"/>
      <c r="DF3" s="922"/>
      <c r="DG3" s="922"/>
      <c r="DH3" s="923"/>
      <c r="DJ3" s="921"/>
      <c r="DK3" s="922"/>
      <c r="DL3" s="922"/>
      <c r="DM3" s="922"/>
      <c r="DN3" s="922"/>
      <c r="DO3" s="922"/>
      <c r="DP3" s="922"/>
      <c r="DQ3" s="922"/>
      <c r="DR3" s="922"/>
      <c r="DS3" s="922"/>
      <c r="DT3" s="922"/>
      <c r="DU3" s="923"/>
      <c r="DW3" s="921"/>
      <c r="DX3" s="922"/>
      <c r="DY3" s="922"/>
      <c r="DZ3" s="922"/>
      <c r="EA3" s="922"/>
      <c r="EB3" s="922"/>
      <c r="EC3" s="922"/>
      <c r="ED3" s="922"/>
      <c r="EE3" s="922"/>
      <c r="EF3" s="922"/>
      <c r="EG3" s="922"/>
      <c r="EH3" s="923"/>
      <c r="EJ3" s="921"/>
      <c r="EK3" s="922"/>
      <c r="EL3" s="922"/>
      <c r="EM3" s="922"/>
      <c r="EN3" s="922"/>
      <c r="EO3" s="922"/>
      <c r="EP3" s="922"/>
      <c r="EQ3" s="922"/>
      <c r="ER3" s="922"/>
      <c r="ES3" s="922"/>
      <c r="ET3" s="922"/>
      <c r="EU3" s="923"/>
      <c r="EW3" s="921"/>
      <c r="EX3" s="922"/>
      <c r="EY3" s="922"/>
      <c r="EZ3" s="922"/>
      <c r="FA3" s="922"/>
      <c r="FB3" s="922"/>
      <c r="FC3" s="922"/>
      <c r="FD3" s="922"/>
      <c r="FE3" s="922"/>
      <c r="FF3" s="922"/>
      <c r="FG3" s="922"/>
      <c r="FH3" s="923"/>
      <c r="FJ3" s="921"/>
      <c r="FK3" s="922"/>
      <c r="FL3" s="922"/>
      <c r="FM3" s="922"/>
      <c r="FN3" s="922"/>
      <c r="FO3" s="922"/>
      <c r="FP3" s="922"/>
      <c r="FQ3" s="922"/>
      <c r="FR3" s="922"/>
      <c r="FS3" s="922"/>
      <c r="FT3" s="922"/>
      <c r="FU3" s="923"/>
      <c r="FW3" s="921"/>
      <c r="FX3" s="922"/>
      <c r="FY3" s="922"/>
      <c r="FZ3" s="922"/>
      <c r="GA3" s="922"/>
      <c r="GB3" s="922"/>
      <c r="GC3" s="922"/>
      <c r="GD3" s="922"/>
      <c r="GE3" s="922"/>
      <c r="GF3" s="922"/>
      <c r="GG3" s="922"/>
      <c r="GH3" s="923"/>
      <c r="GJ3" s="921"/>
      <c r="GK3" s="922"/>
      <c r="GL3" s="922"/>
      <c r="GM3" s="922"/>
      <c r="GN3" s="922"/>
      <c r="GO3" s="922"/>
      <c r="GP3" s="922"/>
      <c r="GQ3" s="922"/>
      <c r="GR3" s="922"/>
      <c r="GS3" s="922"/>
      <c r="GT3" s="922"/>
      <c r="GU3" s="923"/>
      <c r="GW3" s="921"/>
      <c r="GX3" s="922"/>
      <c r="GY3" s="922"/>
      <c r="GZ3" s="922"/>
      <c r="HA3" s="922"/>
      <c r="HB3" s="922"/>
      <c r="HC3" s="922"/>
      <c r="HD3" s="922"/>
      <c r="HE3" s="922"/>
      <c r="HF3" s="922"/>
      <c r="HG3" s="922"/>
      <c r="HH3" s="923"/>
      <c r="HJ3" s="921"/>
      <c r="HK3" s="922"/>
      <c r="HL3" s="922"/>
      <c r="HM3" s="922"/>
      <c r="HN3" s="922"/>
      <c r="HO3" s="922"/>
      <c r="HP3" s="922"/>
      <c r="HQ3" s="922"/>
      <c r="HR3" s="922"/>
      <c r="HS3" s="922"/>
      <c r="HT3" s="922"/>
      <c r="HU3" s="923"/>
      <c r="HW3" s="921"/>
      <c r="HX3" s="922"/>
      <c r="HY3" s="922"/>
      <c r="HZ3" s="922"/>
      <c r="IA3" s="922"/>
      <c r="IB3" s="922"/>
      <c r="IC3" s="922"/>
      <c r="ID3" s="922"/>
      <c r="IE3" s="922"/>
      <c r="IF3" s="922"/>
      <c r="IG3" s="922"/>
      <c r="IH3" s="923"/>
      <c r="IJ3" s="921"/>
      <c r="IK3" s="922"/>
      <c r="IL3" s="922"/>
      <c r="IM3" s="922"/>
      <c r="IN3" s="922"/>
      <c r="IO3" s="922"/>
      <c r="IP3" s="922"/>
      <c r="IQ3" s="922"/>
      <c r="IR3" s="922"/>
      <c r="IS3" s="922"/>
      <c r="IT3" s="922"/>
      <c r="IU3" s="923"/>
      <c r="IW3" s="921"/>
      <c r="IX3" s="922"/>
      <c r="IY3" s="922"/>
      <c r="IZ3" s="922"/>
      <c r="JA3" s="922"/>
      <c r="JB3" s="922"/>
      <c r="JC3" s="922"/>
      <c r="JD3" s="922"/>
      <c r="JE3" s="922"/>
      <c r="JF3" s="922"/>
      <c r="JG3" s="922"/>
      <c r="JH3" s="923"/>
      <c r="JJ3" s="921"/>
      <c r="JK3" s="922"/>
      <c r="JL3" s="922"/>
      <c r="JM3" s="922"/>
      <c r="JN3" s="922"/>
      <c r="JO3" s="922"/>
      <c r="JP3" s="922"/>
      <c r="JQ3" s="922"/>
      <c r="JR3" s="922"/>
      <c r="JS3" s="922"/>
      <c r="JT3" s="922"/>
      <c r="JU3" s="923"/>
      <c r="JW3" s="921"/>
      <c r="JX3" s="922"/>
      <c r="JY3" s="922"/>
      <c r="JZ3" s="922"/>
      <c r="KA3" s="922"/>
      <c r="KB3" s="922"/>
      <c r="KC3" s="922"/>
      <c r="KD3" s="922"/>
      <c r="KE3" s="922"/>
      <c r="KF3" s="922"/>
      <c r="KG3" s="922"/>
      <c r="KH3" s="923"/>
      <c r="KJ3" s="921"/>
      <c r="KK3" s="922"/>
      <c r="KL3" s="922"/>
      <c r="KM3" s="922"/>
      <c r="KN3" s="922"/>
      <c r="KO3" s="922"/>
      <c r="KP3" s="922"/>
      <c r="KQ3" s="922"/>
      <c r="KR3" s="922"/>
      <c r="KS3" s="922"/>
      <c r="KT3" s="922"/>
      <c r="KU3" s="923"/>
      <c r="KW3" s="921"/>
      <c r="KX3" s="922"/>
      <c r="KY3" s="922"/>
      <c r="KZ3" s="922"/>
      <c r="LA3" s="922"/>
      <c r="LB3" s="922"/>
      <c r="LC3" s="922"/>
      <c r="LD3" s="922"/>
      <c r="LE3" s="922"/>
      <c r="LF3" s="922"/>
      <c r="LG3" s="922"/>
      <c r="LH3" s="923"/>
      <c r="LJ3" s="921"/>
      <c r="LK3" s="922"/>
      <c r="LL3" s="922"/>
      <c r="LM3" s="922"/>
      <c r="LN3" s="922"/>
      <c r="LO3" s="922"/>
      <c r="LP3" s="922"/>
      <c r="LQ3" s="922"/>
      <c r="LR3" s="922"/>
      <c r="LS3" s="922"/>
      <c r="LT3" s="922"/>
      <c r="LU3" s="923"/>
      <c r="LW3" s="921"/>
      <c r="LX3" s="922"/>
      <c r="LY3" s="922"/>
      <c r="LZ3" s="922"/>
      <c r="MA3" s="922"/>
      <c r="MB3" s="922"/>
      <c r="MC3" s="922"/>
      <c r="MD3" s="922"/>
      <c r="ME3" s="922"/>
      <c r="MF3" s="922"/>
      <c r="MG3" s="922"/>
      <c r="MH3" s="923"/>
    </row>
    <row r="4" spans="1:346" ht="40.5" customHeight="1" thickTop="1" x14ac:dyDescent="0.25">
      <c r="A4" s="273"/>
      <c r="B4" s="274"/>
      <c r="C4" s="275"/>
      <c r="D4" s="275"/>
      <c r="E4" s="276"/>
      <c r="F4" s="924" t="str">
        <f>Sprache!$E$177</f>
        <v>Ergebn.</v>
      </c>
      <c r="G4" s="925"/>
      <c r="J4" s="277"/>
      <c r="K4" s="275"/>
      <c r="L4" s="275"/>
      <c r="M4" s="276"/>
      <c r="N4" s="920" t="str">
        <f>Sprache!$E$180</f>
        <v>Ergebn.</v>
      </c>
      <c r="O4" s="920"/>
      <c r="P4" s="278" t="str">
        <f>Sprache!$E$189</f>
        <v>Finale</v>
      </c>
      <c r="Q4" s="278" t="str">
        <f>Sprache!$E$181</f>
        <v>G/U/V</v>
      </c>
      <c r="R4" s="278" t="str">
        <f>Sprache!$E$182</f>
        <v>TD</v>
      </c>
      <c r="S4" s="278" t="str">
        <f>Sprache!$E$183</f>
        <v>exakt</v>
      </c>
      <c r="T4" s="278" t="str">
        <f>Sprache!$E$194</f>
        <v>gr. Anz.</v>
      </c>
      <c r="U4" s="279" t="str">
        <f>Sprache!$E$184</f>
        <v>Teams</v>
      </c>
      <c r="W4" s="277"/>
      <c r="X4" s="275"/>
      <c r="Y4" s="275"/>
      <c r="Z4" s="276"/>
      <c r="AA4" s="920" t="str">
        <f>Sprache!$E$180</f>
        <v>Ergebn.</v>
      </c>
      <c r="AB4" s="920"/>
      <c r="AC4" s="278" t="str">
        <f>Sprache!$E$189</f>
        <v>Finale</v>
      </c>
      <c r="AD4" s="278" t="str">
        <f>Sprache!$E$181</f>
        <v>G/U/V</v>
      </c>
      <c r="AE4" s="278" t="str">
        <f>Sprache!$E$182</f>
        <v>TD</v>
      </c>
      <c r="AF4" s="278" t="str">
        <f>Sprache!$E$183</f>
        <v>exakt</v>
      </c>
      <c r="AG4" s="278" t="str">
        <f>Sprache!$E$194</f>
        <v>gr. Anz.</v>
      </c>
      <c r="AH4" s="279" t="str">
        <f>Sprache!$E$184</f>
        <v>Teams</v>
      </c>
      <c r="AJ4" s="277"/>
      <c r="AK4" s="275"/>
      <c r="AL4" s="275"/>
      <c r="AM4" s="276"/>
      <c r="AN4" s="920" t="str">
        <f>Sprache!$E$180</f>
        <v>Ergebn.</v>
      </c>
      <c r="AO4" s="920"/>
      <c r="AP4" s="278" t="str">
        <f>Sprache!$E$189</f>
        <v>Finale</v>
      </c>
      <c r="AQ4" s="278" t="str">
        <f>Sprache!$E$181</f>
        <v>G/U/V</v>
      </c>
      <c r="AR4" s="278" t="str">
        <f>Sprache!$E$182</f>
        <v>TD</v>
      </c>
      <c r="AS4" s="278" t="str">
        <f>Sprache!$E$183</f>
        <v>exakt</v>
      </c>
      <c r="AT4" s="278" t="str">
        <f>Sprache!$E$194</f>
        <v>gr. Anz.</v>
      </c>
      <c r="AU4" s="279" t="str">
        <f>Sprache!$E$184</f>
        <v>Teams</v>
      </c>
      <c r="AW4" s="277"/>
      <c r="AX4" s="275"/>
      <c r="AY4" s="275"/>
      <c r="AZ4" s="276"/>
      <c r="BA4" s="920" t="str">
        <f>Sprache!$E$180</f>
        <v>Ergebn.</v>
      </c>
      <c r="BB4" s="920"/>
      <c r="BC4" s="278" t="str">
        <f>Sprache!$E$189</f>
        <v>Finale</v>
      </c>
      <c r="BD4" s="278" t="str">
        <f>Sprache!$E$181</f>
        <v>G/U/V</v>
      </c>
      <c r="BE4" s="278" t="str">
        <f>Sprache!$E$182</f>
        <v>TD</v>
      </c>
      <c r="BF4" s="278" t="str">
        <f>Sprache!$E$183</f>
        <v>exakt</v>
      </c>
      <c r="BG4" s="278" t="str">
        <f>Sprache!$E$194</f>
        <v>gr. Anz.</v>
      </c>
      <c r="BH4" s="279" t="str">
        <f>Sprache!$E$184</f>
        <v>Teams</v>
      </c>
      <c r="BJ4" s="277"/>
      <c r="BK4" s="275"/>
      <c r="BL4" s="275"/>
      <c r="BM4" s="276"/>
      <c r="BN4" s="920" t="str">
        <f>Sprache!$E$180</f>
        <v>Ergebn.</v>
      </c>
      <c r="BO4" s="920"/>
      <c r="BP4" s="278" t="str">
        <f>Sprache!$E$189</f>
        <v>Finale</v>
      </c>
      <c r="BQ4" s="278" t="str">
        <f>Sprache!$E$181</f>
        <v>G/U/V</v>
      </c>
      <c r="BR4" s="278" t="str">
        <f>Sprache!$E$182</f>
        <v>TD</v>
      </c>
      <c r="BS4" s="278" t="str">
        <f>Sprache!$E$183</f>
        <v>exakt</v>
      </c>
      <c r="BT4" s="278" t="str">
        <f>Sprache!$E$194</f>
        <v>gr. Anz.</v>
      </c>
      <c r="BU4" s="279" t="str">
        <f>Sprache!$E$184</f>
        <v>Teams</v>
      </c>
      <c r="BW4" s="277"/>
      <c r="BX4" s="275"/>
      <c r="BY4" s="275"/>
      <c r="BZ4" s="276"/>
      <c r="CA4" s="920" t="str">
        <f>Sprache!$E$180</f>
        <v>Ergebn.</v>
      </c>
      <c r="CB4" s="920"/>
      <c r="CC4" s="278" t="str">
        <f>Sprache!$E$189</f>
        <v>Finale</v>
      </c>
      <c r="CD4" s="278" t="str">
        <f>Sprache!$E$181</f>
        <v>G/U/V</v>
      </c>
      <c r="CE4" s="278" t="str">
        <f>Sprache!$E$182</f>
        <v>TD</v>
      </c>
      <c r="CF4" s="278" t="str">
        <f>Sprache!$E$183</f>
        <v>exakt</v>
      </c>
      <c r="CG4" s="278" t="str">
        <f>Sprache!$E$194</f>
        <v>gr. Anz.</v>
      </c>
      <c r="CH4" s="279" t="str">
        <f>Sprache!$E$184</f>
        <v>Teams</v>
      </c>
      <c r="CJ4" s="277"/>
      <c r="CK4" s="275"/>
      <c r="CL4" s="275"/>
      <c r="CM4" s="276"/>
      <c r="CN4" s="920" t="str">
        <f>Sprache!$E$180</f>
        <v>Ergebn.</v>
      </c>
      <c r="CO4" s="920"/>
      <c r="CP4" s="278" t="str">
        <f>Sprache!$E$189</f>
        <v>Finale</v>
      </c>
      <c r="CQ4" s="278" t="str">
        <f>Sprache!$E$181</f>
        <v>G/U/V</v>
      </c>
      <c r="CR4" s="278" t="str">
        <f>Sprache!$E$182</f>
        <v>TD</v>
      </c>
      <c r="CS4" s="278" t="str">
        <f>Sprache!$E$183</f>
        <v>exakt</v>
      </c>
      <c r="CT4" s="278" t="str">
        <f>Sprache!$E$194</f>
        <v>gr. Anz.</v>
      </c>
      <c r="CU4" s="279" t="str">
        <f>Sprache!$E$184</f>
        <v>Teams</v>
      </c>
      <c r="CW4" s="277"/>
      <c r="CX4" s="275"/>
      <c r="CY4" s="275"/>
      <c r="CZ4" s="276"/>
      <c r="DA4" s="920" t="str">
        <f>Sprache!$E$180</f>
        <v>Ergebn.</v>
      </c>
      <c r="DB4" s="920"/>
      <c r="DC4" s="278" t="str">
        <f>Sprache!$E$189</f>
        <v>Finale</v>
      </c>
      <c r="DD4" s="278" t="str">
        <f>Sprache!$E$181</f>
        <v>G/U/V</v>
      </c>
      <c r="DE4" s="278" t="str">
        <f>Sprache!$E$182</f>
        <v>TD</v>
      </c>
      <c r="DF4" s="278" t="str">
        <f>Sprache!$E$183</f>
        <v>exakt</v>
      </c>
      <c r="DG4" s="278" t="str">
        <f>Sprache!$E$194</f>
        <v>gr. Anz.</v>
      </c>
      <c r="DH4" s="279" t="str">
        <f>Sprache!$E$184</f>
        <v>Teams</v>
      </c>
      <c r="DJ4" s="277"/>
      <c r="DK4" s="275"/>
      <c r="DL4" s="275"/>
      <c r="DM4" s="276"/>
      <c r="DN4" s="920" t="str">
        <f>Sprache!$E$180</f>
        <v>Ergebn.</v>
      </c>
      <c r="DO4" s="920"/>
      <c r="DP4" s="278" t="str">
        <f>Sprache!$E$189</f>
        <v>Finale</v>
      </c>
      <c r="DQ4" s="278" t="str">
        <f>Sprache!$E$181</f>
        <v>G/U/V</v>
      </c>
      <c r="DR4" s="278" t="str">
        <f>Sprache!$E$182</f>
        <v>TD</v>
      </c>
      <c r="DS4" s="278" t="str">
        <f>Sprache!$E$183</f>
        <v>exakt</v>
      </c>
      <c r="DT4" s="278" t="str">
        <f>Sprache!$E$194</f>
        <v>gr. Anz.</v>
      </c>
      <c r="DU4" s="279" t="str">
        <f>Sprache!$E$184</f>
        <v>Teams</v>
      </c>
      <c r="DW4" s="277"/>
      <c r="DX4" s="275"/>
      <c r="DY4" s="275"/>
      <c r="DZ4" s="276"/>
      <c r="EA4" s="920" t="str">
        <f>Sprache!$E$180</f>
        <v>Ergebn.</v>
      </c>
      <c r="EB4" s="920"/>
      <c r="EC4" s="278" t="str">
        <f>Sprache!$E$189</f>
        <v>Finale</v>
      </c>
      <c r="ED4" s="278" t="str">
        <f>Sprache!$E$181</f>
        <v>G/U/V</v>
      </c>
      <c r="EE4" s="278" t="str">
        <f>Sprache!$E$182</f>
        <v>TD</v>
      </c>
      <c r="EF4" s="278" t="str">
        <f>Sprache!$E$183</f>
        <v>exakt</v>
      </c>
      <c r="EG4" s="278" t="str">
        <f>Sprache!$E$194</f>
        <v>gr. Anz.</v>
      </c>
      <c r="EH4" s="279" t="str">
        <f>Sprache!$E$184</f>
        <v>Teams</v>
      </c>
      <c r="EJ4" s="277"/>
      <c r="EK4" s="275"/>
      <c r="EL4" s="275"/>
      <c r="EM4" s="276"/>
      <c r="EN4" s="920" t="str">
        <f>Sprache!$E$180</f>
        <v>Ergebn.</v>
      </c>
      <c r="EO4" s="920"/>
      <c r="EP4" s="278" t="str">
        <f>Sprache!$E$189</f>
        <v>Finale</v>
      </c>
      <c r="EQ4" s="278" t="str">
        <f>Sprache!$E$181</f>
        <v>G/U/V</v>
      </c>
      <c r="ER4" s="278" t="str">
        <f>Sprache!$E$182</f>
        <v>TD</v>
      </c>
      <c r="ES4" s="278" t="str">
        <f>Sprache!$E$183</f>
        <v>exakt</v>
      </c>
      <c r="ET4" s="278" t="str">
        <f>Sprache!$E$194</f>
        <v>gr. Anz.</v>
      </c>
      <c r="EU4" s="279" t="str">
        <f>Sprache!$E$184</f>
        <v>Teams</v>
      </c>
      <c r="EW4" s="277"/>
      <c r="EX4" s="275"/>
      <c r="EY4" s="275"/>
      <c r="EZ4" s="276"/>
      <c r="FA4" s="920" t="str">
        <f>Sprache!$E$180</f>
        <v>Ergebn.</v>
      </c>
      <c r="FB4" s="920"/>
      <c r="FC4" s="278" t="str">
        <f>Sprache!$E$189</f>
        <v>Finale</v>
      </c>
      <c r="FD4" s="278" t="str">
        <f>Sprache!$E$181</f>
        <v>G/U/V</v>
      </c>
      <c r="FE4" s="278" t="str">
        <f>Sprache!$E$182</f>
        <v>TD</v>
      </c>
      <c r="FF4" s="278" t="str">
        <f>Sprache!$E$183</f>
        <v>exakt</v>
      </c>
      <c r="FG4" s="278" t="str">
        <f>Sprache!$E$194</f>
        <v>gr. Anz.</v>
      </c>
      <c r="FH4" s="279" t="str">
        <f>Sprache!$E$184</f>
        <v>Teams</v>
      </c>
      <c r="FJ4" s="277"/>
      <c r="FK4" s="275"/>
      <c r="FL4" s="275"/>
      <c r="FM4" s="276"/>
      <c r="FN4" s="920" t="str">
        <f>Sprache!$E$180</f>
        <v>Ergebn.</v>
      </c>
      <c r="FO4" s="920"/>
      <c r="FP4" s="278" t="str">
        <f>Sprache!$E$189</f>
        <v>Finale</v>
      </c>
      <c r="FQ4" s="278" t="str">
        <f>Sprache!$E$181</f>
        <v>G/U/V</v>
      </c>
      <c r="FR4" s="278" t="str">
        <f>Sprache!$E$182</f>
        <v>TD</v>
      </c>
      <c r="FS4" s="278" t="str">
        <f>Sprache!$E$183</f>
        <v>exakt</v>
      </c>
      <c r="FT4" s="278" t="str">
        <f>Sprache!$E$194</f>
        <v>gr. Anz.</v>
      </c>
      <c r="FU4" s="279" t="str">
        <f>Sprache!$E$184</f>
        <v>Teams</v>
      </c>
      <c r="FW4" s="277"/>
      <c r="FX4" s="275"/>
      <c r="FY4" s="275"/>
      <c r="FZ4" s="276"/>
      <c r="GA4" s="920" t="str">
        <f>Sprache!$E$180</f>
        <v>Ergebn.</v>
      </c>
      <c r="GB4" s="920"/>
      <c r="GC4" s="278" t="str">
        <f>Sprache!$E$189</f>
        <v>Finale</v>
      </c>
      <c r="GD4" s="278" t="str">
        <f>Sprache!$E$181</f>
        <v>G/U/V</v>
      </c>
      <c r="GE4" s="278" t="str">
        <f>Sprache!$E$182</f>
        <v>TD</v>
      </c>
      <c r="GF4" s="278" t="str">
        <f>Sprache!$E$183</f>
        <v>exakt</v>
      </c>
      <c r="GG4" s="278" t="str">
        <f>Sprache!$E$194</f>
        <v>gr. Anz.</v>
      </c>
      <c r="GH4" s="279" t="str">
        <f>Sprache!$E$184</f>
        <v>Teams</v>
      </c>
      <c r="GJ4" s="277"/>
      <c r="GK4" s="275"/>
      <c r="GL4" s="275"/>
      <c r="GM4" s="276"/>
      <c r="GN4" s="920" t="str">
        <f>Sprache!$E$180</f>
        <v>Ergebn.</v>
      </c>
      <c r="GO4" s="920"/>
      <c r="GP4" s="278" t="str">
        <f>Sprache!$E$189</f>
        <v>Finale</v>
      </c>
      <c r="GQ4" s="278" t="str">
        <f>Sprache!$E$181</f>
        <v>G/U/V</v>
      </c>
      <c r="GR4" s="278" t="str">
        <f>Sprache!$E$182</f>
        <v>TD</v>
      </c>
      <c r="GS4" s="278" t="str">
        <f>Sprache!$E$183</f>
        <v>exakt</v>
      </c>
      <c r="GT4" s="278" t="str">
        <f>Sprache!$E$194</f>
        <v>gr. Anz.</v>
      </c>
      <c r="GU4" s="279" t="str">
        <f>Sprache!$E$184</f>
        <v>Teams</v>
      </c>
      <c r="GW4" s="277"/>
      <c r="GX4" s="275"/>
      <c r="GY4" s="275"/>
      <c r="GZ4" s="276"/>
      <c r="HA4" s="920" t="str">
        <f>Sprache!$E$180</f>
        <v>Ergebn.</v>
      </c>
      <c r="HB4" s="920"/>
      <c r="HC4" s="278" t="str">
        <f>Sprache!$E$189</f>
        <v>Finale</v>
      </c>
      <c r="HD4" s="278" t="str">
        <f>Sprache!$E$181</f>
        <v>G/U/V</v>
      </c>
      <c r="HE4" s="278" t="str">
        <f>Sprache!$E$182</f>
        <v>TD</v>
      </c>
      <c r="HF4" s="278" t="str">
        <f>Sprache!$E$183</f>
        <v>exakt</v>
      </c>
      <c r="HG4" s="278" t="str">
        <f>Sprache!$E$194</f>
        <v>gr. Anz.</v>
      </c>
      <c r="HH4" s="279" t="str">
        <f>Sprache!$E$184</f>
        <v>Teams</v>
      </c>
      <c r="HJ4" s="277"/>
      <c r="HK4" s="275"/>
      <c r="HL4" s="275"/>
      <c r="HM4" s="276"/>
      <c r="HN4" s="920" t="str">
        <f>Sprache!$E$180</f>
        <v>Ergebn.</v>
      </c>
      <c r="HO4" s="920"/>
      <c r="HP4" s="278" t="str">
        <f>Sprache!$E$189</f>
        <v>Finale</v>
      </c>
      <c r="HQ4" s="278" t="str">
        <f>Sprache!$E$181</f>
        <v>G/U/V</v>
      </c>
      <c r="HR4" s="278" t="str">
        <f>Sprache!$E$182</f>
        <v>TD</v>
      </c>
      <c r="HS4" s="278" t="str">
        <f>Sprache!$E$183</f>
        <v>exakt</v>
      </c>
      <c r="HT4" s="278" t="str">
        <f>Sprache!$E$194</f>
        <v>gr. Anz.</v>
      </c>
      <c r="HU4" s="279" t="str">
        <f>Sprache!$E$184</f>
        <v>Teams</v>
      </c>
      <c r="HW4" s="277"/>
      <c r="HX4" s="275"/>
      <c r="HY4" s="275"/>
      <c r="HZ4" s="276"/>
      <c r="IA4" s="920" t="str">
        <f>Sprache!$E$180</f>
        <v>Ergebn.</v>
      </c>
      <c r="IB4" s="920"/>
      <c r="IC4" s="278" t="str">
        <f>Sprache!$E$189</f>
        <v>Finale</v>
      </c>
      <c r="ID4" s="278" t="str">
        <f>Sprache!$E$181</f>
        <v>G/U/V</v>
      </c>
      <c r="IE4" s="278" t="str">
        <f>Sprache!$E$182</f>
        <v>TD</v>
      </c>
      <c r="IF4" s="278" t="str">
        <f>Sprache!$E$183</f>
        <v>exakt</v>
      </c>
      <c r="IG4" s="278" t="str">
        <f>Sprache!$E$194</f>
        <v>gr. Anz.</v>
      </c>
      <c r="IH4" s="279" t="str">
        <f>Sprache!$E$184</f>
        <v>Teams</v>
      </c>
      <c r="IJ4" s="277"/>
      <c r="IK4" s="275"/>
      <c r="IL4" s="275"/>
      <c r="IM4" s="276"/>
      <c r="IN4" s="920" t="str">
        <f>Sprache!$E$180</f>
        <v>Ergebn.</v>
      </c>
      <c r="IO4" s="920"/>
      <c r="IP4" s="278" t="str">
        <f>Sprache!$E$189</f>
        <v>Finale</v>
      </c>
      <c r="IQ4" s="278" t="str">
        <f>Sprache!$E$181</f>
        <v>G/U/V</v>
      </c>
      <c r="IR4" s="278" t="str">
        <f>Sprache!$E$182</f>
        <v>TD</v>
      </c>
      <c r="IS4" s="278" t="str">
        <f>Sprache!$E$183</f>
        <v>exakt</v>
      </c>
      <c r="IT4" s="278" t="str">
        <f>Sprache!$E$194</f>
        <v>gr. Anz.</v>
      </c>
      <c r="IU4" s="279" t="str">
        <f>Sprache!$E$184</f>
        <v>Teams</v>
      </c>
      <c r="IW4" s="277"/>
      <c r="IX4" s="275"/>
      <c r="IY4" s="275"/>
      <c r="IZ4" s="276"/>
      <c r="JA4" s="920" t="str">
        <f>Sprache!$E$180</f>
        <v>Ergebn.</v>
      </c>
      <c r="JB4" s="920"/>
      <c r="JC4" s="278" t="str">
        <f>Sprache!$E$189</f>
        <v>Finale</v>
      </c>
      <c r="JD4" s="278" t="str">
        <f>Sprache!$E$181</f>
        <v>G/U/V</v>
      </c>
      <c r="JE4" s="278" t="str">
        <f>Sprache!$E$182</f>
        <v>TD</v>
      </c>
      <c r="JF4" s="278" t="str">
        <f>Sprache!$E$183</f>
        <v>exakt</v>
      </c>
      <c r="JG4" s="278" t="str">
        <f>Sprache!$E$194</f>
        <v>gr. Anz.</v>
      </c>
      <c r="JH4" s="279" t="str">
        <f>Sprache!$E$184</f>
        <v>Teams</v>
      </c>
      <c r="JJ4" s="277"/>
      <c r="JK4" s="275"/>
      <c r="JL4" s="275"/>
      <c r="JM4" s="276"/>
      <c r="JN4" s="920" t="str">
        <f>Sprache!$E$180</f>
        <v>Ergebn.</v>
      </c>
      <c r="JO4" s="920"/>
      <c r="JP4" s="278" t="str">
        <f>Sprache!$E$189</f>
        <v>Finale</v>
      </c>
      <c r="JQ4" s="278" t="str">
        <f>Sprache!$E$181</f>
        <v>G/U/V</v>
      </c>
      <c r="JR4" s="278" t="str">
        <f>Sprache!$E$182</f>
        <v>TD</v>
      </c>
      <c r="JS4" s="278" t="str">
        <f>Sprache!$E$183</f>
        <v>exakt</v>
      </c>
      <c r="JT4" s="278" t="str">
        <f>Sprache!$E$194</f>
        <v>gr. Anz.</v>
      </c>
      <c r="JU4" s="279" t="str">
        <f>Sprache!$E$184</f>
        <v>Teams</v>
      </c>
      <c r="JW4" s="277"/>
      <c r="JX4" s="275"/>
      <c r="JY4" s="275"/>
      <c r="JZ4" s="276"/>
      <c r="KA4" s="920" t="str">
        <f>Sprache!$E$180</f>
        <v>Ergebn.</v>
      </c>
      <c r="KB4" s="920"/>
      <c r="KC4" s="278" t="str">
        <f>Sprache!$E$189</f>
        <v>Finale</v>
      </c>
      <c r="KD4" s="278" t="str">
        <f>Sprache!$E$181</f>
        <v>G/U/V</v>
      </c>
      <c r="KE4" s="278" t="str">
        <f>Sprache!$E$182</f>
        <v>TD</v>
      </c>
      <c r="KF4" s="278" t="str">
        <f>Sprache!$E$183</f>
        <v>exakt</v>
      </c>
      <c r="KG4" s="278" t="str">
        <f>Sprache!$E$194</f>
        <v>gr. Anz.</v>
      </c>
      <c r="KH4" s="279" t="str">
        <f>Sprache!$E$184</f>
        <v>Teams</v>
      </c>
      <c r="KJ4" s="277"/>
      <c r="KK4" s="275"/>
      <c r="KL4" s="275"/>
      <c r="KM4" s="276"/>
      <c r="KN4" s="920" t="str">
        <f>Sprache!$E$180</f>
        <v>Ergebn.</v>
      </c>
      <c r="KO4" s="920"/>
      <c r="KP4" s="278" t="str">
        <f>Sprache!$E$189</f>
        <v>Finale</v>
      </c>
      <c r="KQ4" s="278" t="str">
        <f>Sprache!$E$181</f>
        <v>G/U/V</v>
      </c>
      <c r="KR4" s="278" t="str">
        <f>Sprache!$E$182</f>
        <v>TD</v>
      </c>
      <c r="KS4" s="278" t="str">
        <f>Sprache!$E$183</f>
        <v>exakt</v>
      </c>
      <c r="KT4" s="278" t="str">
        <f>Sprache!$E$194</f>
        <v>gr. Anz.</v>
      </c>
      <c r="KU4" s="279" t="str">
        <f>Sprache!$E$184</f>
        <v>Teams</v>
      </c>
      <c r="KW4" s="277"/>
      <c r="KX4" s="275"/>
      <c r="KY4" s="275"/>
      <c r="KZ4" s="276"/>
      <c r="LA4" s="920" t="str">
        <f>Sprache!$E$180</f>
        <v>Ergebn.</v>
      </c>
      <c r="LB4" s="920"/>
      <c r="LC4" s="278" t="str">
        <f>Sprache!$E$189</f>
        <v>Finale</v>
      </c>
      <c r="LD4" s="278" t="str">
        <f>Sprache!$E$181</f>
        <v>G/U/V</v>
      </c>
      <c r="LE4" s="278" t="str">
        <f>Sprache!$E$182</f>
        <v>TD</v>
      </c>
      <c r="LF4" s="278" t="str">
        <f>Sprache!$E$183</f>
        <v>exakt</v>
      </c>
      <c r="LG4" s="278" t="str">
        <f>Sprache!$E$194</f>
        <v>gr. Anz.</v>
      </c>
      <c r="LH4" s="279" t="str">
        <f>Sprache!$E$184</f>
        <v>Teams</v>
      </c>
      <c r="LJ4" s="277"/>
      <c r="LK4" s="275"/>
      <c r="LL4" s="275"/>
      <c r="LM4" s="276"/>
      <c r="LN4" s="920" t="str">
        <f>Sprache!$E$180</f>
        <v>Ergebn.</v>
      </c>
      <c r="LO4" s="920"/>
      <c r="LP4" s="278" t="str">
        <f>Sprache!$E$189</f>
        <v>Finale</v>
      </c>
      <c r="LQ4" s="278" t="str">
        <f>Sprache!$E$181</f>
        <v>G/U/V</v>
      </c>
      <c r="LR4" s="278" t="str">
        <f>Sprache!$E$182</f>
        <v>TD</v>
      </c>
      <c r="LS4" s="278" t="str">
        <f>Sprache!$E$183</f>
        <v>exakt</v>
      </c>
      <c r="LT4" s="278" t="str">
        <f>Sprache!$E$194</f>
        <v>gr. Anz.</v>
      </c>
      <c r="LU4" s="279" t="str">
        <f>Sprache!$E$184</f>
        <v>Teams</v>
      </c>
      <c r="LW4" s="277"/>
      <c r="LX4" s="275"/>
      <c r="LY4" s="275"/>
      <c r="LZ4" s="276"/>
      <c r="MA4" s="920" t="str">
        <f>Sprache!$E$180</f>
        <v>Ergebn.</v>
      </c>
      <c r="MB4" s="920"/>
      <c r="MC4" s="278" t="str">
        <f>Sprache!$E$189</f>
        <v>Finale</v>
      </c>
      <c r="MD4" s="278" t="str">
        <f>Sprache!$E$181</f>
        <v>G/U/V</v>
      </c>
      <c r="ME4" s="278" t="str">
        <f>Sprache!$E$182</f>
        <v>TD</v>
      </c>
      <c r="MF4" s="278" t="str">
        <f>Sprache!$E$183</f>
        <v>exakt</v>
      </c>
      <c r="MG4" s="278" t="str">
        <f>Sprache!$E$194</f>
        <v>gr. Anz.</v>
      </c>
      <c r="MH4" s="279" t="str">
        <f>Sprache!$E$184</f>
        <v>Teams</v>
      </c>
    </row>
    <row r="5" spans="1:346" ht="24" customHeight="1" x14ac:dyDescent="0.25">
      <c r="A5" s="280"/>
      <c r="B5" s="281" t="str">
        <f>Sprache!$E$95&amp;" A"</f>
        <v>Gruppe A</v>
      </c>
      <c r="C5" s="282"/>
      <c r="D5" s="283"/>
      <c r="E5" s="284"/>
      <c r="F5" s="285"/>
      <c r="G5" s="286"/>
      <c r="J5" s="281" t="str">
        <f t="shared" ref="J5:J46" si="0">$B5</f>
        <v>Gruppe A</v>
      </c>
      <c r="K5" s="283"/>
      <c r="L5" s="283"/>
      <c r="M5" s="284"/>
      <c r="N5" s="287"/>
      <c r="O5" s="288"/>
      <c r="P5" s="285"/>
      <c r="Q5" s="289"/>
      <c r="R5" s="289"/>
      <c r="S5" s="284"/>
      <c r="T5" s="284"/>
      <c r="U5" s="290"/>
      <c r="W5" s="281" t="str">
        <f t="shared" ref="W5:W46" si="1">$B5</f>
        <v>Gruppe A</v>
      </c>
      <c r="X5" s="283"/>
      <c r="Y5" s="283"/>
      <c r="Z5" s="284"/>
      <c r="AA5" s="287"/>
      <c r="AB5" s="288"/>
      <c r="AC5" s="285"/>
      <c r="AD5" s="289"/>
      <c r="AE5" s="289"/>
      <c r="AF5" s="284"/>
      <c r="AG5" s="284"/>
      <c r="AH5" s="290"/>
      <c r="AJ5" s="281" t="str">
        <f t="shared" ref="AJ5:AJ46" si="2">$B5</f>
        <v>Gruppe A</v>
      </c>
      <c r="AK5" s="283"/>
      <c r="AL5" s="283"/>
      <c r="AM5" s="284"/>
      <c r="AN5" s="287"/>
      <c r="AO5" s="288"/>
      <c r="AP5" s="285"/>
      <c r="AQ5" s="289"/>
      <c r="AR5" s="289"/>
      <c r="AS5" s="284"/>
      <c r="AT5" s="284"/>
      <c r="AU5" s="290"/>
      <c r="AW5" s="281" t="str">
        <f t="shared" ref="AW5:AW46" si="3">$B5</f>
        <v>Gruppe A</v>
      </c>
      <c r="AX5" s="283"/>
      <c r="AY5" s="283"/>
      <c r="AZ5" s="284"/>
      <c r="BA5" s="287"/>
      <c r="BB5" s="288"/>
      <c r="BC5" s="285"/>
      <c r="BD5" s="289"/>
      <c r="BE5" s="289"/>
      <c r="BF5" s="284"/>
      <c r="BG5" s="284"/>
      <c r="BH5" s="290"/>
      <c r="BJ5" s="281" t="str">
        <f t="shared" ref="BJ5:BJ46" si="4">$B5</f>
        <v>Gruppe A</v>
      </c>
      <c r="BK5" s="283"/>
      <c r="BL5" s="283"/>
      <c r="BM5" s="284"/>
      <c r="BN5" s="287"/>
      <c r="BO5" s="288"/>
      <c r="BP5" s="285"/>
      <c r="BQ5" s="289"/>
      <c r="BR5" s="289"/>
      <c r="BS5" s="284"/>
      <c r="BT5" s="284"/>
      <c r="BU5" s="290"/>
      <c r="BW5" s="281" t="str">
        <f t="shared" ref="BW5:BW46" si="5">$B5</f>
        <v>Gruppe A</v>
      </c>
      <c r="BX5" s="283"/>
      <c r="BY5" s="283"/>
      <c r="BZ5" s="284"/>
      <c r="CA5" s="287"/>
      <c r="CB5" s="288"/>
      <c r="CC5" s="285"/>
      <c r="CD5" s="289"/>
      <c r="CE5" s="289"/>
      <c r="CF5" s="284"/>
      <c r="CG5" s="284"/>
      <c r="CH5" s="290"/>
      <c r="CJ5" s="281" t="str">
        <f t="shared" ref="CJ5:CJ46" si="6">$B5</f>
        <v>Gruppe A</v>
      </c>
      <c r="CK5" s="283"/>
      <c r="CL5" s="283"/>
      <c r="CM5" s="284"/>
      <c r="CN5" s="287"/>
      <c r="CO5" s="288"/>
      <c r="CP5" s="285"/>
      <c r="CQ5" s="289"/>
      <c r="CR5" s="289"/>
      <c r="CS5" s="284"/>
      <c r="CT5" s="284"/>
      <c r="CU5" s="290"/>
      <c r="CW5" s="281" t="str">
        <f t="shared" ref="CW5:CW46" si="7">$B5</f>
        <v>Gruppe A</v>
      </c>
      <c r="CX5" s="283"/>
      <c r="CY5" s="283"/>
      <c r="CZ5" s="284"/>
      <c r="DA5" s="287"/>
      <c r="DB5" s="288"/>
      <c r="DC5" s="285"/>
      <c r="DD5" s="289"/>
      <c r="DE5" s="289"/>
      <c r="DF5" s="284"/>
      <c r="DG5" s="284"/>
      <c r="DH5" s="290"/>
      <c r="DJ5" s="281" t="str">
        <f t="shared" ref="DJ5:DJ46" si="8">$B5</f>
        <v>Gruppe A</v>
      </c>
      <c r="DK5" s="283"/>
      <c r="DL5" s="283"/>
      <c r="DM5" s="284"/>
      <c r="DN5" s="287"/>
      <c r="DO5" s="288"/>
      <c r="DP5" s="285"/>
      <c r="DQ5" s="289"/>
      <c r="DR5" s="289"/>
      <c r="DS5" s="284"/>
      <c r="DT5" s="284"/>
      <c r="DU5" s="290"/>
      <c r="DW5" s="281" t="str">
        <f t="shared" ref="DW5:DW46" si="9">$B5</f>
        <v>Gruppe A</v>
      </c>
      <c r="DX5" s="283"/>
      <c r="DY5" s="283"/>
      <c r="DZ5" s="284"/>
      <c r="EA5" s="287"/>
      <c r="EB5" s="288"/>
      <c r="EC5" s="285"/>
      <c r="ED5" s="289"/>
      <c r="EE5" s="289"/>
      <c r="EF5" s="284"/>
      <c r="EG5" s="284"/>
      <c r="EH5" s="290"/>
      <c r="EJ5" s="281" t="str">
        <f t="shared" ref="EJ5:EJ46" si="10">$B5</f>
        <v>Gruppe A</v>
      </c>
      <c r="EK5" s="283"/>
      <c r="EL5" s="283"/>
      <c r="EM5" s="284"/>
      <c r="EN5" s="287"/>
      <c r="EO5" s="288"/>
      <c r="EP5" s="285"/>
      <c r="EQ5" s="289"/>
      <c r="ER5" s="289"/>
      <c r="ES5" s="284"/>
      <c r="ET5" s="284"/>
      <c r="EU5" s="290"/>
      <c r="EW5" s="281" t="str">
        <f t="shared" ref="EW5:EW46" si="11">$B5</f>
        <v>Gruppe A</v>
      </c>
      <c r="EX5" s="283"/>
      <c r="EY5" s="283"/>
      <c r="EZ5" s="284"/>
      <c r="FA5" s="287"/>
      <c r="FB5" s="288"/>
      <c r="FC5" s="285"/>
      <c r="FD5" s="289"/>
      <c r="FE5" s="289"/>
      <c r="FF5" s="284"/>
      <c r="FG5" s="284"/>
      <c r="FH5" s="290"/>
      <c r="FJ5" s="281" t="str">
        <f t="shared" ref="FJ5:FJ46" si="12">$B5</f>
        <v>Gruppe A</v>
      </c>
      <c r="FK5" s="283"/>
      <c r="FL5" s="283"/>
      <c r="FM5" s="284"/>
      <c r="FN5" s="287"/>
      <c r="FO5" s="288"/>
      <c r="FP5" s="285"/>
      <c r="FQ5" s="289"/>
      <c r="FR5" s="289"/>
      <c r="FS5" s="284"/>
      <c r="FT5" s="284"/>
      <c r="FU5" s="290"/>
      <c r="FW5" s="281" t="str">
        <f t="shared" ref="FW5:FW46" si="13">$B5</f>
        <v>Gruppe A</v>
      </c>
      <c r="FX5" s="283"/>
      <c r="FY5" s="283"/>
      <c r="FZ5" s="284"/>
      <c r="GA5" s="287"/>
      <c r="GB5" s="288"/>
      <c r="GC5" s="285"/>
      <c r="GD5" s="289"/>
      <c r="GE5" s="289"/>
      <c r="GF5" s="284"/>
      <c r="GG5" s="284"/>
      <c r="GH5" s="290"/>
      <c r="GJ5" s="281" t="str">
        <f t="shared" ref="GJ5:GJ46" si="14">$B5</f>
        <v>Gruppe A</v>
      </c>
      <c r="GK5" s="283"/>
      <c r="GL5" s="283"/>
      <c r="GM5" s="284"/>
      <c r="GN5" s="287"/>
      <c r="GO5" s="288"/>
      <c r="GP5" s="285"/>
      <c r="GQ5" s="289"/>
      <c r="GR5" s="289"/>
      <c r="GS5" s="284"/>
      <c r="GT5" s="284"/>
      <c r="GU5" s="290"/>
      <c r="GW5" s="281" t="str">
        <f t="shared" ref="GW5:GW46" si="15">$B5</f>
        <v>Gruppe A</v>
      </c>
      <c r="GX5" s="283"/>
      <c r="GY5" s="283"/>
      <c r="GZ5" s="284"/>
      <c r="HA5" s="287"/>
      <c r="HB5" s="288"/>
      <c r="HC5" s="285"/>
      <c r="HD5" s="289"/>
      <c r="HE5" s="289"/>
      <c r="HF5" s="284"/>
      <c r="HG5" s="284"/>
      <c r="HH5" s="290"/>
      <c r="HJ5" s="281" t="str">
        <f t="shared" ref="HJ5:HJ46" si="16">$B5</f>
        <v>Gruppe A</v>
      </c>
      <c r="HK5" s="283"/>
      <c r="HL5" s="283"/>
      <c r="HM5" s="284"/>
      <c r="HN5" s="287"/>
      <c r="HO5" s="288"/>
      <c r="HP5" s="285"/>
      <c r="HQ5" s="289"/>
      <c r="HR5" s="289"/>
      <c r="HS5" s="284"/>
      <c r="HT5" s="284"/>
      <c r="HU5" s="290"/>
      <c r="HW5" s="281" t="str">
        <f t="shared" ref="HW5:HW46" si="17">$B5</f>
        <v>Gruppe A</v>
      </c>
      <c r="HX5" s="283"/>
      <c r="HY5" s="283"/>
      <c r="HZ5" s="284"/>
      <c r="IA5" s="287"/>
      <c r="IB5" s="288"/>
      <c r="IC5" s="285"/>
      <c r="ID5" s="289"/>
      <c r="IE5" s="289"/>
      <c r="IF5" s="284"/>
      <c r="IG5" s="284"/>
      <c r="IH5" s="290"/>
      <c r="IJ5" s="281" t="str">
        <f t="shared" ref="IJ5:IJ46" si="18">$B5</f>
        <v>Gruppe A</v>
      </c>
      <c r="IK5" s="283"/>
      <c r="IL5" s="283"/>
      <c r="IM5" s="284"/>
      <c r="IN5" s="287"/>
      <c r="IO5" s="288"/>
      <c r="IP5" s="285"/>
      <c r="IQ5" s="289"/>
      <c r="IR5" s="289"/>
      <c r="IS5" s="284"/>
      <c r="IT5" s="284"/>
      <c r="IU5" s="290"/>
      <c r="IW5" s="281" t="str">
        <f t="shared" ref="IW5:IW46" si="19">$B5</f>
        <v>Gruppe A</v>
      </c>
      <c r="IX5" s="283"/>
      <c r="IY5" s="283"/>
      <c r="IZ5" s="284"/>
      <c r="JA5" s="287"/>
      <c r="JB5" s="288"/>
      <c r="JC5" s="285"/>
      <c r="JD5" s="289"/>
      <c r="JE5" s="289"/>
      <c r="JF5" s="284"/>
      <c r="JG5" s="284"/>
      <c r="JH5" s="290"/>
      <c r="JJ5" s="281" t="str">
        <f t="shared" ref="JJ5:JJ46" si="20">$B5</f>
        <v>Gruppe A</v>
      </c>
      <c r="JK5" s="283"/>
      <c r="JL5" s="283"/>
      <c r="JM5" s="284"/>
      <c r="JN5" s="287"/>
      <c r="JO5" s="288"/>
      <c r="JP5" s="285"/>
      <c r="JQ5" s="289"/>
      <c r="JR5" s="289"/>
      <c r="JS5" s="284"/>
      <c r="JT5" s="284"/>
      <c r="JU5" s="290"/>
      <c r="JW5" s="281" t="str">
        <f t="shared" ref="JW5:JW46" si="21">$B5</f>
        <v>Gruppe A</v>
      </c>
      <c r="JX5" s="283"/>
      <c r="JY5" s="283"/>
      <c r="JZ5" s="284"/>
      <c r="KA5" s="287"/>
      <c r="KB5" s="288"/>
      <c r="KC5" s="285"/>
      <c r="KD5" s="289"/>
      <c r="KE5" s="289"/>
      <c r="KF5" s="284"/>
      <c r="KG5" s="284"/>
      <c r="KH5" s="290"/>
      <c r="KJ5" s="281" t="str">
        <f t="shared" ref="KJ5:KJ46" si="22">$B5</f>
        <v>Gruppe A</v>
      </c>
      <c r="KK5" s="283"/>
      <c r="KL5" s="283"/>
      <c r="KM5" s="284"/>
      <c r="KN5" s="287"/>
      <c r="KO5" s="288"/>
      <c r="KP5" s="285"/>
      <c r="KQ5" s="289"/>
      <c r="KR5" s="289"/>
      <c r="KS5" s="284"/>
      <c r="KT5" s="284"/>
      <c r="KU5" s="290"/>
      <c r="KW5" s="281" t="str">
        <f t="shared" ref="KW5:KW46" si="23">$B5</f>
        <v>Gruppe A</v>
      </c>
      <c r="KX5" s="283"/>
      <c r="KY5" s="283"/>
      <c r="KZ5" s="284"/>
      <c r="LA5" s="287"/>
      <c r="LB5" s="288"/>
      <c r="LC5" s="285"/>
      <c r="LD5" s="289"/>
      <c r="LE5" s="289"/>
      <c r="LF5" s="284"/>
      <c r="LG5" s="284"/>
      <c r="LH5" s="290"/>
      <c r="LJ5" s="281" t="str">
        <f t="shared" ref="LJ5:LJ46" si="24">$B5</f>
        <v>Gruppe A</v>
      </c>
      <c r="LK5" s="283"/>
      <c r="LL5" s="283"/>
      <c r="LM5" s="284"/>
      <c r="LN5" s="287"/>
      <c r="LO5" s="288"/>
      <c r="LP5" s="285"/>
      <c r="LQ5" s="289"/>
      <c r="LR5" s="289"/>
      <c r="LS5" s="284"/>
      <c r="LT5" s="284"/>
      <c r="LU5" s="290"/>
      <c r="LW5" s="281" t="str">
        <f t="shared" ref="LW5:LW46" si="25">$B5</f>
        <v>Gruppe A</v>
      </c>
      <c r="LX5" s="283"/>
      <c r="LY5" s="283"/>
      <c r="LZ5" s="284"/>
      <c r="MA5" s="287"/>
      <c r="MB5" s="288"/>
      <c r="MC5" s="285"/>
      <c r="MD5" s="289"/>
      <c r="ME5" s="289"/>
      <c r="MF5" s="284"/>
      <c r="MG5" s="284"/>
      <c r="MH5" s="290"/>
    </row>
    <row r="6" spans="1:346" x14ac:dyDescent="0.25">
      <c r="B6" s="291">
        <f>INDEX(Groups!$C$7:$C$35,MATCH(C6,Groups!$D$7:$D$35,0))</f>
        <v>1</v>
      </c>
      <c r="C6" s="292" t="str">
        <f>CalcA!$P$22</f>
        <v>A1</v>
      </c>
      <c r="D6" s="293">
        <f>INDEX(Groups!$C$7:$C$35,MATCH(E6,Groups!$D$7:$D$35,0))</f>
        <v>2</v>
      </c>
      <c r="E6" s="292" t="str">
        <f>CalcA!$Q$22</f>
        <v>A2</v>
      </c>
      <c r="F6" s="294" t="str">
        <f>CalcA!$R$22</f>
        <v/>
      </c>
      <c r="G6" s="295" t="str">
        <f>CalcA!$S$22</f>
        <v/>
      </c>
      <c r="J6" s="291">
        <f t="shared" si="0"/>
        <v>1</v>
      </c>
      <c r="K6" s="292" t="str">
        <f>$C6</f>
        <v>A1</v>
      </c>
      <c r="L6" s="293">
        <f t="shared" ref="L6:L46" si="26">$D6</f>
        <v>2</v>
      </c>
      <c r="M6" s="292" t="str">
        <f>$E6</f>
        <v>A2</v>
      </c>
      <c r="N6" s="296"/>
      <c r="O6" s="296"/>
      <c r="P6" s="297"/>
      <c r="Q6" s="293" t="str">
        <f t="shared" ref="Q6:Q11" si="27">IF(($F6&lt;&gt;"")*($G6&lt;&gt;"")*(N6&lt;&gt;"")*(O6&lt;&gt;""),($F6&gt;$G6)*(N6&gt;O6)+($F6=$G6)*(N6=O6)+($F6&lt;$G6)*(N6&lt;O6),"")</f>
        <v/>
      </c>
      <c r="R6" s="293" t="str">
        <f>IF((Q6&lt;&gt;""),IF(OR($F6&lt;&gt;$G6,PrSettings!$M$4="●"),(($F6-$G6)=(N6-O6))*1,0),"")</f>
        <v/>
      </c>
      <c r="S6" s="293" t="str">
        <f t="shared" ref="S6:S11" si="28">IF((Q6&lt;&gt;""),($F6=N6)*($G6=O6),"")</f>
        <v/>
      </c>
      <c r="T6" s="293" t="str">
        <f>IF(Q6&lt;&gt;"",IF(ABS($F6-$G6)&gt;=PrSettings!$M$7,(ABS($F6-$G6-N6+O6)&lt;=1)*1,IF(AND(Q6,$F6=$G6,$F6&gt;=PrSettings!$M$6),(ABS(N6-$F6)&lt;=1)*1,IF(AND(ABS($F6-$G6-N6+O6)&lt;=1,$F6+$G6&gt;=PrSettings!$M$8),(ABS(N6-$F6)&lt;=1)*(ABS(O6-$G6)&lt;=1)*1,""))),"")</f>
        <v/>
      </c>
      <c r="U6" s="298"/>
      <c r="W6" s="291">
        <f t="shared" si="1"/>
        <v>1</v>
      </c>
      <c r="X6" s="292" t="str">
        <f>$C6</f>
        <v>A1</v>
      </c>
      <c r="Y6" s="293">
        <f t="shared" ref="Y6:Y46" si="29">$D6</f>
        <v>2</v>
      </c>
      <c r="Z6" s="292" t="str">
        <f>$E6</f>
        <v>A2</v>
      </c>
      <c r="AA6" s="296"/>
      <c r="AB6" s="296"/>
      <c r="AC6" s="297"/>
      <c r="AD6" s="293" t="str">
        <f t="shared" ref="AD6:AD11" si="30">IF(($F6&lt;&gt;"")*($G6&lt;&gt;"")*(AA6&lt;&gt;"")*(AB6&lt;&gt;""),($F6&gt;$G6)*(AA6&gt;AB6)+($F6=$G6)*(AA6=AB6)+($F6&lt;$G6)*(AA6&lt;AB6),"")</f>
        <v/>
      </c>
      <c r="AE6" s="293" t="str">
        <f>IF((AD6&lt;&gt;""),IF(OR($F6&lt;&gt;$G6,PrSettings!$M$4="●"),(($F6-$G6)=(AA6-AB6))*1,0),"")</f>
        <v/>
      </c>
      <c r="AF6" s="293" t="str">
        <f t="shared" ref="AF6:AF11" si="31">IF((AD6&lt;&gt;""),($F6=AA6)*($G6=AB6),"")</f>
        <v/>
      </c>
      <c r="AG6" s="293" t="str">
        <f>IF(AD6&lt;&gt;"",IF(ABS($F6-$G6)&gt;=PrSettings!$M$7,(ABS($F6-$G6-AA6+AB6)&lt;=1)*1,IF(AND(AD6,$F6=$G6,$F6&gt;=PrSettings!$M$6),(ABS(AA6-$F6)&lt;=1)*1,IF(AND(ABS($F6-$G6-AA6+AB6)&lt;=1,$F6+$G6&gt;=PrSettings!$M$8),(ABS(AA6-$F6)&lt;=1)*(ABS(AB6-$G6)&lt;=1)*1,""))),"")</f>
        <v/>
      </c>
      <c r="AH6" s="298"/>
      <c r="AJ6" s="291">
        <f t="shared" si="2"/>
        <v>1</v>
      </c>
      <c r="AK6" s="292" t="str">
        <f>$C6</f>
        <v>A1</v>
      </c>
      <c r="AL6" s="293">
        <f t="shared" ref="AL6:AL46" si="32">$D6</f>
        <v>2</v>
      </c>
      <c r="AM6" s="292" t="str">
        <f>$E6</f>
        <v>A2</v>
      </c>
      <c r="AN6" s="296"/>
      <c r="AO6" s="296"/>
      <c r="AP6" s="297"/>
      <c r="AQ6" s="293" t="str">
        <f t="shared" ref="AQ6:AQ11" si="33">IF(($F6&lt;&gt;"")*($G6&lt;&gt;"")*(AN6&lt;&gt;"")*(AO6&lt;&gt;""),($F6&gt;$G6)*(AN6&gt;AO6)+($F6=$G6)*(AN6=AO6)+($F6&lt;$G6)*(AN6&lt;AO6),"")</f>
        <v/>
      </c>
      <c r="AR6" s="293" t="str">
        <f>IF((AQ6&lt;&gt;""),IF(OR($F6&lt;&gt;$G6,PrSettings!$M$4="●"),(($F6-$G6)=(AN6-AO6))*1,0),"")</f>
        <v/>
      </c>
      <c r="AS6" s="293" t="str">
        <f t="shared" ref="AS6:AS11" si="34">IF((AQ6&lt;&gt;""),($F6=AN6)*($G6=AO6),"")</f>
        <v/>
      </c>
      <c r="AT6" s="293" t="str">
        <f>IF(AQ6&lt;&gt;"",IF(ABS($F6-$G6)&gt;=PrSettings!$M$7,(ABS($F6-$G6-AN6+AO6)&lt;=1)*1,IF(AND(AQ6,$F6=$G6,$F6&gt;=PrSettings!$M$6),(ABS(AN6-$F6)&lt;=1)*1,IF(AND(ABS($F6-$G6-AN6+AO6)&lt;=1,$F6+$G6&gt;=PrSettings!$M$8),(ABS(AN6-$F6)&lt;=1)*(ABS(AO6-$G6)&lt;=1)*1,""))),"")</f>
        <v/>
      </c>
      <c r="AU6" s="298"/>
      <c r="AW6" s="291">
        <f t="shared" si="3"/>
        <v>1</v>
      </c>
      <c r="AX6" s="292" t="str">
        <f>$C6</f>
        <v>A1</v>
      </c>
      <c r="AY6" s="293">
        <f t="shared" ref="AY6:AY46" si="35">$D6</f>
        <v>2</v>
      </c>
      <c r="AZ6" s="292" t="str">
        <f>$E6</f>
        <v>A2</v>
      </c>
      <c r="BA6" s="296"/>
      <c r="BB6" s="296"/>
      <c r="BC6" s="297"/>
      <c r="BD6" s="293" t="str">
        <f t="shared" ref="BD6:BD11" si="36">IF(($F6&lt;&gt;"")*($G6&lt;&gt;"")*(BA6&lt;&gt;"")*(BB6&lt;&gt;""),($F6&gt;$G6)*(BA6&gt;BB6)+($F6=$G6)*(BA6=BB6)+($F6&lt;$G6)*(BA6&lt;BB6),"")</f>
        <v/>
      </c>
      <c r="BE6" s="293" t="str">
        <f>IF((BD6&lt;&gt;""),IF(OR($F6&lt;&gt;$G6,PrSettings!$M$4="●"),(($F6-$G6)=(BA6-BB6))*1,0),"")</f>
        <v/>
      </c>
      <c r="BF6" s="293" t="str">
        <f t="shared" ref="BF6:BF11" si="37">IF((BD6&lt;&gt;""),($F6=BA6)*($G6=BB6),"")</f>
        <v/>
      </c>
      <c r="BG6" s="293" t="str">
        <f>IF(BD6&lt;&gt;"",IF(ABS($F6-$G6)&gt;=PrSettings!$M$7,(ABS($F6-$G6-BA6+BB6)&lt;=1)*1,IF(AND(BD6,$F6=$G6,$F6&gt;=PrSettings!$M$6),(ABS(BA6-$F6)&lt;=1)*1,IF(AND(ABS($F6-$G6-BA6+BB6)&lt;=1,$F6+$G6&gt;=PrSettings!$M$8),(ABS(BA6-$F6)&lt;=1)*(ABS(BB6-$G6)&lt;=1)*1,""))),"")</f>
        <v/>
      </c>
      <c r="BH6" s="298"/>
      <c r="BJ6" s="291">
        <f t="shared" si="4"/>
        <v>1</v>
      </c>
      <c r="BK6" s="292" t="str">
        <f>$C6</f>
        <v>A1</v>
      </c>
      <c r="BL6" s="293">
        <f t="shared" ref="BL6:BL46" si="38">$D6</f>
        <v>2</v>
      </c>
      <c r="BM6" s="292" t="str">
        <f>$E6</f>
        <v>A2</v>
      </c>
      <c r="BN6" s="296"/>
      <c r="BO6" s="296"/>
      <c r="BP6" s="297"/>
      <c r="BQ6" s="293" t="str">
        <f t="shared" ref="BQ6:BQ11" si="39">IF(($F6&lt;&gt;"")*($G6&lt;&gt;"")*(BN6&lt;&gt;"")*(BO6&lt;&gt;""),($F6&gt;$G6)*(BN6&gt;BO6)+($F6=$G6)*(BN6=BO6)+($F6&lt;$G6)*(BN6&lt;BO6),"")</f>
        <v/>
      </c>
      <c r="BR6" s="293" t="str">
        <f>IF((BQ6&lt;&gt;""),IF(OR($F6&lt;&gt;$G6,PrSettings!$M$4="●"),(($F6-$G6)=(BN6-BO6))*1,0),"")</f>
        <v/>
      </c>
      <c r="BS6" s="293" t="str">
        <f t="shared" ref="BS6:BS11" si="40">IF((BQ6&lt;&gt;""),($F6=BN6)*($G6=BO6),"")</f>
        <v/>
      </c>
      <c r="BT6" s="293" t="str">
        <f>IF(BQ6&lt;&gt;"",IF(ABS($F6-$G6)&gt;=PrSettings!$M$7,(ABS($F6-$G6-BN6+BO6)&lt;=1)*1,IF(AND(BQ6,$F6=$G6,$F6&gt;=PrSettings!$M$6),(ABS(BN6-$F6)&lt;=1)*1,IF(AND(ABS($F6-$G6-BN6+BO6)&lt;=1,$F6+$G6&gt;=PrSettings!$M$8),(ABS(BN6-$F6)&lt;=1)*(ABS(BO6-$G6)&lt;=1)*1,""))),"")</f>
        <v/>
      </c>
      <c r="BU6" s="298"/>
      <c r="BW6" s="291">
        <f t="shared" si="5"/>
        <v>1</v>
      </c>
      <c r="BX6" s="292" t="str">
        <f>$C6</f>
        <v>A1</v>
      </c>
      <c r="BY6" s="293">
        <f t="shared" ref="BY6:BY46" si="41">$D6</f>
        <v>2</v>
      </c>
      <c r="BZ6" s="292" t="str">
        <f>$E6</f>
        <v>A2</v>
      </c>
      <c r="CA6" s="296"/>
      <c r="CB6" s="296"/>
      <c r="CC6" s="297"/>
      <c r="CD6" s="293" t="str">
        <f t="shared" ref="CD6:CD11" si="42">IF(($F6&lt;&gt;"")*($G6&lt;&gt;"")*(CA6&lt;&gt;"")*(CB6&lt;&gt;""),($F6&gt;$G6)*(CA6&gt;CB6)+($F6=$G6)*(CA6=CB6)+($F6&lt;$G6)*(CA6&lt;CB6),"")</f>
        <v/>
      </c>
      <c r="CE6" s="293" t="str">
        <f>IF((CD6&lt;&gt;""),IF(OR($F6&lt;&gt;$G6,PrSettings!$M$4="●"),(($F6-$G6)=(CA6-CB6))*1,0),"")</f>
        <v/>
      </c>
      <c r="CF6" s="293" t="str">
        <f t="shared" ref="CF6:CF11" si="43">IF((CD6&lt;&gt;""),($F6=CA6)*($G6=CB6),"")</f>
        <v/>
      </c>
      <c r="CG6" s="293" t="str">
        <f>IF(CD6&lt;&gt;"",IF(ABS($F6-$G6)&gt;=PrSettings!$M$7,(ABS($F6-$G6-CA6+CB6)&lt;=1)*1,IF(AND(CD6,$F6=$G6,$F6&gt;=PrSettings!$M$6),(ABS(CA6-$F6)&lt;=1)*1,IF(AND(ABS($F6-$G6-CA6+CB6)&lt;=1,$F6+$G6&gt;=PrSettings!$M$8),(ABS(CA6-$F6)&lt;=1)*(ABS(CB6-$G6)&lt;=1)*1,""))),"")</f>
        <v/>
      </c>
      <c r="CH6" s="298"/>
      <c r="CJ6" s="291">
        <f t="shared" si="6"/>
        <v>1</v>
      </c>
      <c r="CK6" s="292" t="str">
        <f>$C6</f>
        <v>A1</v>
      </c>
      <c r="CL6" s="293">
        <f t="shared" ref="CL6:CL46" si="44">$D6</f>
        <v>2</v>
      </c>
      <c r="CM6" s="292" t="str">
        <f>$E6</f>
        <v>A2</v>
      </c>
      <c r="CN6" s="296"/>
      <c r="CO6" s="296"/>
      <c r="CP6" s="297"/>
      <c r="CQ6" s="293" t="str">
        <f t="shared" ref="CQ6:CQ11" si="45">IF(($F6&lt;&gt;"")*($G6&lt;&gt;"")*(CN6&lt;&gt;"")*(CO6&lt;&gt;""),($F6&gt;$G6)*(CN6&gt;CO6)+($F6=$G6)*(CN6=CO6)+($F6&lt;$G6)*(CN6&lt;CO6),"")</f>
        <v/>
      </c>
      <c r="CR6" s="293" t="str">
        <f>IF((CQ6&lt;&gt;""),IF(OR($F6&lt;&gt;$G6,PrSettings!$M$4="●"),(($F6-$G6)=(CN6-CO6))*1,0),"")</f>
        <v/>
      </c>
      <c r="CS6" s="293" t="str">
        <f t="shared" ref="CS6:CS11" si="46">IF((CQ6&lt;&gt;""),($F6=CN6)*($G6=CO6),"")</f>
        <v/>
      </c>
      <c r="CT6" s="293" t="str">
        <f>IF(CQ6&lt;&gt;"",IF(ABS($F6-$G6)&gt;=PrSettings!$M$7,(ABS($F6-$G6-CN6+CO6)&lt;=1)*1,IF(AND(CQ6,$F6=$G6,$F6&gt;=PrSettings!$M$6),(ABS(CN6-$F6)&lt;=1)*1,IF(AND(ABS($F6-$G6-CN6+CO6)&lt;=1,$F6+$G6&gt;=PrSettings!$M$8),(ABS(CN6-$F6)&lt;=1)*(ABS(CO6-$G6)&lt;=1)*1,""))),"")</f>
        <v/>
      </c>
      <c r="CU6" s="298"/>
      <c r="CW6" s="291">
        <f t="shared" si="7"/>
        <v>1</v>
      </c>
      <c r="CX6" s="292" t="str">
        <f>$C6</f>
        <v>A1</v>
      </c>
      <c r="CY6" s="293">
        <f t="shared" ref="CY6:CY46" si="47">$D6</f>
        <v>2</v>
      </c>
      <c r="CZ6" s="292" t="str">
        <f>$E6</f>
        <v>A2</v>
      </c>
      <c r="DA6" s="296"/>
      <c r="DB6" s="296"/>
      <c r="DC6" s="297"/>
      <c r="DD6" s="293" t="str">
        <f t="shared" ref="DD6:DD11" si="48">IF(($F6&lt;&gt;"")*($G6&lt;&gt;"")*(DA6&lt;&gt;"")*(DB6&lt;&gt;""),($F6&gt;$G6)*(DA6&gt;DB6)+($F6=$G6)*(DA6=DB6)+($F6&lt;$G6)*(DA6&lt;DB6),"")</f>
        <v/>
      </c>
      <c r="DE6" s="293" t="str">
        <f>IF((DD6&lt;&gt;""),IF(OR($F6&lt;&gt;$G6,PrSettings!$M$4="●"),(($F6-$G6)=(DA6-DB6))*1,0),"")</f>
        <v/>
      </c>
      <c r="DF6" s="293" t="str">
        <f t="shared" ref="DF6:DF11" si="49">IF((DD6&lt;&gt;""),($F6=DA6)*($G6=DB6),"")</f>
        <v/>
      </c>
      <c r="DG6" s="293" t="str">
        <f>IF(DD6&lt;&gt;"",IF(ABS($F6-$G6)&gt;=PrSettings!$M$7,(ABS($F6-$G6-DA6+DB6)&lt;=1)*1,IF(AND(DD6,$F6=$G6,$F6&gt;=PrSettings!$M$6),(ABS(DA6-$F6)&lt;=1)*1,IF(AND(ABS($F6-$G6-DA6+DB6)&lt;=1,$F6+$G6&gt;=PrSettings!$M$8),(ABS(DA6-$F6)&lt;=1)*(ABS(DB6-$G6)&lt;=1)*1,""))),"")</f>
        <v/>
      </c>
      <c r="DH6" s="298"/>
      <c r="DJ6" s="291">
        <f t="shared" si="8"/>
        <v>1</v>
      </c>
      <c r="DK6" s="292" t="str">
        <f>$C6</f>
        <v>A1</v>
      </c>
      <c r="DL6" s="293">
        <f t="shared" ref="DL6:DL46" si="50">$D6</f>
        <v>2</v>
      </c>
      <c r="DM6" s="292" t="str">
        <f>$E6</f>
        <v>A2</v>
      </c>
      <c r="DN6" s="296"/>
      <c r="DO6" s="296"/>
      <c r="DP6" s="297"/>
      <c r="DQ6" s="293" t="str">
        <f t="shared" ref="DQ6:DQ11" si="51">IF(($F6&lt;&gt;"")*($G6&lt;&gt;"")*(DN6&lt;&gt;"")*(DO6&lt;&gt;""),($F6&gt;$G6)*(DN6&gt;DO6)+($F6=$G6)*(DN6=DO6)+($F6&lt;$G6)*(DN6&lt;DO6),"")</f>
        <v/>
      </c>
      <c r="DR6" s="293" t="str">
        <f>IF((DQ6&lt;&gt;""),IF(OR($F6&lt;&gt;$G6,PrSettings!$M$4="●"),(($F6-$G6)=(DN6-DO6))*1,0),"")</f>
        <v/>
      </c>
      <c r="DS6" s="293" t="str">
        <f t="shared" ref="DS6:DS11" si="52">IF((DQ6&lt;&gt;""),($F6=DN6)*($G6=DO6),"")</f>
        <v/>
      </c>
      <c r="DT6" s="293" t="str">
        <f>IF(DQ6&lt;&gt;"",IF(ABS($F6-$G6)&gt;=PrSettings!$M$7,(ABS($F6-$G6-DN6+DO6)&lt;=1)*1,IF(AND(DQ6,$F6=$G6,$F6&gt;=PrSettings!$M$6),(ABS(DN6-$F6)&lt;=1)*1,IF(AND(ABS($F6-$G6-DN6+DO6)&lt;=1,$F6+$G6&gt;=PrSettings!$M$8),(ABS(DN6-$F6)&lt;=1)*(ABS(DO6-$G6)&lt;=1)*1,""))),"")</f>
        <v/>
      </c>
      <c r="DU6" s="298"/>
      <c r="DW6" s="291">
        <f t="shared" si="9"/>
        <v>1</v>
      </c>
      <c r="DX6" s="292" t="str">
        <f>$C6</f>
        <v>A1</v>
      </c>
      <c r="DY6" s="293">
        <f t="shared" ref="DY6:DY46" si="53">$D6</f>
        <v>2</v>
      </c>
      <c r="DZ6" s="292" t="str">
        <f>$E6</f>
        <v>A2</v>
      </c>
      <c r="EA6" s="296"/>
      <c r="EB6" s="296"/>
      <c r="EC6" s="297"/>
      <c r="ED6" s="293" t="str">
        <f t="shared" ref="ED6:ED11" si="54">IF(($F6&lt;&gt;"")*($G6&lt;&gt;"")*(EA6&lt;&gt;"")*(EB6&lt;&gt;""),($F6&gt;$G6)*(EA6&gt;EB6)+($F6=$G6)*(EA6=EB6)+($F6&lt;$G6)*(EA6&lt;EB6),"")</f>
        <v/>
      </c>
      <c r="EE6" s="293" t="str">
        <f>IF((ED6&lt;&gt;""),IF(OR($F6&lt;&gt;$G6,PrSettings!$M$4="●"),(($F6-$G6)=(EA6-EB6))*1,0),"")</f>
        <v/>
      </c>
      <c r="EF6" s="293" t="str">
        <f t="shared" ref="EF6:EF11" si="55">IF((ED6&lt;&gt;""),($F6=EA6)*($G6=EB6),"")</f>
        <v/>
      </c>
      <c r="EG6" s="293" t="str">
        <f>IF(ED6&lt;&gt;"",IF(ABS($F6-$G6)&gt;=PrSettings!$M$7,(ABS($F6-$G6-EA6+EB6)&lt;=1)*1,IF(AND(ED6,$F6=$G6,$F6&gt;=PrSettings!$M$6),(ABS(EA6-$F6)&lt;=1)*1,IF(AND(ABS($F6-$G6-EA6+EB6)&lt;=1,$F6+$G6&gt;=PrSettings!$M$8),(ABS(EA6-$F6)&lt;=1)*(ABS(EB6-$G6)&lt;=1)*1,""))),"")</f>
        <v/>
      </c>
      <c r="EH6" s="298"/>
      <c r="EJ6" s="291">
        <f t="shared" si="10"/>
        <v>1</v>
      </c>
      <c r="EK6" s="292" t="str">
        <f>$C6</f>
        <v>A1</v>
      </c>
      <c r="EL6" s="293">
        <f t="shared" ref="EL6:EL46" si="56">$D6</f>
        <v>2</v>
      </c>
      <c r="EM6" s="292" t="str">
        <f>$E6</f>
        <v>A2</v>
      </c>
      <c r="EN6" s="296"/>
      <c r="EO6" s="296"/>
      <c r="EP6" s="297"/>
      <c r="EQ6" s="293" t="str">
        <f t="shared" ref="EQ6:EQ11" si="57">IF(($F6&lt;&gt;"")*($G6&lt;&gt;"")*(EN6&lt;&gt;"")*(EO6&lt;&gt;""),($F6&gt;$G6)*(EN6&gt;EO6)+($F6=$G6)*(EN6=EO6)+($F6&lt;$G6)*(EN6&lt;EO6),"")</f>
        <v/>
      </c>
      <c r="ER6" s="293" t="str">
        <f>IF((EQ6&lt;&gt;""),IF(OR($F6&lt;&gt;$G6,PrSettings!$M$4="●"),(($F6-$G6)=(EN6-EO6))*1,0),"")</f>
        <v/>
      </c>
      <c r="ES6" s="293" t="str">
        <f t="shared" ref="ES6:ES11" si="58">IF((EQ6&lt;&gt;""),($F6=EN6)*($G6=EO6),"")</f>
        <v/>
      </c>
      <c r="ET6" s="293" t="str">
        <f>IF(EQ6&lt;&gt;"",IF(ABS($F6-$G6)&gt;=PrSettings!$M$7,(ABS($F6-$G6-EN6+EO6)&lt;=1)*1,IF(AND(EQ6,$F6=$G6,$F6&gt;=PrSettings!$M$6),(ABS(EN6-$F6)&lt;=1)*1,IF(AND(ABS($F6-$G6-EN6+EO6)&lt;=1,$F6+$G6&gt;=PrSettings!$M$8),(ABS(EN6-$F6)&lt;=1)*(ABS(EO6-$G6)&lt;=1)*1,""))),"")</f>
        <v/>
      </c>
      <c r="EU6" s="298"/>
      <c r="EW6" s="291">
        <f t="shared" si="11"/>
        <v>1</v>
      </c>
      <c r="EX6" s="292" t="str">
        <f>$C6</f>
        <v>A1</v>
      </c>
      <c r="EY6" s="293">
        <f t="shared" ref="EY6:EY46" si="59">$D6</f>
        <v>2</v>
      </c>
      <c r="EZ6" s="292" t="str">
        <f>$E6</f>
        <v>A2</v>
      </c>
      <c r="FA6" s="296"/>
      <c r="FB6" s="296"/>
      <c r="FC6" s="297"/>
      <c r="FD6" s="293" t="str">
        <f t="shared" ref="FD6:FD11" si="60">IF(($F6&lt;&gt;"")*($G6&lt;&gt;"")*(FA6&lt;&gt;"")*(FB6&lt;&gt;""),($F6&gt;$G6)*(FA6&gt;FB6)+($F6=$G6)*(FA6=FB6)+($F6&lt;$G6)*(FA6&lt;FB6),"")</f>
        <v/>
      </c>
      <c r="FE6" s="293" t="str">
        <f>IF((FD6&lt;&gt;""),IF(OR($F6&lt;&gt;$G6,PrSettings!$M$4="●"),(($F6-$G6)=(FA6-FB6))*1,0),"")</f>
        <v/>
      </c>
      <c r="FF6" s="293" t="str">
        <f t="shared" ref="FF6:FF11" si="61">IF((FD6&lt;&gt;""),($F6=FA6)*($G6=FB6),"")</f>
        <v/>
      </c>
      <c r="FG6" s="293" t="str">
        <f>IF(FD6&lt;&gt;"",IF(ABS($F6-$G6)&gt;=PrSettings!$M$7,(ABS($F6-$G6-FA6+FB6)&lt;=1)*1,IF(AND(FD6,$F6=$G6,$F6&gt;=PrSettings!$M$6),(ABS(FA6-$F6)&lt;=1)*1,IF(AND(ABS($F6-$G6-FA6+FB6)&lt;=1,$F6+$G6&gt;=PrSettings!$M$8),(ABS(FA6-$F6)&lt;=1)*(ABS(FB6-$G6)&lt;=1)*1,""))),"")</f>
        <v/>
      </c>
      <c r="FH6" s="298"/>
      <c r="FJ6" s="291">
        <f t="shared" si="12"/>
        <v>1</v>
      </c>
      <c r="FK6" s="292" t="str">
        <f>$C6</f>
        <v>A1</v>
      </c>
      <c r="FL6" s="293">
        <f t="shared" ref="FL6:FL46" si="62">$D6</f>
        <v>2</v>
      </c>
      <c r="FM6" s="292" t="str">
        <f>$E6</f>
        <v>A2</v>
      </c>
      <c r="FN6" s="296"/>
      <c r="FO6" s="296"/>
      <c r="FP6" s="297"/>
      <c r="FQ6" s="293" t="str">
        <f t="shared" ref="FQ6:FQ11" si="63">IF(($F6&lt;&gt;"")*($G6&lt;&gt;"")*(FN6&lt;&gt;"")*(FO6&lt;&gt;""),($F6&gt;$G6)*(FN6&gt;FO6)+($F6=$G6)*(FN6=FO6)+($F6&lt;$G6)*(FN6&lt;FO6),"")</f>
        <v/>
      </c>
      <c r="FR6" s="293" t="str">
        <f>IF((FQ6&lt;&gt;""),IF(OR($F6&lt;&gt;$G6,PrSettings!$M$4="●"),(($F6-$G6)=(FN6-FO6))*1,0),"")</f>
        <v/>
      </c>
      <c r="FS6" s="293" t="str">
        <f t="shared" ref="FS6:FS11" si="64">IF((FQ6&lt;&gt;""),($F6=FN6)*($G6=FO6),"")</f>
        <v/>
      </c>
      <c r="FT6" s="293" t="str">
        <f>IF(FQ6&lt;&gt;"",IF(ABS($F6-$G6)&gt;=PrSettings!$M$7,(ABS($F6-$G6-FN6+FO6)&lt;=1)*1,IF(AND(FQ6,$F6=$G6,$F6&gt;=PrSettings!$M$6),(ABS(FN6-$F6)&lt;=1)*1,IF(AND(ABS($F6-$G6-FN6+FO6)&lt;=1,$F6+$G6&gt;=PrSettings!$M$8),(ABS(FN6-$F6)&lt;=1)*(ABS(FO6-$G6)&lt;=1)*1,""))),"")</f>
        <v/>
      </c>
      <c r="FU6" s="298"/>
      <c r="FW6" s="291">
        <f t="shared" si="13"/>
        <v>1</v>
      </c>
      <c r="FX6" s="292" t="str">
        <f>$C6</f>
        <v>A1</v>
      </c>
      <c r="FY6" s="293">
        <f t="shared" ref="FY6:FY46" si="65">$D6</f>
        <v>2</v>
      </c>
      <c r="FZ6" s="292" t="str">
        <f>$E6</f>
        <v>A2</v>
      </c>
      <c r="GA6" s="296"/>
      <c r="GB6" s="296"/>
      <c r="GC6" s="297"/>
      <c r="GD6" s="293" t="str">
        <f t="shared" ref="GD6:GD11" si="66">IF(($F6&lt;&gt;"")*($G6&lt;&gt;"")*(GA6&lt;&gt;"")*(GB6&lt;&gt;""),($F6&gt;$G6)*(GA6&gt;GB6)+($F6=$G6)*(GA6=GB6)+($F6&lt;$G6)*(GA6&lt;GB6),"")</f>
        <v/>
      </c>
      <c r="GE6" s="293" t="str">
        <f>IF((GD6&lt;&gt;""),IF(OR($F6&lt;&gt;$G6,PrSettings!$M$4="●"),(($F6-$G6)=(GA6-GB6))*1,0),"")</f>
        <v/>
      </c>
      <c r="GF6" s="293" t="str">
        <f t="shared" ref="GF6:GF11" si="67">IF((GD6&lt;&gt;""),($F6=GA6)*($G6=GB6),"")</f>
        <v/>
      </c>
      <c r="GG6" s="293" t="str">
        <f>IF(GD6&lt;&gt;"",IF(ABS($F6-$G6)&gt;=PrSettings!$M$7,(ABS($F6-$G6-GA6+GB6)&lt;=1)*1,IF(AND(GD6,$F6=$G6,$F6&gt;=PrSettings!$M$6),(ABS(GA6-$F6)&lt;=1)*1,IF(AND(ABS($F6-$G6-GA6+GB6)&lt;=1,$F6+$G6&gt;=PrSettings!$M$8),(ABS(GA6-$F6)&lt;=1)*(ABS(GB6-$G6)&lt;=1)*1,""))),"")</f>
        <v/>
      </c>
      <c r="GH6" s="298"/>
      <c r="GJ6" s="291">
        <f t="shared" si="14"/>
        <v>1</v>
      </c>
      <c r="GK6" s="292" t="str">
        <f>$C6</f>
        <v>A1</v>
      </c>
      <c r="GL6" s="293">
        <f t="shared" ref="GL6:GL46" si="68">$D6</f>
        <v>2</v>
      </c>
      <c r="GM6" s="292" t="str">
        <f>$E6</f>
        <v>A2</v>
      </c>
      <c r="GN6" s="296"/>
      <c r="GO6" s="296"/>
      <c r="GP6" s="297"/>
      <c r="GQ6" s="293" t="str">
        <f t="shared" ref="GQ6:GQ11" si="69">IF(($F6&lt;&gt;"")*($G6&lt;&gt;"")*(GN6&lt;&gt;"")*(GO6&lt;&gt;""),($F6&gt;$G6)*(GN6&gt;GO6)+($F6=$G6)*(GN6=GO6)+($F6&lt;$G6)*(GN6&lt;GO6),"")</f>
        <v/>
      </c>
      <c r="GR6" s="293" t="str">
        <f>IF((GQ6&lt;&gt;""),IF(OR($F6&lt;&gt;$G6,PrSettings!$M$4="●"),(($F6-$G6)=(GN6-GO6))*1,0),"")</f>
        <v/>
      </c>
      <c r="GS6" s="293" t="str">
        <f t="shared" ref="GS6:GS11" si="70">IF((GQ6&lt;&gt;""),($F6=GN6)*($G6=GO6),"")</f>
        <v/>
      </c>
      <c r="GT6" s="293" t="str">
        <f>IF(GQ6&lt;&gt;"",IF(ABS($F6-$G6)&gt;=PrSettings!$M$7,(ABS($F6-$G6-GN6+GO6)&lt;=1)*1,IF(AND(GQ6,$F6=$G6,$F6&gt;=PrSettings!$M$6),(ABS(GN6-$F6)&lt;=1)*1,IF(AND(ABS($F6-$G6-GN6+GO6)&lt;=1,$F6+$G6&gt;=PrSettings!$M$8),(ABS(GN6-$F6)&lt;=1)*(ABS(GO6-$G6)&lt;=1)*1,""))),"")</f>
        <v/>
      </c>
      <c r="GU6" s="298"/>
      <c r="GW6" s="291">
        <f t="shared" si="15"/>
        <v>1</v>
      </c>
      <c r="GX6" s="292" t="str">
        <f>$C6</f>
        <v>A1</v>
      </c>
      <c r="GY6" s="293">
        <f t="shared" ref="GY6:GY46" si="71">$D6</f>
        <v>2</v>
      </c>
      <c r="GZ6" s="292" t="str">
        <f>$E6</f>
        <v>A2</v>
      </c>
      <c r="HA6" s="296"/>
      <c r="HB6" s="296"/>
      <c r="HC6" s="297"/>
      <c r="HD6" s="293" t="str">
        <f t="shared" ref="HD6:HD11" si="72">IF(($F6&lt;&gt;"")*($G6&lt;&gt;"")*(HA6&lt;&gt;"")*(HB6&lt;&gt;""),($F6&gt;$G6)*(HA6&gt;HB6)+($F6=$G6)*(HA6=HB6)+($F6&lt;$G6)*(HA6&lt;HB6),"")</f>
        <v/>
      </c>
      <c r="HE6" s="293" t="str">
        <f>IF((HD6&lt;&gt;""),IF(OR($F6&lt;&gt;$G6,PrSettings!$M$4="●"),(($F6-$G6)=(HA6-HB6))*1,0),"")</f>
        <v/>
      </c>
      <c r="HF6" s="293" t="str">
        <f t="shared" ref="HF6:HF11" si="73">IF((HD6&lt;&gt;""),($F6=HA6)*($G6=HB6),"")</f>
        <v/>
      </c>
      <c r="HG6" s="293" t="str">
        <f>IF(HD6&lt;&gt;"",IF(ABS($F6-$G6)&gt;=PrSettings!$M$7,(ABS($F6-$G6-HA6+HB6)&lt;=1)*1,IF(AND(HD6,$F6=$G6,$F6&gt;=PrSettings!$M$6),(ABS(HA6-$F6)&lt;=1)*1,IF(AND(ABS($F6-$G6-HA6+HB6)&lt;=1,$F6+$G6&gt;=PrSettings!$M$8),(ABS(HA6-$F6)&lt;=1)*(ABS(HB6-$G6)&lt;=1)*1,""))),"")</f>
        <v/>
      </c>
      <c r="HH6" s="298"/>
      <c r="HJ6" s="291">
        <f t="shared" si="16"/>
        <v>1</v>
      </c>
      <c r="HK6" s="292" t="str">
        <f>$C6</f>
        <v>A1</v>
      </c>
      <c r="HL6" s="293">
        <f t="shared" ref="HL6:HL46" si="74">$D6</f>
        <v>2</v>
      </c>
      <c r="HM6" s="292" t="str">
        <f>$E6</f>
        <v>A2</v>
      </c>
      <c r="HN6" s="296"/>
      <c r="HO6" s="296"/>
      <c r="HP6" s="297"/>
      <c r="HQ6" s="293" t="str">
        <f t="shared" ref="HQ6:HQ11" si="75">IF(($F6&lt;&gt;"")*($G6&lt;&gt;"")*(HN6&lt;&gt;"")*(HO6&lt;&gt;""),($F6&gt;$G6)*(HN6&gt;HO6)+($F6=$G6)*(HN6=HO6)+($F6&lt;$G6)*(HN6&lt;HO6),"")</f>
        <v/>
      </c>
      <c r="HR6" s="293" t="str">
        <f>IF((HQ6&lt;&gt;""),IF(OR($F6&lt;&gt;$G6,PrSettings!$M$4="●"),(($F6-$G6)=(HN6-HO6))*1,0),"")</f>
        <v/>
      </c>
      <c r="HS6" s="293" t="str">
        <f t="shared" ref="HS6:HS11" si="76">IF((HQ6&lt;&gt;""),($F6=HN6)*($G6=HO6),"")</f>
        <v/>
      </c>
      <c r="HT6" s="293" t="str">
        <f>IF(HQ6&lt;&gt;"",IF(ABS($F6-$G6)&gt;=PrSettings!$M$7,(ABS($F6-$G6-HN6+HO6)&lt;=1)*1,IF(AND(HQ6,$F6=$G6,$F6&gt;=PrSettings!$M$6),(ABS(HN6-$F6)&lt;=1)*1,IF(AND(ABS($F6-$G6-HN6+HO6)&lt;=1,$F6+$G6&gt;=PrSettings!$M$8),(ABS(HN6-$F6)&lt;=1)*(ABS(HO6-$G6)&lt;=1)*1,""))),"")</f>
        <v/>
      </c>
      <c r="HU6" s="298"/>
      <c r="HW6" s="291">
        <f t="shared" si="17"/>
        <v>1</v>
      </c>
      <c r="HX6" s="292" t="str">
        <f>$C6</f>
        <v>A1</v>
      </c>
      <c r="HY6" s="293">
        <f t="shared" ref="HY6:HY46" si="77">$D6</f>
        <v>2</v>
      </c>
      <c r="HZ6" s="292" t="str">
        <f>$E6</f>
        <v>A2</v>
      </c>
      <c r="IA6" s="296"/>
      <c r="IB6" s="296"/>
      <c r="IC6" s="297"/>
      <c r="ID6" s="293" t="str">
        <f t="shared" ref="ID6:ID11" si="78">IF(($F6&lt;&gt;"")*($G6&lt;&gt;"")*(IA6&lt;&gt;"")*(IB6&lt;&gt;""),($F6&gt;$G6)*(IA6&gt;IB6)+($F6=$G6)*(IA6=IB6)+($F6&lt;$G6)*(IA6&lt;IB6),"")</f>
        <v/>
      </c>
      <c r="IE6" s="293" t="str">
        <f>IF((ID6&lt;&gt;""),IF(OR($F6&lt;&gt;$G6,PrSettings!$M$4="●"),(($F6-$G6)=(IA6-IB6))*1,0),"")</f>
        <v/>
      </c>
      <c r="IF6" s="293" t="str">
        <f t="shared" ref="IF6:IF11" si="79">IF((ID6&lt;&gt;""),($F6=IA6)*($G6=IB6),"")</f>
        <v/>
      </c>
      <c r="IG6" s="293" t="str">
        <f>IF(ID6&lt;&gt;"",IF(ABS($F6-$G6)&gt;=PrSettings!$M$7,(ABS($F6-$G6-IA6+IB6)&lt;=1)*1,IF(AND(ID6,$F6=$G6,$F6&gt;=PrSettings!$M$6),(ABS(IA6-$F6)&lt;=1)*1,IF(AND(ABS($F6-$G6-IA6+IB6)&lt;=1,$F6+$G6&gt;=PrSettings!$M$8),(ABS(IA6-$F6)&lt;=1)*(ABS(IB6-$G6)&lt;=1)*1,""))),"")</f>
        <v/>
      </c>
      <c r="IH6" s="298"/>
      <c r="IJ6" s="291">
        <f t="shared" si="18"/>
        <v>1</v>
      </c>
      <c r="IK6" s="292" t="str">
        <f>$C6</f>
        <v>A1</v>
      </c>
      <c r="IL6" s="293">
        <f t="shared" ref="IL6:IL46" si="80">$D6</f>
        <v>2</v>
      </c>
      <c r="IM6" s="292" t="str">
        <f>$E6</f>
        <v>A2</v>
      </c>
      <c r="IN6" s="296"/>
      <c r="IO6" s="296"/>
      <c r="IP6" s="297"/>
      <c r="IQ6" s="293" t="str">
        <f t="shared" ref="IQ6:IQ11" si="81">IF(($F6&lt;&gt;"")*($G6&lt;&gt;"")*(IN6&lt;&gt;"")*(IO6&lt;&gt;""),($F6&gt;$G6)*(IN6&gt;IO6)+($F6=$G6)*(IN6=IO6)+($F6&lt;$G6)*(IN6&lt;IO6),"")</f>
        <v/>
      </c>
      <c r="IR6" s="293" t="str">
        <f>IF((IQ6&lt;&gt;""),IF(OR($F6&lt;&gt;$G6,PrSettings!$M$4="●"),(($F6-$G6)=(IN6-IO6))*1,0),"")</f>
        <v/>
      </c>
      <c r="IS6" s="293" t="str">
        <f t="shared" ref="IS6:IS11" si="82">IF((IQ6&lt;&gt;""),($F6=IN6)*($G6=IO6),"")</f>
        <v/>
      </c>
      <c r="IT6" s="293" t="str">
        <f>IF(IQ6&lt;&gt;"",IF(ABS($F6-$G6)&gt;=PrSettings!$M$7,(ABS($F6-$G6-IN6+IO6)&lt;=1)*1,IF(AND(IQ6,$F6=$G6,$F6&gt;=PrSettings!$M$6),(ABS(IN6-$F6)&lt;=1)*1,IF(AND(ABS($F6-$G6-IN6+IO6)&lt;=1,$F6+$G6&gt;=PrSettings!$M$8),(ABS(IN6-$F6)&lt;=1)*(ABS(IO6-$G6)&lt;=1)*1,""))),"")</f>
        <v/>
      </c>
      <c r="IU6" s="298"/>
      <c r="IW6" s="291">
        <f t="shared" si="19"/>
        <v>1</v>
      </c>
      <c r="IX6" s="292" t="str">
        <f>$C6</f>
        <v>A1</v>
      </c>
      <c r="IY6" s="293">
        <f t="shared" ref="IY6:IY46" si="83">$D6</f>
        <v>2</v>
      </c>
      <c r="IZ6" s="292" t="str">
        <f>$E6</f>
        <v>A2</v>
      </c>
      <c r="JA6" s="296"/>
      <c r="JB6" s="296"/>
      <c r="JC6" s="297"/>
      <c r="JD6" s="293" t="str">
        <f t="shared" ref="JD6:JD11" si="84">IF(($F6&lt;&gt;"")*($G6&lt;&gt;"")*(JA6&lt;&gt;"")*(JB6&lt;&gt;""),($F6&gt;$G6)*(JA6&gt;JB6)+($F6=$G6)*(JA6=JB6)+($F6&lt;$G6)*(JA6&lt;JB6),"")</f>
        <v/>
      </c>
      <c r="JE6" s="293" t="str">
        <f>IF((JD6&lt;&gt;""),IF(OR($F6&lt;&gt;$G6,PrSettings!$M$4="●"),(($F6-$G6)=(JA6-JB6))*1,0),"")</f>
        <v/>
      </c>
      <c r="JF6" s="293" t="str">
        <f t="shared" ref="JF6:JF11" si="85">IF((JD6&lt;&gt;""),($F6=JA6)*($G6=JB6),"")</f>
        <v/>
      </c>
      <c r="JG6" s="293" t="str">
        <f>IF(JD6&lt;&gt;"",IF(ABS($F6-$G6)&gt;=PrSettings!$M$7,(ABS($F6-$G6-JA6+JB6)&lt;=1)*1,IF(AND(JD6,$F6=$G6,$F6&gt;=PrSettings!$M$6),(ABS(JA6-$F6)&lt;=1)*1,IF(AND(ABS($F6-$G6-JA6+JB6)&lt;=1,$F6+$G6&gt;=PrSettings!$M$8),(ABS(JA6-$F6)&lt;=1)*(ABS(JB6-$G6)&lt;=1)*1,""))),"")</f>
        <v/>
      </c>
      <c r="JH6" s="298"/>
      <c r="JJ6" s="291">
        <f t="shared" si="20"/>
        <v>1</v>
      </c>
      <c r="JK6" s="292" t="str">
        <f>$C6</f>
        <v>A1</v>
      </c>
      <c r="JL6" s="293">
        <f t="shared" ref="JL6:JL46" si="86">$D6</f>
        <v>2</v>
      </c>
      <c r="JM6" s="292" t="str">
        <f>$E6</f>
        <v>A2</v>
      </c>
      <c r="JN6" s="296"/>
      <c r="JO6" s="296"/>
      <c r="JP6" s="297"/>
      <c r="JQ6" s="293" t="str">
        <f t="shared" ref="JQ6:JQ11" si="87">IF(($F6&lt;&gt;"")*($G6&lt;&gt;"")*(JN6&lt;&gt;"")*(JO6&lt;&gt;""),($F6&gt;$G6)*(JN6&gt;JO6)+($F6=$G6)*(JN6=JO6)+($F6&lt;$G6)*(JN6&lt;JO6),"")</f>
        <v/>
      </c>
      <c r="JR6" s="293" t="str">
        <f>IF((JQ6&lt;&gt;""),IF(OR($F6&lt;&gt;$G6,PrSettings!$M$4="●"),(($F6-$G6)=(JN6-JO6))*1,0),"")</f>
        <v/>
      </c>
      <c r="JS6" s="293" t="str">
        <f t="shared" ref="JS6:JS11" si="88">IF((JQ6&lt;&gt;""),($F6=JN6)*($G6=JO6),"")</f>
        <v/>
      </c>
      <c r="JT6" s="293" t="str">
        <f>IF(JQ6&lt;&gt;"",IF(ABS($F6-$G6)&gt;=PrSettings!$M$7,(ABS($F6-$G6-JN6+JO6)&lt;=1)*1,IF(AND(JQ6,$F6=$G6,$F6&gt;=PrSettings!$M$6),(ABS(JN6-$F6)&lt;=1)*1,IF(AND(ABS($F6-$G6-JN6+JO6)&lt;=1,$F6+$G6&gt;=PrSettings!$M$8),(ABS(JN6-$F6)&lt;=1)*(ABS(JO6-$G6)&lt;=1)*1,""))),"")</f>
        <v/>
      </c>
      <c r="JU6" s="298"/>
      <c r="JW6" s="291">
        <f t="shared" si="21"/>
        <v>1</v>
      </c>
      <c r="JX6" s="292" t="str">
        <f>$C6</f>
        <v>A1</v>
      </c>
      <c r="JY6" s="293">
        <f t="shared" ref="JY6:JY46" si="89">$D6</f>
        <v>2</v>
      </c>
      <c r="JZ6" s="292" t="str">
        <f>$E6</f>
        <v>A2</v>
      </c>
      <c r="KA6" s="296"/>
      <c r="KB6" s="296"/>
      <c r="KC6" s="297"/>
      <c r="KD6" s="293" t="str">
        <f t="shared" ref="KD6:KD11" si="90">IF(($F6&lt;&gt;"")*($G6&lt;&gt;"")*(KA6&lt;&gt;"")*(KB6&lt;&gt;""),($F6&gt;$G6)*(KA6&gt;KB6)+($F6=$G6)*(KA6=KB6)+($F6&lt;$G6)*(KA6&lt;KB6),"")</f>
        <v/>
      </c>
      <c r="KE6" s="293" t="str">
        <f>IF((KD6&lt;&gt;""),IF(OR($F6&lt;&gt;$G6,PrSettings!$M$4="●"),(($F6-$G6)=(KA6-KB6))*1,0),"")</f>
        <v/>
      </c>
      <c r="KF6" s="293" t="str">
        <f t="shared" ref="KF6:KF11" si="91">IF((KD6&lt;&gt;""),($F6=KA6)*($G6=KB6),"")</f>
        <v/>
      </c>
      <c r="KG6" s="293" t="str">
        <f>IF(KD6&lt;&gt;"",IF(ABS($F6-$G6)&gt;=PrSettings!$M$7,(ABS($F6-$G6-KA6+KB6)&lt;=1)*1,IF(AND(KD6,$F6=$G6,$F6&gt;=PrSettings!$M$6),(ABS(KA6-$F6)&lt;=1)*1,IF(AND(ABS($F6-$G6-KA6+KB6)&lt;=1,$F6+$G6&gt;=PrSettings!$M$8),(ABS(KA6-$F6)&lt;=1)*(ABS(KB6-$G6)&lt;=1)*1,""))),"")</f>
        <v/>
      </c>
      <c r="KH6" s="298"/>
      <c r="KJ6" s="291">
        <f t="shared" si="22"/>
        <v>1</v>
      </c>
      <c r="KK6" s="292" t="str">
        <f>$C6</f>
        <v>A1</v>
      </c>
      <c r="KL6" s="293">
        <f t="shared" ref="KL6:KL46" si="92">$D6</f>
        <v>2</v>
      </c>
      <c r="KM6" s="292" t="str">
        <f>$E6</f>
        <v>A2</v>
      </c>
      <c r="KN6" s="296"/>
      <c r="KO6" s="296"/>
      <c r="KP6" s="297"/>
      <c r="KQ6" s="293" t="str">
        <f t="shared" ref="KQ6:KQ11" si="93">IF(($F6&lt;&gt;"")*($G6&lt;&gt;"")*(KN6&lt;&gt;"")*(KO6&lt;&gt;""),($F6&gt;$G6)*(KN6&gt;KO6)+($F6=$G6)*(KN6=KO6)+($F6&lt;$G6)*(KN6&lt;KO6),"")</f>
        <v/>
      </c>
      <c r="KR6" s="293" t="str">
        <f>IF((KQ6&lt;&gt;""),IF(OR($F6&lt;&gt;$G6,PrSettings!$M$4="●"),(($F6-$G6)=(KN6-KO6))*1,0),"")</f>
        <v/>
      </c>
      <c r="KS6" s="293" t="str">
        <f t="shared" ref="KS6:KS11" si="94">IF((KQ6&lt;&gt;""),($F6=KN6)*($G6=KO6),"")</f>
        <v/>
      </c>
      <c r="KT6" s="293" t="str">
        <f>IF(KQ6&lt;&gt;"",IF(ABS($F6-$G6)&gt;=PrSettings!$M$7,(ABS($F6-$G6-KN6+KO6)&lt;=1)*1,IF(AND(KQ6,$F6=$G6,$F6&gt;=PrSettings!$M$6),(ABS(KN6-$F6)&lt;=1)*1,IF(AND(ABS($F6-$G6-KN6+KO6)&lt;=1,$F6+$G6&gt;=PrSettings!$M$8),(ABS(KN6-$F6)&lt;=1)*(ABS(KO6-$G6)&lt;=1)*1,""))),"")</f>
        <v/>
      </c>
      <c r="KU6" s="298"/>
      <c r="KW6" s="291">
        <f t="shared" si="23"/>
        <v>1</v>
      </c>
      <c r="KX6" s="292" t="str">
        <f>$C6</f>
        <v>A1</v>
      </c>
      <c r="KY6" s="293">
        <f t="shared" ref="KY6:KY46" si="95">$D6</f>
        <v>2</v>
      </c>
      <c r="KZ6" s="292" t="str">
        <f>$E6</f>
        <v>A2</v>
      </c>
      <c r="LA6" s="296"/>
      <c r="LB6" s="296"/>
      <c r="LC6" s="297"/>
      <c r="LD6" s="293" t="str">
        <f t="shared" ref="LD6:LD11" si="96">IF(($F6&lt;&gt;"")*($G6&lt;&gt;"")*(LA6&lt;&gt;"")*(LB6&lt;&gt;""),($F6&gt;$G6)*(LA6&gt;LB6)+($F6=$G6)*(LA6=LB6)+($F6&lt;$G6)*(LA6&lt;LB6),"")</f>
        <v/>
      </c>
      <c r="LE6" s="293" t="str">
        <f>IF((LD6&lt;&gt;""),IF(OR($F6&lt;&gt;$G6,PrSettings!$M$4="●"),(($F6-$G6)=(LA6-LB6))*1,0),"")</f>
        <v/>
      </c>
      <c r="LF6" s="293" t="str">
        <f t="shared" ref="LF6:LF11" si="97">IF((LD6&lt;&gt;""),($F6=LA6)*($G6=LB6),"")</f>
        <v/>
      </c>
      <c r="LG6" s="293" t="str">
        <f>IF(LD6&lt;&gt;"",IF(ABS($F6-$G6)&gt;=PrSettings!$M$7,(ABS($F6-$G6-LA6+LB6)&lt;=1)*1,IF(AND(LD6,$F6=$G6,$F6&gt;=PrSettings!$M$6),(ABS(LA6-$F6)&lt;=1)*1,IF(AND(ABS($F6-$G6-LA6+LB6)&lt;=1,$F6+$G6&gt;=PrSettings!$M$8),(ABS(LA6-$F6)&lt;=1)*(ABS(LB6-$G6)&lt;=1)*1,""))),"")</f>
        <v/>
      </c>
      <c r="LH6" s="298"/>
      <c r="LJ6" s="291">
        <f t="shared" si="24"/>
        <v>1</v>
      </c>
      <c r="LK6" s="292" t="str">
        <f>$C6</f>
        <v>A1</v>
      </c>
      <c r="LL6" s="293">
        <f t="shared" ref="LL6:LL46" si="98">$D6</f>
        <v>2</v>
      </c>
      <c r="LM6" s="292" t="str">
        <f>$E6</f>
        <v>A2</v>
      </c>
      <c r="LN6" s="296"/>
      <c r="LO6" s="296"/>
      <c r="LP6" s="297"/>
      <c r="LQ6" s="293" t="str">
        <f t="shared" ref="LQ6:LQ11" si="99">IF(($F6&lt;&gt;"")*($G6&lt;&gt;"")*(LN6&lt;&gt;"")*(LO6&lt;&gt;""),($F6&gt;$G6)*(LN6&gt;LO6)+($F6=$G6)*(LN6=LO6)+($F6&lt;$G6)*(LN6&lt;LO6),"")</f>
        <v/>
      </c>
      <c r="LR6" s="293" t="str">
        <f>IF((LQ6&lt;&gt;""),IF(OR($F6&lt;&gt;$G6,PrSettings!$M$4="●"),(($F6-$G6)=(LN6-LO6))*1,0),"")</f>
        <v/>
      </c>
      <c r="LS6" s="293" t="str">
        <f t="shared" ref="LS6:LS11" si="100">IF((LQ6&lt;&gt;""),($F6=LN6)*($G6=LO6),"")</f>
        <v/>
      </c>
      <c r="LT6" s="293" t="str">
        <f>IF(LQ6&lt;&gt;"",IF(ABS($F6-$G6)&gt;=PrSettings!$M$7,(ABS($F6-$G6-LN6+LO6)&lt;=1)*1,IF(AND(LQ6,$F6=$G6,$F6&gt;=PrSettings!$M$6),(ABS(LN6-$F6)&lt;=1)*1,IF(AND(ABS($F6-$G6-LN6+LO6)&lt;=1,$F6+$G6&gt;=PrSettings!$M$8),(ABS(LN6-$F6)&lt;=1)*(ABS(LO6-$G6)&lt;=1)*1,""))),"")</f>
        <v/>
      </c>
      <c r="LU6" s="298"/>
      <c r="LW6" s="291">
        <f t="shared" si="25"/>
        <v>1</v>
      </c>
      <c r="LX6" s="292" t="str">
        <f>$C6</f>
        <v>A1</v>
      </c>
      <c r="LY6" s="293">
        <f t="shared" ref="LY6:LY46" si="101">$D6</f>
        <v>2</v>
      </c>
      <c r="LZ6" s="292" t="str">
        <f>$E6</f>
        <v>A2</v>
      </c>
      <c r="MA6" s="296"/>
      <c r="MB6" s="296"/>
      <c r="MC6" s="297"/>
      <c r="MD6" s="293" t="str">
        <f t="shared" ref="MD6:MD11" si="102">IF(($F6&lt;&gt;"")*($G6&lt;&gt;"")*(MA6&lt;&gt;"")*(MB6&lt;&gt;""),($F6&gt;$G6)*(MA6&gt;MB6)+($F6=$G6)*(MA6=MB6)+($F6&lt;$G6)*(MA6&lt;MB6),"")</f>
        <v/>
      </c>
      <c r="ME6" s="293" t="str">
        <f>IF((MD6&lt;&gt;""),IF(OR($F6&lt;&gt;$G6,PrSettings!$M$4="●"),(($F6-$G6)=(MA6-MB6))*1,0),"")</f>
        <v/>
      </c>
      <c r="MF6" s="293" t="str">
        <f t="shared" ref="MF6:MF11" si="103">IF((MD6&lt;&gt;""),($F6=MA6)*($G6=MB6),"")</f>
        <v/>
      </c>
      <c r="MG6" s="293" t="str">
        <f>IF(MD6&lt;&gt;"",IF(ABS($F6-$G6)&gt;=PrSettings!$M$7,(ABS($F6-$G6-MA6+MB6)&lt;=1)*1,IF(AND(MD6,$F6=$G6,$F6&gt;=PrSettings!$M$6),(ABS(MA6-$F6)&lt;=1)*1,IF(AND(ABS($F6-$G6-MA6+MB6)&lt;=1,$F6+$G6&gt;=PrSettings!$M$8),(ABS(MA6-$F6)&lt;=1)*(ABS(MB6-$G6)&lt;=1)*1,""))),"")</f>
        <v/>
      </c>
      <c r="MH6" s="298"/>
    </row>
    <row r="7" spans="1:346" x14ac:dyDescent="0.25">
      <c r="B7" s="291">
        <f>INDEX(Groups!$C$7:$C$35,MATCH(C7,Groups!$D$7:$D$35,0))</f>
        <v>3</v>
      </c>
      <c r="C7" s="292" t="str">
        <f>CalcA!$P$23</f>
        <v>A3</v>
      </c>
      <c r="D7" s="293">
        <f>INDEX(Groups!$C$7:$C$35,MATCH(E7,Groups!$D$7:$D$35,0))</f>
        <v>4</v>
      </c>
      <c r="E7" s="292" t="str">
        <f>CalcA!$Q$23</f>
        <v>A4</v>
      </c>
      <c r="F7" s="294" t="str">
        <f>CalcA!$R$23</f>
        <v/>
      </c>
      <c r="G7" s="295" t="str">
        <f>CalcA!$S$23</f>
        <v/>
      </c>
      <c r="J7" s="291">
        <f t="shared" si="0"/>
        <v>3</v>
      </c>
      <c r="K7" s="292" t="str">
        <f t="shared" ref="K7:K11" si="104">$C7</f>
        <v>A3</v>
      </c>
      <c r="L7" s="293">
        <f t="shared" si="26"/>
        <v>4</v>
      </c>
      <c r="M7" s="292" t="str">
        <f t="shared" ref="M7:M11" si="105">$E7</f>
        <v>A4</v>
      </c>
      <c r="N7" s="296"/>
      <c r="O7" s="296"/>
      <c r="P7" s="299"/>
      <c r="Q7" s="293" t="str">
        <f t="shared" si="27"/>
        <v/>
      </c>
      <c r="R7" s="293" t="str">
        <f>IF((Q7&lt;&gt;""),IF(OR($F7&lt;&gt;$G7,PrSettings!$M$4="●"),(($F7-$G7)=(N7-O7))*1,0),"")</f>
        <v/>
      </c>
      <c r="S7" s="293" t="str">
        <f t="shared" si="28"/>
        <v/>
      </c>
      <c r="T7" s="293" t="str">
        <f>IF(Q7&lt;&gt;"",IF(ABS($F7-$G7)&gt;=PrSettings!$M$7,(ABS($F7-$G7-N7+O7)&lt;=1)*1,IF(AND(Q7,$F7=$G7,$F7&gt;=PrSettings!$M$6),(ABS(N7-$F7)&lt;=1)*1,IF(AND(ABS($F7-$G7-N7+O7)&lt;=1,$F7+$G7&gt;=PrSettings!$M$8),(ABS(N7-$F7)&lt;=1)*(ABS(O7-$G7)&lt;=1)*1,""))),"")</f>
        <v/>
      </c>
      <c r="U7" s="300"/>
      <c r="W7" s="291">
        <f t="shared" si="1"/>
        <v>3</v>
      </c>
      <c r="X7" s="292" t="str">
        <f t="shared" ref="X7:X11" si="106">$C7</f>
        <v>A3</v>
      </c>
      <c r="Y7" s="293">
        <f t="shared" si="29"/>
        <v>4</v>
      </c>
      <c r="Z7" s="292" t="str">
        <f t="shared" ref="Z7:Z11" si="107">$E7</f>
        <v>A4</v>
      </c>
      <c r="AA7" s="296"/>
      <c r="AB7" s="296"/>
      <c r="AC7" s="299"/>
      <c r="AD7" s="293" t="str">
        <f t="shared" si="30"/>
        <v/>
      </c>
      <c r="AE7" s="293" t="str">
        <f>IF((AD7&lt;&gt;""),IF(OR($F7&lt;&gt;$G7,PrSettings!$M$4="●"),(($F7-$G7)=(AA7-AB7))*1,0),"")</f>
        <v/>
      </c>
      <c r="AF7" s="293" t="str">
        <f t="shared" si="31"/>
        <v/>
      </c>
      <c r="AG7" s="293" t="str">
        <f>IF(AD7&lt;&gt;"",IF(ABS($F7-$G7)&gt;=PrSettings!$M$7,(ABS($F7-$G7-AA7+AB7)&lt;=1)*1,IF(AND(AD7,$F7=$G7,$F7&gt;=PrSettings!$M$6),(ABS(AA7-$F7)&lt;=1)*1,IF(AND(ABS($F7-$G7-AA7+AB7)&lt;=1,$F7+$G7&gt;=PrSettings!$M$8),(ABS(AA7-$F7)&lt;=1)*(ABS(AB7-$G7)&lt;=1)*1,""))),"")</f>
        <v/>
      </c>
      <c r="AH7" s="300"/>
      <c r="AJ7" s="291">
        <f t="shared" si="2"/>
        <v>3</v>
      </c>
      <c r="AK7" s="292" t="str">
        <f t="shared" ref="AK7:AK11" si="108">$C7</f>
        <v>A3</v>
      </c>
      <c r="AL7" s="293">
        <f t="shared" si="32"/>
        <v>4</v>
      </c>
      <c r="AM7" s="292" t="str">
        <f t="shared" ref="AM7:AM11" si="109">$E7</f>
        <v>A4</v>
      </c>
      <c r="AN7" s="296"/>
      <c r="AO7" s="296"/>
      <c r="AP7" s="299"/>
      <c r="AQ7" s="293" t="str">
        <f t="shared" si="33"/>
        <v/>
      </c>
      <c r="AR7" s="293" t="str">
        <f>IF((AQ7&lt;&gt;""),IF(OR($F7&lt;&gt;$G7,PrSettings!$M$4="●"),(($F7-$G7)=(AN7-AO7))*1,0),"")</f>
        <v/>
      </c>
      <c r="AS7" s="293" t="str">
        <f t="shared" si="34"/>
        <v/>
      </c>
      <c r="AT7" s="293" t="str">
        <f>IF(AQ7&lt;&gt;"",IF(ABS($F7-$G7)&gt;=PrSettings!$M$7,(ABS($F7-$G7-AN7+AO7)&lt;=1)*1,IF(AND(AQ7,$F7=$G7,$F7&gt;=PrSettings!$M$6),(ABS(AN7-$F7)&lt;=1)*1,IF(AND(ABS($F7-$G7-AN7+AO7)&lt;=1,$F7+$G7&gt;=PrSettings!$M$8),(ABS(AN7-$F7)&lt;=1)*(ABS(AO7-$G7)&lt;=1)*1,""))),"")</f>
        <v/>
      </c>
      <c r="AU7" s="300"/>
      <c r="AW7" s="291">
        <f t="shared" si="3"/>
        <v>3</v>
      </c>
      <c r="AX7" s="292" t="str">
        <f t="shared" ref="AX7:AX11" si="110">$C7</f>
        <v>A3</v>
      </c>
      <c r="AY7" s="293">
        <f t="shared" si="35"/>
        <v>4</v>
      </c>
      <c r="AZ7" s="292" t="str">
        <f t="shared" ref="AZ7:AZ11" si="111">$E7</f>
        <v>A4</v>
      </c>
      <c r="BA7" s="296"/>
      <c r="BB7" s="296"/>
      <c r="BC7" s="299"/>
      <c r="BD7" s="293" t="str">
        <f t="shared" si="36"/>
        <v/>
      </c>
      <c r="BE7" s="293" t="str">
        <f>IF((BD7&lt;&gt;""),IF(OR($F7&lt;&gt;$G7,PrSettings!$M$4="●"),(($F7-$G7)=(BA7-BB7))*1,0),"")</f>
        <v/>
      </c>
      <c r="BF7" s="293" t="str">
        <f t="shared" si="37"/>
        <v/>
      </c>
      <c r="BG7" s="293" t="str">
        <f>IF(BD7&lt;&gt;"",IF(ABS($F7-$G7)&gt;=PrSettings!$M$7,(ABS($F7-$G7-BA7+BB7)&lt;=1)*1,IF(AND(BD7,$F7=$G7,$F7&gt;=PrSettings!$M$6),(ABS(BA7-$F7)&lt;=1)*1,IF(AND(ABS($F7-$G7-BA7+BB7)&lt;=1,$F7+$G7&gt;=PrSettings!$M$8),(ABS(BA7-$F7)&lt;=1)*(ABS(BB7-$G7)&lt;=1)*1,""))),"")</f>
        <v/>
      </c>
      <c r="BH7" s="300"/>
      <c r="BJ7" s="291">
        <f t="shared" si="4"/>
        <v>3</v>
      </c>
      <c r="BK7" s="292" t="str">
        <f t="shared" ref="BK7:BK11" si="112">$C7</f>
        <v>A3</v>
      </c>
      <c r="BL7" s="293">
        <f t="shared" si="38"/>
        <v>4</v>
      </c>
      <c r="BM7" s="292" t="str">
        <f t="shared" ref="BM7:BM11" si="113">$E7</f>
        <v>A4</v>
      </c>
      <c r="BN7" s="296"/>
      <c r="BO7" s="296"/>
      <c r="BP7" s="299"/>
      <c r="BQ7" s="293" t="str">
        <f t="shared" si="39"/>
        <v/>
      </c>
      <c r="BR7" s="293" t="str">
        <f>IF((BQ7&lt;&gt;""),IF(OR($F7&lt;&gt;$G7,PrSettings!$M$4="●"),(($F7-$G7)=(BN7-BO7))*1,0),"")</f>
        <v/>
      </c>
      <c r="BS7" s="293" t="str">
        <f t="shared" si="40"/>
        <v/>
      </c>
      <c r="BT7" s="293" t="str">
        <f>IF(BQ7&lt;&gt;"",IF(ABS($F7-$G7)&gt;=PrSettings!$M$7,(ABS($F7-$G7-BN7+BO7)&lt;=1)*1,IF(AND(BQ7,$F7=$G7,$F7&gt;=PrSettings!$M$6),(ABS(BN7-$F7)&lt;=1)*1,IF(AND(ABS($F7-$G7-BN7+BO7)&lt;=1,$F7+$G7&gt;=PrSettings!$M$8),(ABS(BN7-$F7)&lt;=1)*(ABS(BO7-$G7)&lt;=1)*1,""))),"")</f>
        <v/>
      </c>
      <c r="BU7" s="300"/>
      <c r="BW7" s="291">
        <f t="shared" si="5"/>
        <v>3</v>
      </c>
      <c r="BX7" s="292" t="str">
        <f t="shared" ref="BX7:BX11" si="114">$C7</f>
        <v>A3</v>
      </c>
      <c r="BY7" s="293">
        <f t="shared" si="41"/>
        <v>4</v>
      </c>
      <c r="BZ7" s="292" t="str">
        <f t="shared" ref="BZ7:BZ11" si="115">$E7</f>
        <v>A4</v>
      </c>
      <c r="CA7" s="296"/>
      <c r="CB7" s="296"/>
      <c r="CC7" s="299"/>
      <c r="CD7" s="293" t="str">
        <f t="shared" si="42"/>
        <v/>
      </c>
      <c r="CE7" s="293" t="str">
        <f>IF((CD7&lt;&gt;""),IF(OR($F7&lt;&gt;$G7,PrSettings!$M$4="●"),(($F7-$G7)=(CA7-CB7))*1,0),"")</f>
        <v/>
      </c>
      <c r="CF7" s="293" t="str">
        <f t="shared" si="43"/>
        <v/>
      </c>
      <c r="CG7" s="293" t="str">
        <f>IF(CD7&lt;&gt;"",IF(ABS($F7-$G7)&gt;=PrSettings!$M$7,(ABS($F7-$G7-CA7+CB7)&lt;=1)*1,IF(AND(CD7,$F7=$G7,$F7&gt;=PrSettings!$M$6),(ABS(CA7-$F7)&lt;=1)*1,IF(AND(ABS($F7-$G7-CA7+CB7)&lt;=1,$F7+$G7&gt;=PrSettings!$M$8),(ABS(CA7-$F7)&lt;=1)*(ABS(CB7-$G7)&lt;=1)*1,""))),"")</f>
        <v/>
      </c>
      <c r="CH7" s="300"/>
      <c r="CJ7" s="291">
        <f t="shared" si="6"/>
        <v>3</v>
      </c>
      <c r="CK7" s="292" t="str">
        <f t="shared" ref="CK7:CK11" si="116">$C7</f>
        <v>A3</v>
      </c>
      <c r="CL7" s="293">
        <f t="shared" si="44"/>
        <v>4</v>
      </c>
      <c r="CM7" s="292" t="str">
        <f t="shared" ref="CM7:CM11" si="117">$E7</f>
        <v>A4</v>
      </c>
      <c r="CN7" s="296"/>
      <c r="CO7" s="296"/>
      <c r="CP7" s="299"/>
      <c r="CQ7" s="293" t="str">
        <f t="shared" si="45"/>
        <v/>
      </c>
      <c r="CR7" s="293" t="str">
        <f>IF((CQ7&lt;&gt;""),IF(OR($F7&lt;&gt;$G7,PrSettings!$M$4="●"),(($F7-$G7)=(CN7-CO7))*1,0),"")</f>
        <v/>
      </c>
      <c r="CS7" s="293" t="str">
        <f t="shared" si="46"/>
        <v/>
      </c>
      <c r="CT7" s="293" t="str">
        <f>IF(CQ7&lt;&gt;"",IF(ABS($F7-$G7)&gt;=PrSettings!$M$7,(ABS($F7-$G7-CN7+CO7)&lt;=1)*1,IF(AND(CQ7,$F7=$G7,$F7&gt;=PrSettings!$M$6),(ABS(CN7-$F7)&lt;=1)*1,IF(AND(ABS($F7-$G7-CN7+CO7)&lt;=1,$F7+$G7&gt;=PrSettings!$M$8),(ABS(CN7-$F7)&lt;=1)*(ABS(CO7-$G7)&lt;=1)*1,""))),"")</f>
        <v/>
      </c>
      <c r="CU7" s="300"/>
      <c r="CW7" s="291">
        <f t="shared" si="7"/>
        <v>3</v>
      </c>
      <c r="CX7" s="292" t="str">
        <f t="shared" ref="CX7:CX11" si="118">$C7</f>
        <v>A3</v>
      </c>
      <c r="CY7" s="293">
        <f t="shared" si="47"/>
        <v>4</v>
      </c>
      <c r="CZ7" s="292" t="str">
        <f t="shared" ref="CZ7:CZ11" si="119">$E7</f>
        <v>A4</v>
      </c>
      <c r="DA7" s="296"/>
      <c r="DB7" s="296"/>
      <c r="DC7" s="299"/>
      <c r="DD7" s="293" t="str">
        <f t="shared" si="48"/>
        <v/>
      </c>
      <c r="DE7" s="293" t="str">
        <f>IF((DD7&lt;&gt;""),IF(OR($F7&lt;&gt;$G7,PrSettings!$M$4="●"),(($F7-$G7)=(DA7-DB7))*1,0),"")</f>
        <v/>
      </c>
      <c r="DF7" s="293" t="str">
        <f t="shared" si="49"/>
        <v/>
      </c>
      <c r="DG7" s="293" t="str">
        <f>IF(DD7&lt;&gt;"",IF(ABS($F7-$G7)&gt;=PrSettings!$M$7,(ABS($F7-$G7-DA7+DB7)&lt;=1)*1,IF(AND(DD7,$F7=$G7,$F7&gt;=PrSettings!$M$6),(ABS(DA7-$F7)&lt;=1)*1,IF(AND(ABS($F7-$G7-DA7+DB7)&lt;=1,$F7+$G7&gt;=PrSettings!$M$8),(ABS(DA7-$F7)&lt;=1)*(ABS(DB7-$G7)&lt;=1)*1,""))),"")</f>
        <v/>
      </c>
      <c r="DH7" s="300"/>
      <c r="DJ7" s="291">
        <f t="shared" si="8"/>
        <v>3</v>
      </c>
      <c r="DK7" s="292" t="str">
        <f t="shared" ref="DK7:DK11" si="120">$C7</f>
        <v>A3</v>
      </c>
      <c r="DL7" s="293">
        <f t="shared" si="50"/>
        <v>4</v>
      </c>
      <c r="DM7" s="292" t="str">
        <f t="shared" ref="DM7:DM11" si="121">$E7</f>
        <v>A4</v>
      </c>
      <c r="DN7" s="296"/>
      <c r="DO7" s="296"/>
      <c r="DP7" s="299"/>
      <c r="DQ7" s="293" t="str">
        <f t="shared" si="51"/>
        <v/>
      </c>
      <c r="DR7" s="293" t="str">
        <f>IF((DQ7&lt;&gt;""),IF(OR($F7&lt;&gt;$G7,PrSettings!$M$4="●"),(($F7-$G7)=(DN7-DO7))*1,0),"")</f>
        <v/>
      </c>
      <c r="DS7" s="293" t="str">
        <f t="shared" si="52"/>
        <v/>
      </c>
      <c r="DT7" s="293" t="str">
        <f>IF(DQ7&lt;&gt;"",IF(ABS($F7-$G7)&gt;=PrSettings!$M$7,(ABS($F7-$G7-DN7+DO7)&lt;=1)*1,IF(AND(DQ7,$F7=$G7,$F7&gt;=PrSettings!$M$6),(ABS(DN7-$F7)&lt;=1)*1,IF(AND(ABS($F7-$G7-DN7+DO7)&lt;=1,$F7+$G7&gt;=PrSettings!$M$8),(ABS(DN7-$F7)&lt;=1)*(ABS(DO7-$G7)&lt;=1)*1,""))),"")</f>
        <v/>
      </c>
      <c r="DU7" s="300"/>
      <c r="DW7" s="291">
        <f t="shared" si="9"/>
        <v>3</v>
      </c>
      <c r="DX7" s="292" t="str">
        <f t="shared" ref="DX7:DX11" si="122">$C7</f>
        <v>A3</v>
      </c>
      <c r="DY7" s="293">
        <f t="shared" si="53"/>
        <v>4</v>
      </c>
      <c r="DZ7" s="292" t="str">
        <f t="shared" ref="DZ7:DZ11" si="123">$E7</f>
        <v>A4</v>
      </c>
      <c r="EA7" s="296"/>
      <c r="EB7" s="296"/>
      <c r="EC7" s="299"/>
      <c r="ED7" s="293" t="str">
        <f t="shared" si="54"/>
        <v/>
      </c>
      <c r="EE7" s="293" t="str">
        <f>IF((ED7&lt;&gt;""),IF(OR($F7&lt;&gt;$G7,PrSettings!$M$4="●"),(($F7-$G7)=(EA7-EB7))*1,0),"")</f>
        <v/>
      </c>
      <c r="EF7" s="293" t="str">
        <f t="shared" si="55"/>
        <v/>
      </c>
      <c r="EG7" s="293" t="str">
        <f>IF(ED7&lt;&gt;"",IF(ABS($F7-$G7)&gt;=PrSettings!$M$7,(ABS($F7-$G7-EA7+EB7)&lt;=1)*1,IF(AND(ED7,$F7=$G7,$F7&gt;=PrSettings!$M$6),(ABS(EA7-$F7)&lt;=1)*1,IF(AND(ABS($F7-$G7-EA7+EB7)&lt;=1,$F7+$G7&gt;=PrSettings!$M$8),(ABS(EA7-$F7)&lt;=1)*(ABS(EB7-$G7)&lt;=1)*1,""))),"")</f>
        <v/>
      </c>
      <c r="EH7" s="300"/>
      <c r="EJ7" s="291">
        <f t="shared" si="10"/>
        <v>3</v>
      </c>
      <c r="EK7" s="292" t="str">
        <f t="shared" ref="EK7:EK11" si="124">$C7</f>
        <v>A3</v>
      </c>
      <c r="EL7" s="293">
        <f t="shared" si="56"/>
        <v>4</v>
      </c>
      <c r="EM7" s="292" t="str">
        <f t="shared" ref="EM7:EM11" si="125">$E7</f>
        <v>A4</v>
      </c>
      <c r="EN7" s="296"/>
      <c r="EO7" s="296"/>
      <c r="EP7" s="299"/>
      <c r="EQ7" s="293" t="str">
        <f t="shared" si="57"/>
        <v/>
      </c>
      <c r="ER7" s="293" t="str">
        <f>IF((EQ7&lt;&gt;""),IF(OR($F7&lt;&gt;$G7,PrSettings!$M$4="●"),(($F7-$G7)=(EN7-EO7))*1,0),"")</f>
        <v/>
      </c>
      <c r="ES7" s="293" t="str">
        <f t="shared" si="58"/>
        <v/>
      </c>
      <c r="ET7" s="293" t="str">
        <f>IF(EQ7&lt;&gt;"",IF(ABS($F7-$G7)&gt;=PrSettings!$M$7,(ABS($F7-$G7-EN7+EO7)&lt;=1)*1,IF(AND(EQ7,$F7=$G7,$F7&gt;=PrSettings!$M$6),(ABS(EN7-$F7)&lt;=1)*1,IF(AND(ABS($F7-$G7-EN7+EO7)&lt;=1,$F7+$G7&gt;=PrSettings!$M$8),(ABS(EN7-$F7)&lt;=1)*(ABS(EO7-$G7)&lt;=1)*1,""))),"")</f>
        <v/>
      </c>
      <c r="EU7" s="300"/>
      <c r="EW7" s="291">
        <f t="shared" si="11"/>
        <v>3</v>
      </c>
      <c r="EX7" s="292" t="str">
        <f t="shared" ref="EX7:EX11" si="126">$C7</f>
        <v>A3</v>
      </c>
      <c r="EY7" s="293">
        <f t="shared" si="59"/>
        <v>4</v>
      </c>
      <c r="EZ7" s="292" t="str">
        <f t="shared" ref="EZ7:EZ11" si="127">$E7</f>
        <v>A4</v>
      </c>
      <c r="FA7" s="296"/>
      <c r="FB7" s="296"/>
      <c r="FC7" s="299"/>
      <c r="FD7" s="293" t="str">
        <f t="shared" si="60"/>
        <v/>
      </c>
      <c r="FE7" s="293" t="str">
        <f>IF((FD7&lt;&gt;""),IF(OR($F7&lt;&gt;$G7,PrSettings!$M$4="●"),(($F7-$G7)=(FA7-FB7))*1,0),"")</f>
        <v/>
      </c>
      <c r="FF7" s="293" t="str">
        <f t="shared" si="61"/>
        <v/>
      </c>
      <c r="FG7" s="293" t="str">
        <f>IF(FD7&lt;&gt;"",IF(ABS($F7-$G7)&gt;=PrSettings!$M$7,(ABS($F7-$G7-FA7+FB7)&lt;=1)*1,IF(AND(FD7,$F7=$G7,$F7&gt;=PrSettings!$M$6),(ABS(FA7-$F7)&lt;=1)*1,IF(AND(ABS($F7-$G7-FA7+FB7)&lt;=1,$F7+$G7&gt;=PrSettings!$M$8),(ABS(FA7-$F7)&lt;=1)*(ABS(FB7-$G7)&lt;=1)*1,""))),"")</f>
        <v/>
      </c>
      <c r="FH7" s="300"/>
      <c r="FJ7" s="291">
        <f t="shared" si="12"/>
        <v>3</v>
      </c>
      <c r="FK7" s="292" t="str">
        <f t="shared" ref="FK7:FK11" si="128">$C7</f>
        <v>A3</v>
      </c>
      <c r="FL7" s="293">
        <f t="shared" si="62"/>
        <v>4</v>
      </c>
      <c r="FM7" s="292" t="str">
        <f t="shared" ref="FM7:FM11" si="129">$E7</f>
        <v>A4</v>
      </c>
      <c r="FN7" s="296"/>
      <c r="FO7" s="296"/>
      <c r="FP7" s="299"/>
      <c r="FQ7" s="293" t="str">
        <f t="shared" si="63"/>
        <v/>
      </c>
      <c r="FR7" s="293" t="str">
        <f>IF((FQ7&lt;&gt;""),IF(OR($F7&lt;&gt;$G7,PrSettings!$M$4="●"),(($F7-$G7)=(FN7-FO7))*1,0),"")</f>
        <v/>
      </c>
      <c r="FS7" s="293" t="str">
        <f t="shared" si="64"/>
        <v/>
      </c>
      <c r="FT7" s="293" t="str">
        <f>IF(FQ7&lt;&gt;"",IF(ABS($F7-$G7)&gt;=PrSettings!$M$7,(ABS($F7-$G7-FN7+FO7)&lt;=1)*1,IF(AND(FQ7,$F7=$G7,$F7&gt;=PrSettings!$M$6),(ABS(FN7-$F7)&lt;=1)*1,IF(AND(ABS($F7-$G7-FN7+FO7)&lt;=1,$F7+$G7&gt;=PrSettings!$M$8),(ABS(FN7-$F7)&lt;=1)*(ABS(FO7-$G7)&lt;=1)*1,""))),"")</f>
        <v/>
      </c>
      <c r="FU7" s="300"/>
      <c r="FW7" s="291">
        <f t="shared" si="13"/>
        <v>3</v>
      </c>
      <c r="FX7" s="292" t="str">
        <f t="shared" ref="FX7:FX11" si="130">$C7</f>
        <v>A3</v>
      </c>
      <c r="FY7" s="293">
        <f t="shared" si="65"/>
        <v>4</v>
      </c>
      <c r="FZ7" s="292" t="str">
        <f t="shared" ref="FZ7:FZ11" si="131">$E7</f>
        <v>A4</v>
      </c>
      <c r="GA7" s="296"/>
      <c r="GB7" s="296"/>
      <c r="GC7" s="299"/>
      <c r="GD7" s="293" t="str">
        <f t="shared" si="66"/>
        <v/>
      </c>
      <c r="GE7" s="293" t="str">
        <f>IF((GD7&lt;&gt;""),IF(OR($F7&lt;&gt;$G7,PrSettings!$M$4="●"),(($F7-$G7)=(GA7-GB7))*1,0),"")</f>
        <v/>
      </c>
      <c r="GF7" s="293" t="str">
        <f t="shared" si="67"/>
        <v/>
      </c>
      <c r="GG7" s="293" t="str">
        <f>IF(GD7&lt;&gt;"",IF(ABS($F7-$G7)&gt;=PrSettings!$M$7,(ABS($F7-$G7-GA7+GB7)&lt;=1)*1,IF(AND(GD7,$F7=$G7,$F7&gt;=PrSettings!$M$6),(ABS(GA7-$F7)&lt;=1)*1,IF(AND(ABS($F7-$G7-GA7+GB7)&lt;=1,$F7+$G7&gt;=PrSettings!$M$8),(ABS(GA7-$F7)&lt;=1)*(ABS(GB7-$G7)&lt;=1)*1,""))),"")</f>
        <v/>
      </c>
      <c r="GH7" s="300"/>
      <c r="GJ7" s="291">
        <f t="shared" si="14"/>
        <v>3</v>
      </c>
      <c r="GK7" s="292" t="str">
        <f t="shared" ref="GK7:GK11" si="132">$C7</f>
        <v>A3</v>
      </c>
      <c r="GL7" s="293">
        <f t="shared" si="68"/>
        <v>4</v>
      </c>
      <c r="GM7" s="292" t="str">
        <f t="shared" ref="GM7:GM11" si="133">$E7</f>
        <v>A4</v>
      </c>
      <c r="GN7" s="296"/>
      <c r="GO7" s="296"/>
      <c r="GP7" s="299"/>
      <c r="GQ7" s="293" t="str">
        <f t="shared" si="69"/>
        <v/>
      </c>
      <c r="GR7" s="293" t="str">
        <f>IF((GQ7&lt;&gt;""),IF(OR($F7&lt;&gt;$G7,PrSettings!$M$4="●"),(($F7-$G7)=(GN7-GO7))*1,0),"")</f>
        <v/>
      </c>
      <c r="GS7" s="293" t="str">
        <f t="shared" si="70"/>
        <v/>
      </c>
      <c r="GT7" s="293" t="str">
        <f>IF(GQ7&lt;&gt;"",IF(ABS($F7-$G7)&gt;=PrSettings!$M$7,(ABS($F7-$G7-GN7+GO7)&lt;=1)*1,IF(AND(GQ7,$F7=$G7,$F7&gt;=PrSettings!$M$6),(ABS(GN7-$F7)&lt;=1)*1,IF(AND(ABS($F7-$G7-GN7+GO7)&lt;=1,$F7+$G7&gt;=PrSettings!$M$8),(ABS(GN7-$F7)&lt;=1)*(ABS(GO7-$G7)&lt;=1)*1,""))),"")</f>
        <v/>
      </c>
      <c r="GU7" s="300"/>
      <c r="GW7" s="291">
        <f t="shared" si="15"/>
        <v>3</v>
      </c>
      <c r="GX7" s="292" t="str">
        <f t="shared" ref="GX7:GX11" si="134">$C7</f>
        <v>A3</v>
      </c>
      <c r="GY7" s="293">
        <f t="shared" si="71"/>
        <v>4</v>
      </c>
      <c r="GZ7" s="292" t="str">
        <f t="shared" ref="GZ7:GZ11" si="135">$E7</f>
        <v>A4</v>
      </c>
      <c r="HA7" s="296"/>
      <c r="HB7" s="296"/>
      <c r="HC7" s="299"/>
      <c r="HD7" s="293" t="str">
        <f t="shared" si="72"/>
        <v/>
      </c>
      <c r="HE7" s="293" t="str">
        <f>IF((HD7&lt;&gt;""),IF(OR($F7&lt;&gt;$G7,PrSettings!$M$4="●"),(($F7-$G7)=(HA7-HB7))*1,0),"")</f>
        <v/>
      </c>
      <c r="HF7" s="293" t="str">
        <f t="shared" si="73"/>
        <v/>
      </c>
      <c r="HG7" s="293" t="str">
        <f>IF(HD7&lt;&gt;"",IF(ABS($F7-$G7)&gt;=PrSettings!$M$7,(ABS($F7-$G7-HA7+HB7)&lt;=1)*1,IF(AND(HD7,$F7=$G7,$F7&gt;=PrSettings!$M$6),(ABS(HA7-$F7)&lt;=1)*1,IF(AND(ABS($F7-$G7-HA7+HB7)&lt;=1,$F7+$G7&gt;=PrSettings!$M$8),(ABS(HA7-$F7)&lt;=1)*(ABS(HB7-$G7)&lt;=1)*1,""))),"")</f>
        <v/>
      </c>
      <c r="HH7" s="300"/>
      <c r="HJ7" s="291">
        <f t="shared" si="16"/>
        <v>3</v>
      </c>
      <c r="HK7" s="292" t="str">
        <f t="shared" ref="HK7:HK11" si="136">$C7</f>
        <v>A3</v>
      </c>
      <c r="HL7" s="293">
        <f t="shared" si="74"/>
        <v>4</v>
      </c>
      <c r="HM7" s="292" t="str">
        <f t="shared" ref="HM7:HM11" si="137">$E7</f>
        <v>A4</v>
      </c>
      <c r="HN7" s="296"/>
      <c r="HO7" s="296"/>
      <c r="HP7" s="299"/>
      <c r="HQ7" s="293" t="str">
        <f t="shared" si="75"/>
        <v/>
      </c>
      <c r="HR7" s="293" t="str">
        <f>IF((HQ7&lt;&gt;""),IF(OR($F7&lt;&gt;$G7,PrSettings!$M$4="●"),(($F7-$G7)=(HN7-HO7))*1,0),"")</f>
        <v/>
      </c>
      <c r="HS7" s="293" t="str">
        <f t="shared" si="76"/>
        <v/>
      </c>
      <c r="HT7" s="293" t="str">
        <f>IF(HQ7&lt;&gt;"",IF(ABS($F7-$G7)&gt;=PrSettings!$M$7,(ABS($F7-$G7-HN7+HO7)&lt;=1)*1,IF(AND(HQ7,$F7=$G7,$F7&gt;=PrSettings!$M$6),(ABS(HN7-$F7)&lt;=1)*1,IF(AND(ABS($F7-$G7-HN7+HO7)&lt;=1,$F7+$G7&gt;=PrSettings!$M$8),(ABS(HN7-$F7)&lt;=1)*(ABS(HO7-$G7)&lt;=1)*1,""))),"")</f>
        <v/>
      </c>
      <c r="HU7" s="300"/>
      <c r="HW7" s="291">
        <f t="shared" si="17"/>
        <v>3</v>
      </c>
      <c r="HX7" s="292" t="str">
        <f t="shared" ref="HX7:HX11" si="138">$C7</f>
        <v>A3</v>
      </c>
      <c r="HY7" s="293">
        <f t="shared" si="77"/>
        <v>4</v>
      </c>
      <c r="HZ7" s="292" t="str">
        <f t="shared" ref="HZ7:HZ11" si="139">$E7</f>
        <v>A4</v>
      </c>
      <c r="IA7" s="296"/>
      <c r="IB7" s="296"/>
      <c r="IC7" s="299"/>
      <c r="ID7" s="293" t="str">
        <f t="shared" si="78"/>
        <v/>
      </c>
      <c r="IE7" s="293" t="str">
        <f>IF((ID7&lt;&gt;""),IF(OR($F7&lt;&gt;$G7,PrSettings!$M$4="●"),(($F7-$G7)=(IA7-IB7))*1,0),"")</f>
        <v/>
      </c>
      <c r="IF7" s="293" t="str">
        <f t="shared" si="79"/>
        <v/>
      </c>
      <c r="IG7" s="293" t="str">
        <f>IF(ID7&lt;&gt;"",IF(ABS($F7-$G7)&gt;=PrSettings!$M$7,(ABS($F7-$G7-IA7+IB7)&lt;=1)*1,IF(AND(ID7,$F7=$G7,$F7&gt;=PrSettings!$M$6),(ABS(IA7-$F7)&lt;=1)*1,IF(AND(ABS($F7-$G7-IA7+IB7)&lt;=1,$F7+$G7&gt;=PrSettings!$M$8),(ABS(IA7-$F7)&lt;=1)*(ABS(IB7-$G7)&lt;=1)*1,""))),"")</f>
        <v/>
      </c>
      <c r="IH7" s="300"/>
      <c r="IJ7" s="291">
        <f t="shared" si="18"/>
        <v>3</v>
      </c>
      <c r="IK7" s="292" t="str">
        <f t="shared" ref="IK7:IK11" si="140">$C7</f>
        <v>A3</v>
      </c>
      <c r="IL7" s="293">
        <f t="shared" si="80"/>
        <v>4</v>
      </c>
      <c r="IM7" s="292" t="str">
        <f t="shared" ref="IM7:IM11" si="141">$E7</f>
        <v>A4</v>
      </c>
      <c r="IN7" s="296"/>
      <c r="IO7" s="296"/>
      <c r="IP7" s="299"/>
      <c r="IQ7" s="293" t="str">
        <f t="shared" si="81"/>
        <v/>
      </c>
      <c r="IR7" s="293" t="str">
        <f>IF((IQ7&lt;&gt;""),IF(OR($F7&lt;&gt;$G7,PrSettings!$M$4="●"),(($F7-$G7)=(IN7-IO7))*1,0),"")</f>
        <v/>
      </c>
      <c r="IS7" s="293" t="str">
        <f t="shared" si="82"/>
        <v/>
      </c>
      <c r="IT7" s="293" t="str">
        <f>IF(IQ7&lt;&gt;"",IF(ABS($F7-$G7)&gt;=PrSettings!$M$7,(ABS($F7-$G7-IN7+IO7)&lt;=1)*1,IF(AND(IQ7,$F7=$G7,$F7&gt;=PrSettings!$M$6),(ABS(IN7-$F7)&lt;=1)*1,IF(AND(ABS($F7-$G7-IN7+IO7)&lt;=1,$F7+$G7&gt;=PrSettings!$M$8),(ABS(IN7-$F7)&lt;=1)*(ABS(IO7-$G7)&lt;=1)*1,""))),"")</f>
        <v/>
      </c>
      <c r="IU7" s="300"/>
      <c r="IW7" s="291">
        <f t="shared" si="19"/>
        <v>3</v>
      </c>
      <c r="IX7" s="292" t="str">
        <f t="shared" ref="IX7:IX11" si="142">$C7</f>
        <v>A3</v>
      </c>
      <c r="IY7" s="293">
        <f t="shared" si="83"/>
        <v>4</v>
      </c>
      <c r="IZ7" s="292" t="str">
        <f t="shared" ref="IZ7:IZ11" si="143">$E7</f>
        <v>A4</v>
      </c>
      <c r="JA7" s="296"/>
      <c r="JB7" s="296"/>
      <c r="JC7" s="299"/>
      <c r="JD7" s="293" t="str">
        <f t="shared" si="84"/>
        <v/>
      </c>
      <c r="JE7" s="293" t="str">
        <f>IF((JD7&lt;&gt;""),IF(OR($F7&lt;&gt;$G7,PrSettings!$M$4="●"),(($F7-$G7)=(JA7-JB7))*1,0),"")</f>
        <v/>
      </c>
      <c r="JF7" s="293" t="str">
        <f t="shared" si="85"/>
        <v/>
      </c>
      <c r="JG7" s="293" t="str">
        <f>IF(JD7&lt;&gt;"",IF(ABS($F7-$G7)&gt;=PrSettings!$M$7,(ABS($F7-$G7-JA7+JB7)&lt;=1)*1,IF(AND(JD7,$F7=$G7,$F7&gt;=PrSettings!$M$6),(ABS(JA7-$F7)&lt;=1)*1,IF(AND(ABS($F7-$G7-JA7+JB7)&lt;=1,$F7+$G7&gt;=PrSettings!$M$8),(ABS(JA7-$F7)&lt;=1)*(ABS(JB7-$G7)&lt;=1)*1,""))),"")</f>
        <v/>
      </c>
      <c r="JH7" s="300"/>
      <c r="JJ7" s="291">
        <f t="shared" si="20"/>
        <v>3</v>
      </c>
      <c r="JK7" s="292" t="str">
        <f t="shared" ref="JK7:JK11" si="144">$C7</f>
        <v>A3</v>
      </c>
      <c r="JL7" s="293">
        <f t="shared" si="86"/>
        <v>4</v>
      </c>
      <c r="JM7" s="292" t="str">
        <f t="shared" ref="JM7:JM11" si="145">$E7</f>
        <v>A4</v>
      </c>
      <c r="JN7" s="296"/>
      <c r="JO7" s="296"/>
      <c r="JP7" s="299"/>
      <c r="JQ7" s="293" t="str">
        <f t="shared" si="87"/>
        <v/>
      </c>
      <c r="JR7" s="293" t="str">
        <f>IF((JQ7&lt;&gt;""),IF(OR($F7&lt;&gt;$G7,PrSettings!$M$4="●"),(($F7-$G7)=(JN7-JO7))*1,0),"")</f>
        <v/>
      </c>
      <c r="JS7" s="293" t="str">
        <f t="shared" si="88"/>
        <v/>
      </c>
      <c r="JT7" s="293" t="str">
        <f>IF(JQ7&lt;&gt;"",IF(ABS($F7-$G7)&gt;=PrSettings!$M$7,(ABS($F7-$G7-JN7+JO7)&lt;=1)*1,IF(AND(JQ7,$F7=$G7,$F7&gt;=PrSettings!$M$6),(ABS(JN7-$F7)&lt;=1)*1,IF(AND(ABS($F7-$G7-JN7+JO7)&lt;=1,$F7+$G7&gt;=PrSettings!$M$8),(ABS(JN7-$F7)&lt;=1)*(ABS(JO7-$G7)&lt;=1)*1,""))),"")</f>
        <v/>
      </c>
      <c r="JU7" s="300"/>
      <c r="JW7" s="291">
        <f t="shared" si="21"/>
        <v>3</v>
      </c>
      <c r="JX7" s="292" t="str">
        <f t="shared" ref="JX7:JX11" si="146">$C7</f>
        <v>A3</v>
      </c>
      <c r="JY7" s="293">
        <f t="shared" si="89"/>
        <v>4</v>
      </c>
      <c r="JZ7" s="292" t="str">
        <f t="shared" ref="JZ7:JZ11" si="147">$E7</f>
        <v>A4</v>
      </c>
      <c r="KA7" s="296"/>
      <c r="KB7" s="296"/>
      <c r="KC7" s="299"/>
      <c r="KD7" s="293" t="str">
        <f t="shared" si="90"/>
        <v/>
      </c>
      <c r="KE7" s="293" t="str">
        <f>IF((KD7&lt;&gt;""),IF(OR($F7&lt;&gt;$G7,PrSettings!$M$4="●"),(($F7-$G7)=(KA7-KB7))*1,0),"")</f>
        <v/>
      </c>
      <c r="KF7" s="293" t="str">
        <f t="shared" si="91"/>
        <v/>
      </c>
      <c r="KG7" s="293" t="str">
        <f>IF(KD7&lt;&gt;"",IF(ABS($F7-$G7)&gt;=PrSettings!$M$7,(ABS($F7-$G7-KA7+KB7)&lt;=1)*1,IF(AND(KD7,$F7=$G7,$F7&gt;=PrSettings!$M$6),(ABS(KA7-$F7)&lt;=1)*1,IF(AND(ABS($F7-$G7-KA7+KB7)&lt;=1,$F7+$G7&gt;=PrSettings!$M$8),(ABS(KA7-$F7)&lt;=1)*(ABS(KB7-$G7)&lt;=1)*1,""))),"")</f>
        <v/>
      </c>
      <c r="KH7" s="300"/>
      <c r="KJ7" s="291">
        <f t="shared" si="22"/>
        <v>3</v>
      </c>
      <c r="KK7" s="292" t="str">
        <f t="shared" ref="KK7:KK11" si="148">$C7</f>
        <v>A3</v>
      </c>
      <c r="KL7" s="293">
        <f t="shared" si="92"/>
        <v>4</v>
      </c>
      <c r="KM7" s="292" t="str">
        <f t="shared" ref="KM7:KM11" si="149">$E7</f>
        <v>A4</v>
      </c>
      <c r="KN7" s="296"/>
      <c r="KO7" s="296"/>
      <c r="KP7" s="299"/>
      <c r="KQ7" s="293" t="str">
        <f t="shared" si="93"/>
        <v/>
      </c>
      <c r="KR7" s="293" t="str">
        <f>IF((KQ7&lt;&gt;""),IF(OR($F7&lt;&gt;$G7,PrSettings!$M$4="●"),(($F7-$G7)=(KN7-KO7))*1,0),"")</f>
        <v/>
      </c>
      <c r="KS7" s="293" t="str">
        <f t="shared" si="94"/>
        <v/>
      </c>
      <c r="KT7" s="293" t="str">
        <f>IF(KQ7&lt;&gt;"",IF(ABS($F7-$G7)&gt;=PrSettings!$M$7,(ABS($F7-$G7-KN7+KO7)&lt;=1)*1,IF(AND(KQ7,$F7=$G7,$F7&gt;=PrSettings!$M$6),(ABS(KN7-$F7)&lt;=1)*1,IF(AND(ABS($F7-$G7-KN7+KO7)&lt;=1,$F7+$G7&gt;=PrSettings!$M$8),(ABS(KN7-$F7)&lt;=1)*(ABS(KO7-$G7)&lt;=1)*1,""))),"")</f>
        <v/>
      </c>
      <c r="KU7" s="300"/>
      <c r="KW7" s="291">
        <f t="shared" si="23"/>
        <v>3</v>
      </c>
      <c r="KX7" s="292" t="str">
        <f t="shared" ref="KX7:KX11" si="150">$C7</f>
        <v>A3</v>
      </c>
      <c r="KY7" s="293">
        <f t="shared" si="95"/>
        <v>4</v>
      </c>
      <c r="KZ7" s="292" t="str">
        <f t="shared" ref="KZ7:KZ11" si="151">$E7</f>
        <v>A4</v>
      </c>
      <c r="LA7" s="296"/>
      <c r="LB7" s="296"/>
      <c r="LC7" s="299"/>
      <c r="LD7" s="293" t="str">
        <f t="shared" si="96"/>
        <v/>
      </c>
      <c r="LE7" s="293" t="str">
        <f>IF((LD7&lt;&gt;""),IF(OR($F7&lt;&gt;$G7,PrSettings!$M$4="●"),(($F7-$G7)=(LA7-LB7))*1,0),"")</f>
        <v/>
      </c>
      <c r="LF7" s="293" t="str">
        <f t="shared" si="97"/>
        <v/>
      </c>
      <c r="LG7" s="293" t="str">
        <f>IF(LD7&lt;&gt;"",IF(ABS($F7-$G7)&gt;=PrSettings!$M$7,(ABS($F7-$G7-LA7+LB7)&lt;=1)*1,IF(AND(LD7,$F7=$G7,$F7&gt;=PrSettings!$M$6),(ABS(LA7-$F7)&lt;=1)*1,IF(AND(ABS($F7-$G7-LA7+LB7)&lt;=1,$F7+$G7&gt;=PrSettings!$M$8),(ABS(LA7-$F7)&lt;=1)*(ABS(LB7-$G7)&lt;=1)*1,""))),"")</f>
        <v/>
      </c>
      <c r="LH7" s="300"/>
      <c r="LJ7" s="291">
        <f t="shared" si="24"/>
        <v>3</v>
      </c>
      <c r="LK7" s="292" t="str">
        <f t="shared" ref="LK7:LK11" si="152">$C7</f>
        <v>A3</v>
      </c>
      <c r="LL7" s="293">
        <f t="shared" si="98"/>
        <v>4</v>
      </c>
      <c r="LM7" s="292" t="str">
        <f t="shared" ref="LM7:LM11" si="153">$E7</f>
        <v>A4</v>
      </c>
      <c r="LN7" s="296"/>
      <c r="LO7" s="296"/>
      <c r="LP7" s="299"/>
      <c r="LQ7" s="293" t="str">
        <f t="shared" si="99"/>
        <v/>
      </c>
      <c r="LR7" s="293" t="str">
        <f>IF((LQ7&lt;&gt;""),IF(OR($F7&lt;&gt;$G7,PrSettings!$M$4="●"),(($F7-$G7)=(LN7-LO7))*1,0),"")</f>
        <v/>
      </c>
      <c r="LS7" s="293" t="str">
        <f t="shared" si="100"/>
        <v/>
      </c>
      <c r="LT7" s="293" t="str">
        <f>IF(LQ7&lt;&gt;"",IF(ABS($F7-$G7)&gt;=PrSettings!$M$7,(ABS($F7-$G7-LN7+LO7)&lt;=1)*1,IF(AND(LQ7,$F7=$G7,$F7&gt;=PrSettings!$M$6),(ABS(LN7-$F7)&lt;=1)*1,IF(AND(ABS($F7-$G7-LN7+LO7)&lt;=1,$F7+$G7&gt;=PrSettings!$M$8),(ABS(LN7-$F7)&lt;=1)*(ABS(LO7-$G7)&lt;=1)*1,""))),"")</f>
        <v/>
      </c>
      <c r="LU7" s="300"/>
      <c r="LW7" s="291">
        <f t="shared" si="25"/>
        <v>3</v>
      </c>
      <c r="LX7" s="292" t="str">
        <f t="shared" ref="LX7:LX11" si="154">$C7</f>
        <v>A3</v>
      </c>
      <c r="LY7" s="293">
        <f t="shared" si="101"/>
        <v>4</v>
      </c>
      <c r="LZ7" s="292" t="str">
        <f t="shared" ref="LZ7:LZ11" si="155">$E7</f>
        <v>A4</v>
      </c>
      <c r="MA7" s="296"/>
      <c r="MB7" s="296"/>
      <c r="MC7" s="299"/>
      <c r="MD7" s="293" t="str">
        <f t="shared" si="102"/>
        <v/>
      </c>
      <c r="ME7" s="293" t="str">
        <f>IF((MD7&lt;&gt;""),IF(OR($F7&lt;&gt;$G7,PrSettings!$M$4="●"),(($F7-$G7)=(MA7-MB7))*1,0),"")</f>
        <v/>
      </c>
      <c r="MF7" s="293" t="str">
        <f t="shared" si="103"/>
        <v/>
      </c>
      <c r="MG7" s="293" t="str">
        <f>IF(MD7&lt;&gt;"",IF(ABS($F7-$G7)&gt;=PrSettings!$M$7,(ABS($F7-$G7-MA7+MB7)&lt;=1)*1,IF(AND(MD7,$F7=$G7,$F7&gt;=PrSettings!$M$6),(ABS(MA7-$F7)&lt;=1)*1,IF(AND(ABS($F7-$G7-MA7+MB7)&lt;=1,$F7+$G7&gt;=PrSettings!$M$8),(ABS(MA7-$F7)&lt;=1)*(ABS(MB7-$G7)&lt;=1)*1,""))),"")</f>
        <v/>
      </c>
      <c r="MH7" s="300"/>
    </row>
    <row r="8" spans="1:346" x14ac:dyDescent="0.25">
      <c r="B8" s="291">
        <f>INDEX(Groups!$C$7:$C$35,MATCH(C8,Groups!$D$7:$D$35,0))</f>
        <v>2</v>
      </c>
      <c r="C8" s="292" t="str">
        <f>CalcA!$P$24</f>
        <v>A2</v>
      </c>
      <c r="D8" s="293">
        <f>INDEX(Groups!$C$7:$C$35,MATCH(E8,Groups!$D$7:$D$35,0))</f>
        <v>4</v>
      </c>
      <c r="E8" s="292" t="str">
        <f>CalcA!$Q$24</f>
        <v>A4</v>
      </c>
      <c r="F8" s="294" t="str">
        <f>CalcA!$R$24</f>
        <v/>
      </c>
      <c r="G8" s="295" t="str">
        <f>CalcA!$S$24</f>
        <v/>
      </c>
      <c r="J8" s="291">
        <f t="shared" si="0"/>
        <v>2</v>
      </c>
      <c r="K8" s="292" t="str">
        <f t="shared" si="104"/>
        <v>A2</v>
      </c>
      <c r="L8" s="293">
        <f t="shared" si="26"/>
        <v>4</v>
      </c>
      <c r="M8" s="292" t="str">
        <f t="shared" si="105"/>
        <v>A4</v>
      </c>
      <c r="N8" s="296"/>
      <c r="O8" s="296"/>
      <c r="P8" s="299"/>
      <c r="Q8" s="293" t="str">
        <f t="shared" si="27"/>
        <v/>
      </c>
      <c r="R8" s="293" t="str">
        <f>IF((Q8&lt;&gt;""),IF(OR($F8&lt;&gt;$G8,PrSettings!$M$4="●"),(($F8-$G8)=(N8-O8))*1,0),"")</f>
        <v/>
      </c>
      <c r="S8" s="293" t="str">
        <f t="shared" si="28"/>
        <v/>
      </c>
      <c r="T8" s="293" t="str">
        <f>IF(Q8&lt;&gt;"",IF(ABS($F8-$G8)&gt;=PrSettings!$M$7,(ABS($F8-$G8-N8+O8)&lt;=1)*1,IF(AND(Q8,$F8=$G8,$F8&gt;=PrSettings!$M$6),(ABS(N8-$F8)&lt;=1)*1,IF(AND(ABS($F8-$G8-N8+O8)&lt;=1,$F8+$G8&gt;=PrSettings!$M$8),(ABS(N8-$F8)&lt;=1)*(ABS(O8-$G8)&lt;=1)*1,""))),"")</f>
        <v/>
      </c>
      <c r="U8" s="300"/>
      <c r="W8" s="291">
        <f t="shared" si="1"/>
        <v>2</v>
      </c>
      <c r="X8" s="292" t="str">
        <f t="shared" si="106"/>
        <v>A2</v>
      </c>
      <c r="Y8" s="293">
        <f t="shared" si="29"/>
        <v>4</v>
      </c>
      <c r="Z8" s="292" t="str">
        <f t="shared" si="107"/>
        <v>A4</v>
      </c>
      <c r="AA8" s="296"/>
      <c r="AB8" s="296"/>
      <c r="AC8" s="299"/>
      <c r="AD8" s="293" t="str">
        <f t="shared" si="30"/>
        <v/>
      </c>
      <c r="AE8" s="293" t="str">
        <f>IF((AD8&lt;&gt;""),IF(OR($F8&lt;&gt;$G8,PrSettings!$M$4="●"),(($F8-$G8)=(AA8-AB8))*1,0),"")</f>
        <v/>
      </c>
      <c r="AF8" s="293" t="str">
        <f t="shared" si="31"/>
        <v/>
      </c>
      <c r="AG8" s="293" t="str">
        <f>IF(AD8&lt;&gt;"",IF(ABS($F8-$G8)&gt;=PrSettings!$M$7,(ABS($F8-$G8-AA8+AB8)&lt;=1)*1,IF(AND(AD8,$F8=$G8,$F8&gt;=PrSettings!$M$6),(ABS(AA8-$F8)&lt;=1)*1,IF(AND(ABS($F8-$G8-AA8+AB8)&lt;=1,$F8+$G8&gt;=PrSettings!$M$8),(ABS(AA8-$F8)&lt;=1)*(ABS(AB8-$G8)&lt;=1)*1,""))),"")</f>
        <v/>
      </c>
      <c r="AH8" s="300"/>
      <c r="AJ8" s="291">
        <f t="shared" si="2"/>
        <v>2</v>
      </c>
      <c r="AK8" s="292" t="str">
        <f t="shared" si="108"/>
        <v>A2</v>
      </c>
      <c r="AL8" s="293">
        <f t="shared" si="32"/>
        <v>4</v>
      </c>
      <c r="AM8" s="292" t="str">
        <f t="shared" si="109"/>
        <v>A4</v>
      </c>
      <c r="AN8" s="296"/>
      <c r="AO8" s="296"/>
      <c r="AP8" s="299"/>
      <c r="AQ8" s="293" t="str">
        <f t="shared" si="33"/>
        <v/>
      </c>
      <c r="AR8" s="293" t="str">
        <f>IF((AQ8&lt;&gt;""),IF(OR($F8&lt;&gt;$G8,PrSettings!$M$4="●"),(($F8-$G8)=(AN8-AO8))*1,0),"")</f>
        <v/>
      </c>
      <c r="AS8" s="293" t="str">
        <f t="shared" si="34"/>
        <v/>
      </c>
      <c r="AT8" s="293" t="str">
        <f>IF(AQ8&lt;&gt;"",IF(ABS($F8-$G8)&gt;=PrSettings!$M$7,(ABS($F8-$G8-AN8+AO8)&lt;=1)*1,IF(AND(AQ8,$F8=$G8,$F8&gt;=PrSettings!$M$6),(ABS(AN8-$F8)&lt;=1)*1,IF(AND(ABS($F8-$G8-AN8+AO8)&lt;=1,$F8+$G8&gt;=PrSettings!$M$8),(ABS(AN8-$F8)&lt;=1)*(ABS(AO8-$G8)&lt;=1)*1,""))),"")</f>
        <v/>
      </c>
      <c r="AU8" s="300"/>
      <c r="AW8" s="291">
        <f t="shared" si="3"/>
        <v>2</v>
      </c>
      <c r="AX8" s="292" t="str">
        <f t="shared" si="110"/>
        <v>A2</v>
      </c>
      <c r="AY8" s="293">
        <f t="shared" si="35"/>
        <v>4</v>
      </c>
      <c r="AZ8" s="292" t="str">
        <f t="shared" si="111"/>
        <v>A4</v>
      </c>
      <c r="BA8" s="296"/>
      <c r="BB8" s="296"/>
      <c r="BC8" s="299"/>
      <c r="BD8" s="293" t="str">
        <f t="shared" si="36"/>
        <v/>
      </c>
      <c r="BE8" s="293" t="str">
        <f>IF((BD8&lt;&gt;""),IF(OR($F8&lt;&gt;$G8,PrSettings!$M$4="●"),(($F8-$G8)=(BA8-BB8))*1,0),"")</f>
        <v/>
      </c>
      <c r="BF8" s="293" t="str">
        <f t="shared" si="37"/>
        <v/>
      </c>
      <c r="BG8" s="293" t="str">
        <f>IF(BD8&lt;&gt;"",IF(ABS($F8-$G8)&gt;=PrSettings!$M$7,(ABS($F8-$G8-BA8+BB8)&lt;=1)*1,IF(AND(BD8,$F8=$G8,$F8&gt;=PrSettings!$M$6),(ABS(BA8-$F8)&lt;=1)*1,IF(AND(ABS($F8-$G8-BA8+BB8)&lt;=1,$F8+$G8&gt;=PrSettings!$M$8),(ABS(BA8-$F8)&lt;=1)*(ABS(BB8-$G8)&lt;=1)*1,""))),"")</f>
        <v/>
      </c>
      <c r="BH8" s="300"/>
      <c r="BJ8" s="291">
        <f t="shared" si="4"/>
        <v>2</v>
      </c>
      <c r="BK8" s="292" t="str">
        <f t="shared" si="112"/>
        <v>A2</v>
      </c>
      <c r="BL8" s="293">
        <f t="shared" si="38"/>
        <v>4</v>
      </c>
      <c r="BM8" s="292" t="str">
        <f t="shared" si="113"/>
        <v>A4</v>
      </c>
      <c r="BN8" s="296"/>
      <c r="BO8" s="296"/>
      <c r="BP8" s="299"/>
      <c r="BQ8" s="293" t="str">
        <f t="shared" si="39"/>
        <v/>
      </c>
      <c r="BR8" s="293" t="str">
        <f>IF((BQ8&lt;&gt;""),IF(OR($F8&lt;&gt;$G8,PrSettings!$M$4="●"),(($F8-$G8)=(BN8-BO8))*1,0),"")</f>
        <v/>
      </c>
      <c r="BS8" s="293" t="str">
        <f t="shared" si="40"/>
        <v/>
      </c>
      <c r="BT8" s="293" t="str">
        <f>IF(BQ8&lt;&gt;"",IF(ABS($F8-$G8)&gt;=PrSettings!$M$7,(ABS($F8-$G8-BN8+BO8)&lt;=1)*1,IF(AND(BQ8,$F8=$G8,$F8&gt;=PrSettings!$M$6),(ABS(BN8-$F8)&lt;=1)*1,IF(AND(ABS($F8-$G8-BN8+BO8)&lt;=1,$F8+$G8&gt;=PrSettings!$M$8),(ABS(BN8-$F8)&lt;=1)*(ABS(BO8-$G8)&lt;=1)*1,""))),"")</f>
        <v/>
      </c>
      <c r="BU8" s="300"/>
      <c r="BW8" s="291">
        <f t="shared" si="5"/>
        <v>2</v>
      </c>
      <c r="BX8" s="292" t="str">
        <f t="shared" si="114"/>
        <v>A2</v>
      </c>
      <c r="BY8" s="293">
        <f t="shared" si="41"/>
        <v>4</v>
      </c>
      <c r="BZ8" s="292" t="str">
        <f t="shared" si="115"/>
        <v>A4</v>
      </c>
      <c r="CA8" s="296"/>
      <c r="CB8" s="296"/>
      <c r="CC8" s="299"/>
      <c r="CD8" s="293" t="str">
        <f t="shared" si="42"/>
        <v/>
      </c>
      <c r="CE8" s="293" t="str">
        <f>IF((CD8&lt;&gt;""),IF(OR($F8&lt;&gt;$G8,PrSettings!$M$4="●"),(($F8-$G8)=(CA8-CB8))*1,0),"")</f>
        <v/>
      </c>
      <c r="CF8" s="293" t="str">
        <f t="shared" si="43"/>
        <v/>
      </c>
      <c r="CG8" s="293" t="str">
        <f>IF(CD8&lt;&gt;"",IF(ABS($F8-$G8)&gt;=PrSettings!$M$7,(ABS($F8-$G8-CA8+CB8)&lt;=1)*1,IF(AND(CD8,$F8=$G8,$F8&gt;=PrSettings!$M$6),(ABS(CA8-$F8)&lt;=1)*1,IF(AND(ABS($F8-$G8-CA8+CB8)&lt;=1,$F8+$G8&gt;=PrSettings!$M$8),(ABS(CA8-$F8)&lt;=1)*(ABS(CB8-$G8)&lt;=1)*1,""))),"")</f>
        <v/>
      </c>
      <c r="CH8" s="300"/>
      <c r="CJ8" s="291">
        <f t="shared" si="6"/>
        <v>2</v>
      </c>
      <c r="CK8" s="292" t="str">
        <f t="shared" si="116"/>
        <v>A2</v>
      </c>
      <c r="CL8" s="293">
        <f t="shared" si="44"/>
        <v>4</v>
      </c>
      <c r="CM8" s="292" t="str">
        <f t="shared" si="117"/>
        <v>A4</v>
      </c>
      <c r="CN8" s="296"/>
      <c r="CO8" s="296"/>
      <c r="CP8" s="299"/>
      <c r="CQ8" s="293" t="str">
        <f t="shared" si="45"/>
        <v/>
      </c>
      <c r="CR8" s="293" t="str">
        <f>IF((CQ8&lt;&gt;""),IF(OR($F8&lt;&gt;$G8,PrSettings!$M$4="●"),(($F8-$G8)=(CN8-CO8))*1,0),"")</f>
        <v/>
      </c>
      <c r="CS8" s="293" t="str">
        <f t="shared" si="46"/>
        <v/>
      </c>
      <c r="CT8" s="293" t="str">
        <f>IF(CQ8&lt;&gt;"",IF(ABS($F8-$G8)&gt;=PrSettings!$M$7,(ABS($F8-$G8-CN8+CO8)&lt;=1)*1,IF(AND(CQ8,$F8=$G8,$F8&gt;=PrSettings!$M$6),(ABS(CN8-$F8)&lt;=1)*1,IF(AND(ABS($F8-$G8-CN8+CO8)&lt;=1,$F8+$G8&gt;=PrSettings!$M$8),(ABS(CN8-$F8)&lt;=1)*(ABS(CO8-$G8)&lt;=1)*1,""))),"")</f>
        <v/>
      </c>
      <c r="CU8" s="300"/>
      <c r="CW8" s="291">
        <f t="shared" si="7"/>
        <v>2</v>
      </c>
      <c r="CX8" s="292" t="str">
        <f t="shared" si="118"/>
        <v>A2</v>
      </c>
      <c r="CY8" s="293">
        <f t="shared" si="47"/>
        <v>4</v>
      </c>
      <c r="CZ8" s="292" t="str">
        <f t="shared" si="119"/>
        <v>A4</v>
      </c>
      <c r="DA8" s="296"/>
      <c r="DB8" s="296"/>
      <c r="DC8" s="299"/>
      <c r="DD8" s="293" t="str">
        <f t="shared" si="48"/>
        <v/>
      </c>
      <c r="DE8" s="293" t="str">
        <f>IF((DD8&lt;&gt;""),IF(OR($F8&lt;&gt;$G8,PrSettings!$M$4="●"),(($F8-$G8)=(DA8-DB8))*1,0),"")</f>
        <v/>
      </c>
      <c r="DF8" s="293" t="str">
        <f t="shared" si="49"/>
        <v/>
      </c>
      <c r="DG8" s="293" t="str">
        <f>IF(DD8&lt;&gt;"",IF(ABS($F8-$G8)&gt;=PrSettings!$M$7,(ABS($F8-$G8-DA8+DB8)&lt;=1)*1,IF(AND(DD8,$F8=$G8,$F8&gt;=PrSettings!$M$6),(ABS(DA8-$F8)&lt;=1)*1,IF(AND(ABS($F8-$G8-DA8+DB8)&lt;=1,$F8+$G8&gt;=PrSettings!$M$8),(ABS(DA8-$F8)&lt;=1)*(ABS(DB8-$G8)&lt;=1)*1,""))),"")</f>
        <v/>
      </c>
      <c r="DH8" s="300"/>
      <c r="DJ8" s="291">
        <f t="shared" si="8"/>
        <v>2</v>
      </c>
      <c r="DK8" s="292" t="str">
        <f t="shared" si="120"/>
        <v>A2</v>
      </c>
      <c r="DL8" s="293">
        <f t="shared" si="50"/>
        <v>4</v>
      </c>
      <c r="DM8" s="292" t="str">
        <f t="shared" si="121"/>
        <v>A4</v>
      </c>
      <c r="DN8" s="296"/>
      <c r="DO8" s="296"/>
      <c r="DP8" s="299"/>
      <c r="DQ8" s="293" t="str">
        <f t="shared" si="51"/>
        <v/>
      </c>
      <c r="DR8" s="293" t="str">
        <f>IF((DQ8&lt;&gt;""),IF(OR($F8&lt;&gt;$G8,PrSettings!$M$4="●"),(($F8-$G8)=(DN8-DO8))*1,0),"")</f>
        <v/>
      </c>
      <c r="DS8" s="293" t="str">
        <f t="shared" si="52"/>
        <v/>
      </c>
      <c r="DT8" s="293" t="str">
        <f>IF(DQ8&lt;&gt;"",IF(ABS($F8-$G8)&gt;=PrSettings!$M$7,(ABS($F8-$G8-DN8+DO8)&lt;=1)*1,IF(AND(DQ8,$F8=$G8,$F8&gt;=PrSettings!$M$6),(ABS(DN8-$F8)&lt;=1)*1,IF(AND(ABS($F8-$G8-DN8+DO8)&lt;=1,$F8+$G8&gt;=PrSettings!$M$8),(ABS(DN8-$F8)&lt;=1)*(ABS(DO8-$G8)&lt;=1)*1,""))),"")</f>
        <v/>
      </c>
      <c r="DU8" s="300"/>
      <c r="DW8" s="291">
        <f t="shared" si="9"/>
        <v>2</v>
      </c>
      <c r="DX8" s="292" t="str">
        <f t="shared" si="122"/>
        <v>A2</v>
      </c>
      <c r="DY8" s="293">
        <f t="shared" si="53"/>
        <v>4</v>
      </c>
      <c r="DZ8" s="292" t="str">
        <f t="shared" si="123"/>
        <v>A4</v>
      </c>
      <c r="EA8" s="296"/>
      <c r="EB8" s="296"/>
      <c r="EC8" s="299"/>
      <c r="ED8" s="293" t="str">
        <f t="shared" si="54"/>
        <v/>
      </c>
      <c r="EE8" s="293" t="str">
        <f>IF((ED8&lt;&gt;""),IF(OR($F8&lt;&gt;$G8,PrSettings!$M$4="●"),(($F8-$G8)=(EA8-EB8))*1,0),"")</f>
        <v/>
      </c>
      <c r="EF8" s="293" t="str">
        <f t="shared" si="55"/>
        <v/>
      </c>
      <c r="EG8" s="293" t="str">
        <f>IF(ED8&lt;&gt;"",IF(ABS($F8-$G8)&gt;=PrSettings!$M$7,(ABS($F8-$G8-EA8+EB8)&lt;=1)*1,IF(AND(ED8,$F8=$G8,$F8&gt;=PrSettings!$M$6),(ABS(EA8-$F8)&lt;=1)*1,IF(AND(ABS($F8-$G8-EA8+EB8)&lt;=1,$F8+$G8&gt;=PrSettings!$M$8),(ABS(EA8-$F8)&lt;=1)*(ABS(EB8-$G8)&lt;=1)*1,""))),"")</f>
        <v/>
      </c>
      <c r="EH8" s="300"/>
      <c r="EJ8" s="291">
        <f t="shared" si="10"/>
        <v>2</v>
      </c>
      <c r="EK8" s="292" t="str">
        <f t="shared" si="124"/>
        <v>A2</v>
      </c>
      <c r="EL8" s="293">
        <f t="shared" si="56"/>
        <v>4</v>
      </c>
      <c r="EM8" s="292" t="str">
        <f t="shared" si="125"/>
        <v>A4</v>
      </c>
      <c r="EN8" s="296"/>
      <c r="EO8" s="296"/>
      <c r="EP8" s="299"/>
      <c r="EQ8" s="293" t="str">
        <f t="shared" si="57"/>
        <v/>
      </c>
      <c r="ER8" s="293" t="str">
        <f>IF((EQ8&lt;&gt;""),IF(OR($F8&lt;&gt;$G8,PrSettings!$M$4="●"),(($F8-$G8)=(EN8-EO8))*1,0),"")</f>
        <v/>
      </c>
      <c r="ES8" s="293" t="str">
        <f t="shared" si="58"/>
        <v/>
      </c>
      <c r="ET8" s="293" t="str">
        <f>IF(EQ8&lt;&gt;"",IF(ABS($F8-$G8)&gt;=PrSettings!$M$7,(ABS($F8-$G8-EN8+EO8)&lt;=1)*1,IF(AND(EQ8,$F8=$G8,$F8&gt;=PrSettings!$M$6),(ABS(EN8-$F8)&lt;=1)*1,IF(AND(ABS($F8-$G8-EN8+EO8)&lt;=1,$F8+$G8&gt;=PrSettings!$M$8),(ABS(EN8-$F8)&lt;=1)*(ABS(EO8-$G8)&lt;=1)*1,""))),"")</f>
        <v/>
      </c>
      <c r="EU8" s="300"/>
      <c r="EW8" s="291">
        <f t="shared" si="11"/>
        <v>2</v>
      </c>
      <c r="EX8" s="292" t="str">
        <f t="shared" si="126"/>
        <v>A2</v>
      </c>
      <c r="EY8" s="293">
        <f t="shared" si="59"/>
        <v>4</v>
      </c>
      <c r="EZ8" s="292" t="str">
        <f t="shared" si="127"/>
        <v>A4</v>
      </c>
      <c r="FA8" s="296"/>
      <c r="FB8" s="296"/>
      <c r="FC8" s="299"/>
      <c r="FD8" s="293" t="str">
        <f t="shared" si="60"/>
        <v/>
      </c>
      <c r="FE8" s="293" t="str">
        <f>IF((FD8&lt;&gt;""),IF(OR($F8&lt;&gt;$G8,PrSettings!$M$4="●"),(($F8-$G8)=(FA8-FB8))*1,0),"")</f>
        <v/>
      </c>
      <c r="FF8" s="293" t="str">
        <f t="shared" si="61"/>
        <v/>
      </c>
      <c r="FG8" s="293" t="str">
        <f>IF(FD8&lt;&gt;"",IF(ABS($F8-$G8)&gt;=PrSettings!$M$7,(ABS($F8-$G8-FA8+FB8)&lt;=1)*1,IF(AND(FD8,$F8=$G8,$F8&gt;=PrSettings!$M$6),(ABS(FA8-$F8)&lt;=1)*1,IF(AND(ABS($F8-$G8-FA8+FB8)&lt;=1,$F8+$G8&gt;=PrSettings!$M$8),(ABS(FA8-$F8)&lt;=1)*(ABS(FB8-$G8)&lt;=1)*1,""))),"")</f>
        <v/>
      </c>
      <c r="FH8" s="300"/>
      <c r="FJ8" s="291">
        <f t="shared" si="12"/>
        <v>2</v>
      </c>
      <c r="FK8" s="292" t="str">
        <f t="shared" si="128"/>
        <v>A2</v>
      </c>
      <c r="FL8" s="293">
        <f t="shared" si="62"/>
        <v>4</v>
      </c>
      <c r="FM8" s="292" t="str">
        <f t="shared" si="129"/>
        <v>A4</v>
      </c>
      <c r="FN8" s="296"/>
      <c r="FO8" s="296"/>
      <c r="FP8" s="299"/>
      <c r="FQ8" s="293" t="str">
        <f t="shared" si="63"/>
        <v/>
      </c>
      <c r="FR8" s="293" t="str">
        <f>IF((FQ8&lt;&gt;""),IF(OR($F8&lt;&gt;$G8,PrSettings!$M$4="●"),(($F8-$G8)=(FN8-FO8))*1,0),"")</f>
        <v/>
      </c>
      <c r="FS8" s="293" t="str">
        <f t="shared" si="64"/>
        <v/>
      </c>
      <c r="FT8" s="293" t="str">
        <f>IF(FQ8&lt;&gt;"",IF(ABS($F8-$G8)&gt;=PrSettings!$M$7,(ABS($F8-$G8-FN8+FO8)&lt;=1)*1,IF(AND(FQ8,$F8=$G8,$F8&gt;=PrSettings!$M$6),(ABS(FN8-$F8)&lt;=1)*1,IF(AND(ABS($F8-$G8-FN8+FO8)&lt;=1,$F8+$G8&gt;=PrSettings!$M$8),(ABS(FN8-$F8)&lt;=1)*(ABS(FO8-$G8)&lt;=1)*1,""))),"")</f>
        <v/>
      </c>
      <c r="FU8" s="300"/>
      <c r="FW8" s="291">
        <f t="shared" si="13"/>
        <v>2</v>
      </c>
      <c r="FX8" s="292" t="str">
        <f t="shared" si="130"/>
        <v>A2</v>
      </c>
      <c r="FY8" s="293">
        <f t="shared" si="65"/>
        <v>4</v>
      </c>
      <c r="FZ8" s="292" t="str">
        <f t="shared" si="131"/>
        <v>A4</v>
      </c>
      <c r="GA8" s="296"/>
      <c r="GB8" s="296"/>
      <c r="GC8" s="299"/>
      <c r="GD8" s="293" t="str">
        <f t="shared" si="66"/>
        <v/>
      </c>
      <c r="GE8" s="293" t="str">
        <f>IF((GD8&lt;&gt;""),IF(OR($F8&lt;&gt;$G8,PrSettings!$M$4="●"),(($F8-$G8)=(GA8-GB8))*1,0),"")</f>
        <v/>
      </c>
      <c r="GF8" s="293" t="str">
        <f t="shared" si="67"/>
        <v/>
      </c>
      <c r="GG8" s="293" t="str">
        <f>IF(GD8&lt;&gt;"",IF(ABS($F8-$G8)&gt;=PrSettings!$M$7,(ABS($F8-$G8-GA8+GB8)&lt;=1)*1,IF(AND(GD8,$F8=$G8,$F8&gt;=PrSettings!$M$6),(ABS(GA8-$F8)&lt;=1)*1,IF(AND(ABS($F8-$G8-GA8+GB8)&lt;=1,$F8+$G8&gt;=PrSettings!$M$8),(ABS(GA8-$F8)&lt;=1)*(ABS(GB8-$G8)&lt;=1)*1,""))),"")</f>
        <v/>
      </c>
      <c r="GH8" s="300"/>
      <c r="GJ8" s="291">
        <f t="shared" si="14"/>
        <v>2</v>
      </c>
      <c r="GK8" s="292" t="str">
        <f t="shared" si="132"/>
        <v>A2</v>
      </c>
      <c r="GL8" s="293">
        <f t="shared" si="68"/>
        <v>4</v>
      </c>
      <c r="GM8" s="292" t="str">
        <f t="shared" si="133"/>
        <v>A4</v>
      </c>
      <c r="GN8" s="296"/>
      <c r="GO8" s="296"/>
      <c r="GP8" s="299"/>
      <c r="GQ8" s="293" t="str">
        <f t="shared" si="69"/>
        <v/>
      </c>
      <c r="GR8" s="293" t="str">
        <f>IF((GQ8&lt;&gt;""),IF(OR($F8&lt;&gt;$G8,PrSettings!$M$4="●"),(($F8-$G8)=(GN8-GO8))*1,0),"")</f>
        <v/>
      </c>
      <c r="GS8" s="293" t="str">
        <f t="shared" si="70"/>
        <v/>
      </c>
      <c r="GT8" s="293" t="str">
        <f>IF(GQ8&lt;&gt;"",IF(ABS($F8-$G8)&gt;=PrSettings!$M$7,(ABS($F8-$G8-GN8+GO8)&lt;=1)*1,IF(AND(GQ8,$F8=$G8,$F8&gt;=PrSettings!$M$6),(ABS(GN8-$F8)&lt;=1)*1,IF(AND(ABS($F8-$G8-GN8+GO8)&lt;=1,$F8+$G8&gt;=PrSettings!$M$8),(ABS(GN8-$F8)&lt;=1)*(ABS(GO8-$G8)&lt;=1)*1,""))),"")</f>
        <v/>
      </c>
      <c r="GU8" s="300"/>
      <c r="GW8" s="291">
        <f t="shared" si="15"/>
        <v>2</v>
      </c>
      <c r="GX8" s="292" t="str">
        <f t="shared" si="134"/>
        <v>A2</v>
      </c>
      <c r="GY8" s="293">
        <f t="shared" si="71"/>
        <v>4</v>
      </c>
      <c r="GZ8" s="292" t="str">
        <f t="shared" si="135"/>
        <v>A4</v>
      </c>
      <c r="HA8" s="296"/>
      <c r="HB8" s="296"/>
      <c r="HC8" s="299"/>
      <c r="HD8" s="293" t="str">
        <f t="shared" si="72"/>
        <v/>
      </c>
      <c r="HE8" s="293" t="str">
        <f>IF((HD8&lt;&gt;""),IF(OR($F8&lt;&gt;$G8,PrSettings!$M$4="●"),(($F8-$G8)=(HA8-HB8))*1,0),"")</f>
        <v/>
      </c>
      <c r="HF8" s="293" t="str">
        <f t="shared" si="73"/>
        <v/>
      </c>
      <c r="HG8" s="293" t="str">
        <f>IF(HD8&lt;&gt;"",IF(ABS($F8-$G8)&gt;=PrSettings!$M$7,(ABS($F8-$G8-HA8+HB8)&lt;=1)*1,IF(AND(HD8,$F8=$G8,$F8&gt;=PrSettings!$M$6),(ABS(HA8-$F8)&lt;=1)*1,IF(AND(ABS($F8-$G8-HA8+HB8)&lt;=1,$F8+$G8&gt;=PrSettings!$M$8),(ABS(HA8-$F8)&lt;=1)*(ABS(HB8-$G8)&lt;=1)*1,""))),"")</f>
        <v/>
      </c>
      <c r="HH8" s="300"/>
      <c r="HJ8" s="291">
        <f t="shared" si="16"/>
        <v>2</v>
      </c>
      <c r="HK8" s="292" t="str">
        <f t="shared" si="136"/>
        <v>A2</v>
      </c>
      <c r="HL8" s="293">
        <f t="shared" si="74"/>
        <v>4</v>
      </c>
      <c r="HM8" s="292" t="str">
        <f t="shared" si="137"/>
        <v>A4</v>
      </c>
      <c r="HN8" s="296"/>
      <c r="HO8" s="296"/>
      <c r="HP8" s="299"/>
      <c r="HQ8" s="293" t="str">
        <f t="shared" si="75"/>
        <v/>
      </c>
      <c r="HR8" s="293" t="str">
        <f>IF((HQ8&lt;&gt;""),IF(OR($F8&lt;&gt;$G8,PrSettings!$M$4="●"),(($F8-$G8)=(HN8-HO8))*1,0),"")</f>
        <v/>
      </c>
      <c r="HS8" s="293" t="str">
        <f t="shared" si="76"/>
        <v/>
      </c>
      <c r="HT8" s="293" t="str">
        <f>IF(HQ8&lt;&gt;"",IF(ABS($F8-$G8)&gt;=PrSettings!$M$7,(ABS($F8-$G8-HN8+HO8)&lt;=1)*1,IF(AND(HQ8,$F8=$G8,$F8&gt;=PrSettings!$M$6),(ABS(HN8-$F8)&lt;=1)*1,IF(AND(ABS($F8-$G8-HN8+HO8)&lt;=1,$F8+$G8&gt;=PrSettings!$M$8),(ABS(HN8-$F8)&lt;=1)*(ABS(HO8-$G8)&lt;=1)*1,""))),"")</f>
        <v/>
      </c>
      <c r="HU8" s="300"/>
      <c r="HW8" s="291">
        <f t="shared" si="17"/>
        <v>2</v>
      </c>
      <c r="HX8" s="292" t="str">
        <f t="shared" si="138"/>
        <v>A2</v>
      </c>
      <c r="HY8" s="293">
        <f t="shared" si="77"/>
        <v>4</v>
      </c>
      <c r="HZ8" s="292" t="str">
        <f t="shared" si="139"/>
        <v>A4</v>
      </c>
      <c r="IA8" s="296"/>
      <c r="IB8" s="296"/>
      <c r="IC8" s="299"/>
      <c r="ID8" s="293" t="str">
        <f t="shared" si="78"/>
        <v/>
      </c>
      <c r="IE8" s="293" t="str">
        <f>IF((ID8&lt;&gt;""),IF(OR($F8&lt;&gt;$G8,PrSettings!$M$4="●"),(($F8-$G8)=(IA8-IB8))*1,0),"")</f>
        <v/>
      </c>
      <c r="IF8" s="293" t="str">
        <f t="shared" si="79"/>
        <v/>
      </c>
      <c r="IG8" s="293" t="str">
        <f>IF(ID8&lt;&gt;"",IF(ABS($F8-$G8)&gt;=PrSettings!$M$7,(ABS($F8-$G8-IA8+IB8)&lt;=1)*1,IF(AND(ID8,$F8=$G8,$F8&gt;=PrSettings!$M$6),(ABS(IA8-$F8)&lt;=1)*1,IF(AND(ABS($F8-$G8-IA8+IB8)&lt;=1,$F8+$G8&gt;=PrSettings!$M$8),(ABS(IA8-$F8)&lt;=1)*(ABS(IB8-$G8)&lt;=1)*1,""))),"")</f>
        <v/>
      </c>
      <c r="IH8" s="300"/>
      <c r="IJ8" s="291">
        <f t="shared" si="18"/>
        <v>2</v>
      </c>
      <c r="IK8" s="292" t="str">
        <f t="shared" si="140"/>
        <v>A2</v>
      </c>
      <c r="IL8" s="293">
        <f t="shared" si="80"/>
        <v>4</v>
      </c>
      <c r="IM8" s="292" t="str">
        <f t="shared" si="141"/>
        <v>A4</v>
      </c>
      <c r="IN8" s="296"/>
      <c r="IO8" s="296"/>
      <c r="IP8" s="299"/>
      <c r="IQ8" s="293" t="str">
        <f t="shared" si="81"/>
        <v/>
      </c>
      <c r="IR8" s="293" t="str">
        <f>IF((IQ8&lt;&gt;""),IF(OR($F8&lt;&gt;$G8,PrSettings!$M$4="●"),(($F8-$G8)=(IN8-IO8))*1,0),"")</f>
        <v/>
      </c>
      <c r="IS8" s="293" t="str">
        <f t="shared" si="82"/>
        <v/>
      </c>
      <c r="IT8" s="293" t="str">
        <f>IF(IQ8&lt;&gt;"",IF(ABS($F8-$G8)&gt;=PrSettings!$M$7,(ABS($F8-$G8-IN8+IO8)&lt;=1)*1,IF(AND(IQ8,$F8=$G8,$F8&gt;=PrSettings!$M$6),(ABS(IN8-$F8)&lt;=1)*1,IF(AND(ABS($F8-$G8-IN8+IO8)&lt;=1,$F8+$G8&gt;=PrSettings!$M$8),(ABS(IN8-$F8)&lt;=1)*(ABS(IO8-$G8)&lt;=1)*1,""))),"")</f>
        <v/>
      </c>
      <c r="IU8" s="300"/>
      <c r="IW8" s="291">
        <f t="shared" si="19"/>
        <v>2</v>
      </c>
      <c r="IX8" s="292" t="str">
        <f t="shared" si="142"/>
        <v>A2</v>
      </c>
      <c r="IY8" s="293">
        <f t="shared" si="83"/>
        <v>4</v>
      </c>
      <c r="IZ8" s="292" t="str">
        <f t="shared" si="143"/>
        <v>A4</v>
      </c>
      <c r="JA8" s="296"/>
      <c r="JB8" s="296"/>
      <c r="JC8" s="299"/>
      <c r="JD8" s="293" t="str">
        <f t="shared" si="84"/>
        <v/>
      </c>
      <c r="JE8" s="293" t="str">
        <f>IF((JD8&lt;&gt;""),IF(OR($F8&lt;&gt;$G8,PrSettings!$M$4="●"),(($F8-$G8)=(JA8-JB8))*1,0),"")</f>
        <v/>
      </c>
      <c r="JF8" s="293" t="str">
        <f t="shared" si="85"/>
        <v/>
      </c>
      <c r="JG8" s="293" t="str">
        <f>IF(JD8&lt;&gt;"",IF(ABS($F8-$G8)&gt;=PrSettings!$M$7,(ABS($F8-$G8-JA8+JB8)&lt;=1)*1,IF(AND(JD8,$F8=$G8,$F8&gt;=PrSettings!$M$6),(ABS(JA8-$F8)&lt;=1)*1,IF(AND(ABS($F8-$G8-JA8+JB8)&lt;=1,$F8+$G8&gt;=PrSettings!$M$8),(ABS(JA8-$F8)&lt;=1)*(ABS(JB8-$G8)&lt;=1)*1,""))),"")</f>
        <v/>
      </c>
      <c r="JH8" s="300"/>
      <c r="JJ8" s="291">
        <f t="shared" si="20"/>
        <v>2</v>
      </c>
      <c r="JK8" s="292" t="str">
        <f t="shared" si="144"/>
        <v>A2</v>
      </c>
      <c r="JL8" s="293">
        <f t="shared" si="86"/>
        <v>4</v>
      </c>
      <c r="JM8" s="292" t="str">
        <f t="shared" si="145"/>
        <v>A4</v>
      </c>
      <c r="JN8" s="296"/>
      <c r="JO8" s="296"/>
      <c r="JP8" s="299"/>
      <c r="JQ8" s="293" t="str">
        <f t="shared" si="87"/>
        <v/>
      </c>
      <c r="JR8" s="293" t="str">
        <f>IF((JQ8&lt;&gt;""),IF(OR($F8&lt;&gt;$G8,PrSettings!$M$4="●"),(($F8-$G8)=(JN8-JO8))*1,0),"")</f>
        <v/>
      </c>
      <c r="JS8" s="293" t="str">
        <f t="shared" si="88"/>
        <v/>
      </c>
      <c r="JT8" s="293" t="str">
        <f>IF(JQ8&lt;&gt;"",IF(ABS($F8-$G8)&gt;=PrSettings!$M$7,(ABS($F8-$G8-JN8+JO8)&lt;=1)*1,IF(AND(JQ8,$F8=$G8,$F8&gt;=PrSettings!$M$6),(ABS(JN8-$F8)&lt;=1)*1,IF(AND(ABS($F8-$G8-JN8+JO8)&lt;=1,$F8+$G8&gt;=PrSettings!$M$8),(ABS(JN8-$F8)&lt;=1)*(ABS(JO8-$G8)&lt;=1)*1,""))),"")</f>
        <v/>
      </c>
      <c r="JU8" s="300"/>
      <c r="JW8" s="291">
        <f t="shared" si="21"/>
        <v>2</v>
      </c>
      <c r="JX8" s="292" t="str">
        <f t="shared" si="146"/>
        <v>A2</v>
      </c>
      <c r="JY8" s="293">
        <f t="shared" si="89"/>
        <v>4</v>
      </c>
      <c r="JZ8" s="292" t="str">
        <f t="shared" si="147"/>
        <v>A4</v>
      </c>
      <c r="KA8" s="296"/>
      <c r="KB8" s="296"/>
      <c r="KC8" s="299"/>
      <c r="KD8" s="293" t="str">
        <f t="shared" si="90"/>
        <v/>
      </c>
      <c r="KE8" s="293" t="str">
        <f>IF((KD8&lt;&gt;""),IF(OR($F8&lt;&gt;$G8,PrSettings!$M$4="●"),(($F8-$G8)=(KA8-KB8))*1,0),"")</f>
        <v/>
      </c>
      <c r="KF8" s="293" t="str">
        <f t="shared" si="91"/>
        <v/>
      </c>
      <c r="KG8" s="293" t="str">
        <f>IF(KD8&lt;&gt;"",IF(ABS($F8-$G8)&gt;=PrSettings!$M$7,(ABS($F8-$G8-KA8+KB8)&lt;=1)*1,IF(AND(KD8,$F8=$G8,$F8&gt;=PrSettings!$M$6),(ABS(KA8-$F8)&lt;=1)*1,IF(AND(ABS($F8-$G8-KA8+KB8)&lt;=1,$F8+$G8&gt;=PrSettings!$M$8),(ABS(KA8-$F8)&lt;=1)*(ABS(KB8-$G8)&lt;=1)*1,""))),"")</f>
        <v/>
      </c>
      <c r="KH8" s="300"/>
      <c r="KJ8" s="291">
        <f t="shared" si="22"/>
        <v>2</v>
      </c>
      <c r="KK8" s="292" t="str">
        <f t="shared" si="148"/>
        <v>A2</v>
      </c>
      <c r="KL8" s="293">
        <f t="shared" si="92"/>
        <v>4</v>
      </c>
      <c r="KM8" s="292" t="str">
        <f t="shared" si="149"/>
        <v>A4</v>
      </c>
      <c r="KN8" s="296"/>
      <c r="KO8" s="296"/>
      <c r="KP8" s="299"/>
      <c r="KQ8" s="293" t="str">
        <f t="shared" si="93"/>
        <v/>
      </c>
      <c r="KR8" s="293" t="str">
        <f>IF((KQ8&lt;&gt;""),IF(OR($F8&lt;&gt;$G8,PrSettings!$M$4="●"),(($F8-$G8)=(KN8-KO8))*1,0),"")</f>
        <v/>
      </c>
      <c r="KS8" s="293" t="str">
        <f t="shared" si="94"/>
        <v/>
      </c>
      <c r="KT8" s="293" t="str">
        <f>IF(KQ8&lt;&gt;"",IF(ABS($F8-$G8)&gt;=PrSettings!$M$7,(ABS($F8-$G8-KN8+KO8)&lt;=1)*1,IF(AND(KQ8,$F8=$G8,$F8&gt;=PrSettings!$M$6),(ABS(KN8-$F8)&lt;=1)*1,IF(AND(ABS($F8-$G8-KN8+KO8)&lt;=1,$F8+$G8&gt;=PrSettings!$M$8),(ABS(KN8-$F8)&lt;=1)*(ABS(KO8-$G8)&lt;=1)*1,""))),"")</f>
        <v/>
      </c>
      <c r="KU8" s="300"/>
      <c r="KW8" s="291">
        <f t="shared" si="23"/>
        <v>2</v>
      </c>
      <c r="KX8" s="292" t="str">
        <f t="shared" si="150"/>
        <v>A2</v>
      </c>
      <c r="KY8" s="293">
        <f t="shared" si="95"/>
        <v>4</v>
      </c>
      <c r="KZ8" s="292" t="str">
        <f t="shared" si="151"/>
        <v>A4</v>
      </c>
      <c r="LA8" s="296"/>
      <c r="LB8" s="296"/>
      <c r="LC8" s="299"/>
      <c r="LD8" s="293" t="str">
        <f t="shared" si="96"/>
        <v/>
      </c>
      <c r="LE8" s="293" t="str">
        <f>IF((LD8&lt;&gt;""),IF(OR($F8&lt;&gt;$G8,PrSettings!$M$4="●"),(($F8-$G8)=(LA8-LB8))*1,0),"")</f>
        <v/>
      </c>
      <c r="LF8" s="293" t="str">
        <f t="shared" si="97"/>
        <v/>
      </c>
      <c r="LG8" s="293" t="str">
        <f>IF(LD8&lt;&gt;"",IF(ABS($F8-$G8)&gt;=PrSettings!$M$7,(ABS($F8-$G8-LA8+LB8)&lt;=1)*1,IF(AND(LD8,$F8=$G8,$F8&gt;=PrSettings!$M$6),(ABS(LA8-$F8)&lt;=1)*1,IF(AND(ABS($F8-$G8-LA8+LB8)&lt;=1,$F8+$G8&gt;=PrSettings!$M$8),(ABS(LA8-$F8)&lt;=1)*(ABS(LB8-$G8)&lt;=1)*1,""))),"")</f>
        <v/>
      </c>
      <c r="LH8" s="300"/>
      <c r="LJ8" s="291">
        <f t="shared" si="24"/>
        <v>2</v>
      </c>
      <c r="LK8" s="292" t="str">
        <f t="shared" si="152"/>
        <v>A2</v>
      </c>
      <c r="LL8" s="293">
        <f t="shared" si="98"/>
        <v>4</v>
      </c>
      <c r="LM8" s="292" t="str">
        <f t="shared" si="153"/>
        <v>A4</v>
      </c>
      <c r="LN8" s="296"/>
      <c r="LO8" s="296"/>
      <c r="LP8" s="299"/>
      <c r="LQ8" s="293" t="str">
        <f t="shared" si="99"/>
        <v/>
      </c>
      <c r="LR8" s="293" t="str">
        <f>IF((LQ8&lt;&gt;""),IF(OR($F8&lt;&gt;$G8,PrSettings!$M$4="●"),(($F8-$G8)=(LN8-LO8))*1,0),"")</f>
        <v/>
      </c>
      <c r="LS8" s="293" t="str">
        <f t="shared" si="100"/>
        <v/>
      </c>
      <c r="LT8" s="293" t="str">
        <f>IF(LQ8&lt;&gt;"",IF(ABS($F8-$G8)&gt;=PrSettings!$M$7,(ABS($F8-$G8-LN8+LO8)&lt;=1)*1,IF(AND(LQ8,$F8=$G8,$F8&gt;=PrSettings!$M$6),(ABS(LN8-$F8)&lt;=1)*1,IF(AND(ABS($F8-$G8-LN8+LO8)&lt;=1,$F8+$G8&gt;=PrSettings!$M$8),(ABS(LN8-$F8)&lt;=1)*(ABS(LO8-$G8)&lt;=1)*1,""))),"")</f>
        <v/>
      </c>
      <c r="LU8" s="300"/>
      <c r="LW8" s="291">
        <f t="shared" si="25"/>
        <v>2</v>
      </c>
      <c r="LX8" s="292" t="str">
        <f t="shared" si="154"/>
        <v>A2</v>
      </c>
      <c r="LY8" s="293">
        <f t="shared" si="101"/>
        <v>4</v>
      </c>
      <c r="LZ8" s="292" t="str">
        <f t="shared" si="155"/>
        <v>A4</v>
      </c>
      <c r="MA8" s="296"/>
      <c r="MB8" s="296"/>
      <c r="MC8" s="299"/>
      <c r="MD8" s="293" t="str">
        <f t="shared" si="102"/>
        <v/>
      </c>
      <c r="ME8" s="293" t="str">
        <f>IF((MD8&lt;&gt;""),IF(OR($F8&lt;&gt;$G8,PrSettings!$M$4="●"),(($F8-$G8)=(MA8-MB8))*1,0),"")</f>
        <v/>
      </c>
      <c r="MF8" s="293" t="str">
        <f t="shared" si="103"/>
        <v/>
      </c>
      <c r="MG8" s="293" t="str">
        <f>IF(MD8&lt;&gt;"",IF(ABS($F8-$G8)&gt;=PrSettings!$M$7,(ABS($F8-$G8-MA8+MB8)&lt;=1)*1,IF(AND(MD8,$F8=$G8,$F8&gt;=PrSettings!$M$6),(ABS(MA8-$F8)&lt;=1)*1,IF(AND(ABS($F8-$G8-MA8+MB8)&lt;=1,$F8+$G8&gt;=PrSettings!$M$8),(ABS(MA8-$F8)&lt;=1)*(ABS(MB8-$G8)&lt;=1)*1,""))),"")</f>
        <v/>
      </c>
      <c r="MH8" s="300"/>
    </row>
    <row r="9" spans="1:346" x14ac:dyDescent="0.25">
      <c r="B9" s="291">
        <f>INDEX(Groups!$C$7:$C$35,MATCH(C9,Groups!$D$7:$D$35,0))</f>
        <v>1</v>
      </c>
      <c r="C9" s="292" t="str">
        <f>CalcA!$P$25</f>
        <v>A1</v>
      </c>
      <c r="D9" s="293">
        <f>INDEX(Groups!$C$7:$C$35,MATCH(E9,Groups!$D$7:$D$35,0))</f>
        <v>3</v>
      </c>
      <c r="E9" s="292" t="str">
        <f>CalcA!$Q$25</f>
        <v>A3</v>
      </c>
      <c r="F9" s="294" t="str">
        <f>CalcA!$R$25</f>
        <v/>
      </c>
      <c r="G9" s="295" t="str">
        <f>CalcA!$S$25</f>
        <v/>
      </c>
      <c r="J9" s="291">
        <f t="shared" si="0"/>
        <v>1</v>
      </c>
      <c r="K9" s="292" t="str">
        <f t="shared" si="104"/>
        <v>A1</v>
      </c>
      <c r="L9" s="293">
        <f t="shared" si="26"/>
        <v>3</v>
      </c>
      <c r="M9" s="292" t="str">
        <f t="shared" si="105"/>
        <v>A3</v>
      </c>
      <c r="N9" s="296"/>
      <c r="O9" s="296"/>
      <c r="P9" s="299"/>
      <c r="Q9" s="293" t="str">
        <f t="shared" si="27"/>
        <v/>
      </c>
      <c r="R9" s="293" t="str">
        <f>IF((Q9&lt;&gt;""),IF(OR($F9&lt;&gt;$G9,PrSettings!$M$4="●"),(($F9-$G9)=(N9-O9))*1,0),"")</f>
        <v/>
      </c>
      <c r="S9" s="293" t="str">
        <f t="shared" si="28"/>
        <v/>
      </c>
      <c r="T9" s="293" t="str">
        <f>IF(Q9&lt;&gt;"",IF(ABS($F9-$G9)&gt;=PrSettings!$M$7,(ABS($F9-$G9-N9+O9)&lt;=1)*1,IF(AND(Q9,$F9=$G9,$F9&gt;=PrSettings!$M$6),(ABS(N9-$F9)&lt;=1)*1,IF(AND(ABS($F9-$G9-N9+O9)&lt;=1,$F9+$G9&gt;=PrSettings!$M$8),(ABS(N9-$F9)&lt;=1)*(ABS(O9-$G9)&lt;=1)*1,""))),"")</f>
        <v/>
      </c>
      <c r="U9" s="300"/>
      <c r="W9" s="291">
        <f t="shared" si="1"/>
        <v>1</v>
      </c>
      <c r="X9" s="292" t="str">
        <f t="shared" si="106"/>
        <v>A1</v>
      </c>
      <c r="Y9" s="293">
        <f t="shared" si="29"/>
        <v>3</v>
      </c>
      <c r="Z9" s="292" t="str">
        <f t="shared" si="107"/>
        <v>A3</v>
      </c>
      <c r="AA9" s="296"/>
      <c r="AB9" s="296"/>
      <c r="AC9" s="299"/>
      <c r="AD9" s="293" t="str">
        <f t="shared" si="30"/>
        <v/>
      </c>
      <c r="AE9" s="293" t="str">
        <f>IF((AD9&lt;&gt;""),IF(OR($F9&lt;&gt;$G9,PrSettings!$M$4="●"),(($F9-$G9)=(AA9-AB9))*1,0),"")</f>
        <v/>
      </c>
      <c r="AF9" s="293" t="str">
        <f t="shared" si="31"/>
        <v/>
      </c>
      <c r="AG9" s="293" t="str">
        <f>IF(AD9&lt;&gt;"",IF(ABS($F9-$G9)&gt;=PrSettings!$M$7,(ABS($F9-$G9-AA9+AB9)&lt;=1)*1,IF(AND(AD9,$F9=$G9,$F9&gt;=PrSettings!$M$6),(ABS(AA9-$F9)&lt;=1)*1,IF(AND(ABS($F9-$G9-AA9+AB9)&lt;=1,$F9+$G9&gt;=PrSettings!$M$8),(ABS(AA9-$F9)&lt;=1)*(ABS(AB9-$G9)&lt;=1)*1,""))),"")</f>
        <v/>
      </c>
      <c r="AH9" s="300"/>
      <c r="AJ9" s="291">
        <f t="shared" si="2"/>
        <v>1</v>
      </c>
      <c r="AK9" s="292" t="str">
        <f t="shared" si="108"/>
        <v>A1</v>
      </c>
      <c r="AL9" s="293">
        <f t="shared" si="32"/>
        <v>3</v>
      </c>
      <c r="AM9" s="292" t="str">
        <f t="shared" si="109"/>
        <v>A3</v>
      </c>
      <c r="AN9" s="296"/>
      <c r="AO9" s="296"/>
      <c r="AP9" s="299"/>
      <c r="AQ9" s="293" t="str">
        <f t="shared" si="33"/>
        <v/>
      </c>
      <c r="AR9" s="293" t="str">
        <f>IF((AQ9&lt;&gt;""),IF(OR($F9&lt;&gt;$G9,PrSettings!$M$4="●"),(($F9-$G9)=(AN9-AO9))*1,0),"")</f>
        <v/>
      </c>
      <c r="AS9" s="293" t="str">
        <f t="shared" si="34"/>
        <v/>
      </c>
      <c r="AT9" s="293" t="str">
        <f>IF(AQ9&lt;&gt;"",IF(ABS($F9-$G9)&gt;=PrSettings!$M$7,(ABS($F9-$G9-AN9+AO9)&lt;=1)*1,IF(AND(AQ9,$F9=$G9,$F9&gt;=PrSettings!$M$6),(ABS(AN9-$F9)&lt;=1)*1,IF(AND(ABS($F9-$G9-AN9+AO9)&lt;=1,$F9+$G9&gt;=PrSettings!$M$8),(ABS(AN9-$F9)&lt;=1)*(ABS(AO9-$G9)&lt;=1)*1,""))),"")</f>
        <v/>
      </c>
      <c r="AU9" s="300"/>
      <c r="AW9" s="291">
        <f t="shared" si="3"/>
        <v>1</v>
      </c>
      <c r="AX9" s="292" t="str">
        <f t="shared" si="110"/>
        <v>A1</v>
      </c>
      <c r="AY9" s="293">
        <f t="shared" si="35"/>
        <v>3</v>
      </c>
      <c r="AZ9" s="292" t="str">
        <f t="shared" si="111"/>
        <v>A3</v>
      </c>
      <c r="BA9" s="296"/>
      <c r="BB9" s="296"/>
      <c r="BC9" s="299"/>
      <c r="BD9" s="293" t="str">
        <f t="shared" si="36"/>
        <v/>
      </c>
      <c r="BE9" s="293" t="str">
        <f>IF((BD9&lt;&gt;""),IF(OR($F9&lt;&gt;$G9,PrSettings!$M$4="●"),(($F9-$G9)=(BA9-BB9))*1,0),"")</f>
        <v/>
      </c>
      <c r="BF9" s="293" t="str">
        <f t="shared" si="37"/>
        <v/>
      </c>
      <c r="BG9" s="293" t="str">
        <f>IF(BD9&lt;&gt;"",IF(ABS($F9-$G9)&gt;=PrSettings!$M$7,(ABS($F9-$G9-BA9+BB9)&lt;=1)*1,IF(AND(BD9,$F9=$G9,$F9&gt;=PrSettings!$M$6),(ABS(BA9-$F9)&lt;=1)*1,IF(AND(ABS($F9-$G9-BA9+BB9)&lt;=1,$F9+$G9&gt;=PrSettings!$M$8),(ABS(BA9-$F9)&lt;=1)*(ABS(BB9-$G9)&lt;=1)*1,""))),"")</f>
        <v/>
      </c>
      <c r="BH9" s="300"/>
      <c r="BJ9" s="291">
        <f t="shared" si="4"/>
        <v>1</v>
      </c>
      <c r="BK9" s="292" t="str">
        <f t="shared" si="112"/>
        <v>A1</v>
      </c>
      <c r="BL9" s="293">
        <f t="shared" si="38"/>
        <v>3</v>
      </c>
      <c r="BM9" s="292" t="str">
        <f t="shared" si="113"/>
        <v>A3</v>
      </c>
      <c r="BN9" s="296"/>
      <c r="BO9" s="296"/>
      <c r="BP9" s="299"/>
      <c r="BQ9" s="293" t="str">
        <f t="shared" si="39"/>
        <v/>
      </c>
      <c r="BR9" s="293" t="str">
        <f>IF((BQ9&lt;&gt;""),IF(OR($F9&lt;&gt;$G9,PrSettings!$M$4="●"),(($F9-$G9)=(BN9-BO9))*1,0),"")</f>
        <v/>
      </c>
      <c r="BS9" s="293" t="str">
        <f t="shared" si="40"/>
        <v/>
      </c>
      <c r="BT9" s="293" t="str">
        <f>IF(BQ9&lt;&gt;"",IF(ABS($F9-$G9)&gt;=PrSettings!$M$7,(ABS($F9-$G9-BN9+BO9)&lt;=1)*1,IF(AND(BQ9,$F9=$G9,$F9&gt;=PrSettings!$M$6),(ABS(BN9-$F9)&lt;=1)*1,IF(AND(ABS($F9-$G9-BN9+BO9)&lt;=1,$F9+$G9&gt;=PrSettings!$M$8),(ABS(BN9-$F9)&lt;=1)*(ABS(BO9-$G9)&lt;=1)*1,""))),"")</f>
        <v/>
      </c>
      <c r="BU9" s="300"/>
      <c r="BW9" s="291">
        <f t="shared" si="5"/>
        <v>1</v>
      </c>
      <c r="BX9" s="292" t="str">
        <f t="shared" si="114"/>
        <v>A1</v>
      </c>
      <c r="BY9" s="293">
        <f t="shared" si="41"/>
        <v>3</v>
      </c>
      <c r="BZ9" s="292" t="str">
        <f t="shared" si="115"/>
        <v>A3</v>
      </c>
      <c r="CA9" s="296"/>
      <c r="CB9" s="296"/>
      <c r="CC9" s="299"/>
      <c r="CD9" s="293" t="str">
        <f t="shared" si="42"/>
        <v/>
      </c>
      <c r="CE9" s="293" t="str">
        <f>IF((CD9&lt;&gt;""),IF(OR($F9&lt;&gt;$G9,PrSettings!$M$4="●"),(($F9-$G9)=(CA9-CB9))*1,0),"")</f>
        <v/>
      </c>
      <c r="CF9" s="293" t="str">
        <f t="shared" si="43"/>
        <v/>
      </c>
      <c r="CG9" s="293" t="str">
        <f>IF(CD9&lt;&gt;"",IF(ABS($F9-$G9)&gt;=PrSettings!$M$7,(ABS($F9-$G9-CA9+CB9)&lt;=1)*1,IF(AND(CD9,$F9=$G9,$F9&gt;=PrSettings!$M$6),(ABS(CA9-$F9)&lt;=1)*1,IF(AND(ABS($F9-$G9-CA9+CB9)&lt;=1,$F9+$G9&gt;=PrSettings!$M$8),(ABS(CA9-$F9)&lt;=1)*(ABS(CB9-$G9)&lt;=1)*1,""))),"")</f>
        <v/>
      </c>
      <c r="CH9" s="300"/>
      <c r="CJ9" s="291">
        <f t="shared" si="6"/>
        <v>1</v>
      </c>
      <c r="CK9" s="292" t="str">
        <f t="shared" si="116"/>
        <v>A1</v>
      </c>
      <c r="CL9" s="293">
        <f t="shared" si="44"/>
        <v>3</v>
      </c>
      <c r="CM9" s="292" t="str">
        <f t="shared" si="117"/>
        <v>A3</v>
      </c>
      <c r="CN9" s="296"/>
      <c r="CO9" s="296"/>
      <c r="CP9" s="299"/>
      <c r="CQ9" s="293" t="str">
        <f t="shared" si="45"/>
        <v/>
      </c>
      <c r="CR9" s="293" t="str">
        <f>IF((CQ9&lt;&gt;""),IF(OR($F9&lt;&gt;$G9,PrSettings!$M$4="●"),(($F9-$G9)=(CN9-CO9))*1,0),"")</f>
        <v/>
      </c>
      <c r="CS9" s="293" t="str">
        <f t="shared" si="46"/>
        <v/>
      </c>
      <c r="CT9" s="293" t="str">
        <f>IF(CQ9&lt;&gt;"",IF(ABS($F9-$G9)&gt;=PrSettings!$M$7,(ABS($F9-$G9-CN9+CO9)&lt;=1)*1,IF(AND(CQ9,$F9=$G9,$F9&gt;=PrSettings!$M$6),(ABS(CN9-$F9)&lt;=1)*1,IF(AND(ABS($F9-$G9-CN9+CO9)&lt;=1,$F9+$G9&gt;=PrSettings!$M$8),(ABS(CN9-$F9)&lt;=1)*(ABS(CO9-$G9)&lt;=1)*1,""))),"")</f>
        <v/>
      </c>
      <c r="CU9" s="300"/>
      <c r="CW9" s="291">
        <f t="shared" si="7"/>
        <v>1</v>
      </c>
      <c r="CX9" s="292" t="str">
        <f t="shared" si="118"/>
        <v>A1</v>
      </c>
      <c r="CY9" s="293">
        <f t="shared" si="47"/>
        <v>3</v>
      </c>
      <c r="CZ9" s="292" t="str">
        <f t="shared" si="119"/>
        <v>A3</v>
      </c>
      <c r="DA9" s="296"/>
      <c r="DB9" s="296"/>
      <c r="DC9" s="299"/>
      <c r="DD9" s="293" t="str">
        <f t="shared" si="48"/>
        <v/>
      </c>
      <c r="DE9" s="293" t="str">
        <f>IF((DD9&lt;&gt;""),IF(OR($F9&lt;&gt;$G9,PrSettings!$M$4="●"),(($F9-$G9)=(DA9-DB9))*1,0),"")</f>
        <v/>
      </c>
      <c r="DF9" s="293" t="str">
        <f t="shared" si="49"/>
        <v/>
      </c>
      <c r="DG9" s="293" t="str">
        <f>IF(DD9&lt;&gt;"",IF(ABS($F9-$G9)&gt;=PrSettings!$M$7,(ABS($F9-$G9-DA9+DB9)&lt;=1)*1,IF(AND(DD9,$F9=$G9,$F9&gt;=PrSettings!$M$6),(ABS(DA9-$F9)&lt;=1)*1,IF(AND(ABS($F9-$G9-DA9+DB9)&lt;=1,$F9+$G9&gt;=PrSettings!$M$8),(ABS(DA9-$F9)&lt;=1)*(ABS(DB9-$G9)&lt;=1)*1,""))),"")</f>
        <v/>
      </c>
      <c r="DH9" s="300"/>
      <c r="DJ9" s="291">
        <f t="shared" si="8"/>
        <v>1</v>
      </c>
      <c r="DK9" s="292" t="str">
        <f t="shared" si="120"/>
        <v>A1</v>
      </c>
      <c r="DL9" s="293">
        <f t="shared" si="50"/>
        <v>3</v>
      </c>
      <c r="DM9" s="292" t="str">
        <f t="shared" si="121"/>
        <v>A3</v>
      </c>
      <c r="DN9" s="296"/>
      <c r="DO9" s="296"/>
      <c r="DP9" s="299"/>
      <c r="DQ9" s="293" t="str">
        <f t="shared" si="51"/>
        <v/>
      </c>
      <c r="DR9" s="293" t="str">
        <f>IF((DQ9&lt;&gt;""),IF(OR($F9&lt;&gt;$G9,PrSettings!$M$4="●"),(($F9-$G9)=(DN9-DO9))*1,0),"")</f>
        <v/>
      </c>
      <c r="DS9" s="293" t="str">
        <f t="shared" si="52"/>
        <v/>
      </c>
      <c r="DT9" s="293" t="str">
        <f>IF(DQ9&lt;&gt;"",IF(ABS($F9-$G9)&gt;=PrSettings!$M$7,(ABS($F9-$G9-DN9+DO9)&lt;=1)*1,IF(AND(DQ9,$F9=$G9,$F9&gt;=PrSettings!$M$6),(ABS(DN9-$F9)&lt;=1)*1,IF(AND(ABS($F9-$G9-DN9+DO9)&lt;=1,$F9+$G9&gt;=PrSettings!$M$8),(ABS(DN9-$F9)&lt;=1)*(ABS(DO9-$G9)&lt;=1)*1,""))),"")</f>
        <v/>
      </c>
      <c r="DU9" s="300"/>
      <c r="DW9" s="291">
        <f t="shared" si="9"/>
        <v>1</v>
      </c>
      <c r="DX9" s="292" t="str">
        <f t="shared" si="122"/>
        <v>A1</v>
      </c>
      <c r="DY9" s="293">
        <f t="shared" si="53"/>
        <v>3</v>
      </c>
      <c r="DZ9" s="292" t="str">
        <f t="shared" si="123"/>
        <v>A3</v>
      </c>
      <c r="EA9" s="296"/>
      <c r="EB9" s="296"/>
      <c r="EC9" s="299"/>
      <c r="ED9" s="293" t="str">
        <f t="shared" si="54"/>
        <v/>
      </c>
      <c r="EE9" s="293" t="str">
        <f>IF((ED9&lt;&gt;""),IF(OR($F9&lt;&gt;$G9,PrSettings!$M$4="●"),(($F9-$G9)=(EA9-EB9))*1,0),"")</f>
        <v/>
      </c>
      <c r="EF9" s="293" t="str">
        <f t="shared" si="55"/>
        <v/>
      </c>
      <c r="EG9" s="293" t="str">
        <f>IF(ED9&lt;&gt;"",IF(ABS($F9-$G9)&gt;=PrSettings!$M$7,(ABS($F9-$G9-EA9+EB9)&lt;=1)*1,IF(AND(ED9,$F9=$G9,$F9&gt;=PrSettings!$M$6),(ABS(EA9-$F9)&lt;=1)*1,IF(AND(ABS($F9-$G9-EA9+EB9)&lt;=1,$F9+$G9&gt;=PrSettings!$M$8),(ABS(EA9-$F9)&lt;=1)*(ABS(EB9-$G9)&lt;=1)*1,""))),"")</f>
        <v/>
      </c>
      <c r="EH9" s="300"/>
      <c r="EJ9" s="291">
        <f t="shared" si="10"/>
        <v>1</v>
      </c>
      <c r="EK9" s="292" t="str">
        <f t="shared" si="124"/>
        <v>A1</v>
      </c>
      <c r="EL9" s="293">
        <f t="shared" si="56"/>
        <v>3</v>
      </c>
      <c r="EM9" s="292" t="str">
        <f t="shared" si="125"/>
        <v>A3</v>
      </c>
      <c r="EN9" s="296"/>
      <c r="EO9" s="296"/>
      <c r="EP9" s="299"/>
      <c r="EQ9" s="293" t="str">
        <f t="shared" si="57"/>
        <v/>
      </c>
      <c r="ER9" s="293" t="str">
        <f>IF((EQ9&lt;&gt;""),IF(OR($F9&lt;&gt;$G9,PrSettings!$M$4="●"),(($F9-$G9)=(EN9-EO9))*1,0),"")</f>
        <v/>
      </c>
      <c r="ES9" s="293" t="str">
        <f t="shared" si="58"/>
        <v/>
      </c>
      <c r="ET9" s="293" t="str">
        <f>IF(EQ9&lt;&gt;"",IF(ABS($F9-$G9)&gt;=PrSettings!$M$7,(ABS($F9-$G9-EN9+EO9)&lt;=1)*1,IF(AND(EQ9,$F9=$G9,$F9&gt;=PrSettings!$M$6),(ABS(EN9-$F9)&lt;=1)*1,IF(AND(ABS($F9-$G9-EN9+EO9)&lt;=1,$F9+$G9&gt;=PrSettings!$M$8),(ABS(EN9-$F9)&lt;=1)*(ABS(EO9-$G9)&lt;=1)*1,""))),"")</f>
        <v/>
      </c>
      <c r="EU9" s="300"/>
      <c r="EW9" s="291">
        <f t="shared" si="11"/>
        <v>1</v>
      </c>
      <c r="EX9" s="292" t="str">
        <f t="shared" si="126"/>
        <v>A1</v>
      </c>
      <c r="EY9" s="293">
        <f t="shared" si="59"/>
        <v>3</v>
      </c>
      <c r="EZ9" s="292" t="str">
        <f t="shared" si="127"/>
        <v>A3</v>
      </c>
      <c r="FA9" s="296"/>
      <c r="FB9" s="296"/>
      <c r="FC9" s="299"/>
      <c r="FD9" s="293" t="str">
        <f t="shared" si="60"/>
        <v/>
      </c>
      <c r="FE9" s="293" t="str">
        <f>IF((FD9&lt;&gt;""),IF(OR($F9&lt;&gt;$G9,PrSettings!$M$4="●"),(($F9-$G9)=(FA9-FB9))*1,0),"")</f>
        <v/>
      </c>
      <c r="FF9" s="293" t="str">
        <f t="shared" si="61"/>
        <v/>
      </c>
      <c r="FG9" s="293" t="str">
        <f>IF(FD9&lt;&gt;"",IF(ABS($F9-$G9)&gt;=PrSettings!$M$7,(ABS($F9-$G9-FA9+FB9)&lt;=1)*1,IF(AND(FD9,$F9=$G9,$F9&gt;=PrSettings!$M$6),(ABS(FA9-$F9)&lt;=1)*1,IF(AND(ABS($F9-$G9-FA9+FB9)&lt;=1,$F9+$G9&gt;=PrSettings!$M$8),(ABS(FA9-$F9)&lt;=1)*(ABS(FB9-$G9)&lt;=1)*1,""))),"")</f>
        <v/>
      </c>
      <c r="FH9" s="300"/>
      <c r="FJ9" s="291">
        <f t="shared" si="12"/>
        <v>1</v>
      </c>
      <c r="FK9" s="292" t="str">
        <f t="shared" si="128"/>
        <v>A1</v>
      </c>
      <c r="FL9" s="293">
        <f t="shared" si="62"/>
        <v>3</v>
      </c>
      <c r="FM9" s="292" t="str">
        <f t="shared" si="129"/>
        <v>A3</v>
      </c>
      <c r="FN9" s="296"/>
      <c r="FO9" s="296"/>
      <c r="FP9" s="299"/>
      <c r="FQ9" s="293" t="str">
        <f t="shared" si="63"/>
        <v/>
      </c>
      <c r="FR9" s="293" t="str">
        <f>IF((FQ9&lt;&gt;""),IF(OR($F9&lt;&gt;$G9,PrSettings!$M$4="●"),(($F9-$G9)=(FN9-FO9))*1,0),"")</f>
        <v/>
      </c>
      <c r="FS9" s="293" t="str">
        <f t="shared" si="64"/>
        <v/>
      </c>
      <c r="FT9" s="293" t="str">
        <f>IF(FQ9&lt;&gt;"",IF(ABS($F9-$G9)&gt;=PrSettings!$M$7,(ABS($F9-$G9-FN9+FO9)&lt;=1)*1,IF(AND(FQ9,$F9=$G9,$F9&gt;=PrSettings!$M$6),(ABS(FN9-$F9)&lt;=1)*1,IF(AND(ABS($F9-$G9-FN9+FO9)&lt;=1,$F9+$G9&gt;=PrSettings!$M$8),(ABS(FN9-$F9)&lt;=1)*(ABS(FO9-$G9)&lt;=1)*1,""))),"")</f>
        <v/>
      </c>
      <c r="FU9" s="300"/>
      <c r="FW9" s="291">
        <f t="shared" si="13"/>
        <v>1</v>
      </c>
      <c r="FX9" s="292" t="str">
        <f t="shared" si="130"/>
        <v>A1</v>
      </c>
      <c r="FY9" s="293">
        <f t="shared" si="65"/>
        <v>3</v>
      </c>
      <c r="FZ9" s="292" t="str">
        <f t="shared" si="131"/>
        <v>A3</v>
      </c>
      <c r="GA9" s="296"/>
      <c r="GB9" s="296"/>
      <c r="GC9" s="299"/>
      <c r="GD9" s="293" t="str">
        <f t="shared" si="66"/>
        <v/>
      </c>
      <c r="GE9" s="293" t="str">
        <f>IF((GD9&lt;&gt;""),IF(OR($F9&lt;&gt;$G9,PrSettings!$M$4="●"),(($F9-$G9)=(GA9-GB9))*1,0),"")</f>
        <v/>
      </c>
      <c r="GF9" s="293" t="str">
        <f t="shared" si="67"/>
        <v/>
      </c>
      <c r="GG9" s="293" t="str">
        <f>IF(GD9&lt;&gt;"",IF(ABS($F9-$G9)&gt;=PrSettings!$M$7,(ABS($F9-$G9-GA9+GB9)&lt;=1)*1,IF(AND(GD9,$F9=$G9,$F9&gt;=PrSettings!$M$6),(ABS(GA9-$F9)&lt;=1)*1,IF(AND(ABS($F9-$G9-GA9+GB9)&lt;=1,$F9+$G9&gt;=PrSettings!$M$8),(ABS(GA9-$F9)&lt;=1)*(ABS(GB9-$G9)&lt;=1)*1,""))),"")</f>
        <v/>
      </c>
      <c r="GH9" s="300"/>
      <c r="GJ9" s="291">
        <f t="shared" si="14"/>
        <v>1</v>
      </c>
      <c r="GK9" s="292" t="str">
        <f t="shared" si="132"/>
        <v>A1</v>
      </c>
      <c r="GL9" s="293">
        <f t="shared" si="68"/>
        <v>3</v>
      </c>
      <c r="GM9" s="292" t="str">
        <f t="shared" si="133"/>
        <v>A3</v>
      </c>
      <c r="GN9" s="296"/>
      <c r="GO9" s="296"/>
      <c r="GP9" s="299"/>
      <c r="GQ9" s="293" t="str">
        <f t="shared" si="69"/>
        <v/>
      </c>
      <c r="GR9" s="293" t="str">
        <f>IF((GQ9&lt;&gt;""),IF(OR($F9&lt;&gt;$G9,PrSettings!$M$4="●"),(($F9-$G9)=(GN9-GO9))*1,0),"")</f>
        <v/>
      </c>
      <c r="GS9" s="293" t="str">
        <f t="shared" si="70"/>
        <v/>
      </c>
      <c r="GT9" s="293" t="str">
        <f>IF(GQ9&lt;&gt;"",IF(ABS($F9-$G9)&gt;=PrSettings!$M$7,(ABS($F9-$G9-GN9+GO9)&lt;=1)*1,IF(AND(GQ9,$F9=$G9,$F9&gt;=PrSettings!$M$6),(ABS(GN9-$F9)&lt;=1)*1,IF(AND(ABS($F9-$G9-GN9+GO9)&lt;=1,$F9+$G9&gt;=PrSettings!$M$8),(ABS(GN9-$F9)&lt;=1)*(ABS(GO9-$G9)&lt;=1)*1,""))),"")</f>
        <v/>
      </c>
      <c r="GU9" s="300"/>
      <c r="GW9" s="291">
        <f t="shared" si="15"/>
        <v>1</v>
      </c>
      <c r="GX9" s="292" t="str">
        <f t="shared" si="134"/>
        <v>A1</v>
      </c>
      <c r="GY9" s="293">
        <f t="shared" si="71"/>
        <v>3</v>
      </c>
      <c r="GZ9" s="292" t="str">
        <f t="shared" si="135"/>
        <v>A3</v>
      </c>
      <c r="HA9" s="296"/>
      <c r="HB9" s="296"/>
      <c r="HC9" s="299"/>
      <c r="HD9" s="293" t="str">
        <f t="shared" si="72"/>
        <v/>
      </c>
      <c r="HE9" s="293" t="str">
        <f>IF((HD9&lt;&gt;""),IF(OR($F9&lt;&gt;$G9,PrSettings!$M$4="●"),(($F9-$G9)=(HA9-HB9))*1,0),"")</f>
        <v/>
      </c>
      <c r="HF9" s="293" t="str">
        <f t="shared" si="73"/>
        <v/>
      </c>
      <c r="HG9" s="293" t="str">
        <f>IF(HD9&lt;&gt;"",IF(ABS($F9-$G9)&gt;=PrSettings!$M$7,(ABS($F9-$G9-HA9+HB9)&lt;=1)*1,IF(AND(HD9,$F9=$G9,$F9&gt;=PrSettings!$M$6),(ABS(HA9-$F9)&lt;=1)*1,IF(AND(ABS($F9-$G9-HA9+HB9)&lt;=1,$F9+$G9&gt;=PrSettings!$M$8),(ABS(HA9-$F9)&lt;=1)*(ABS(HB9-$G9)&lt;=1)*1,""))),"")</f>
        <v/>
      </c>
      <c r="HH9" s="300"/>
      <c r="HJ9" s="291">
        <f t="shared" si="16"/>
        <v>1</v>
      </c>
      <c r="HK9" s="292" t="str">
        <f t="shared" si="136"/>
        <v>A1</v>
      </c>
      <c r="HL9" s="293">
        <f t="shared" si="74"/>
        <v>3</v>
      </c>
      <c r="HM9" s="292" t="str">
        <f t="shared" si="137"/>
        <v>A3</v>
      </c>
      <c r="HN9" s="296"/>
      <c r="HO9" s="296"/>
      <c r="HP9" s="299"/>
      <c r="HQ9" s="293" t="str">
        <f t="shared" si="75"/>
        <v/>
      </c>
      <c r="HR9" s="293" t="str">
        <f>IF((HQ9&lt;&gt;""),IF(OR($F9&lt;&gt;$G9,PrSettings!$M$4="●"),(($F9-$G9)=(HN9-HO9))*1,0),"")</f>
        <v/>
      </c>
      <c r="HS9" s="293" t="str">
        <f t="shared" si="76"/>
        <v/>
      </c>
      <c r="HT9" s="293" t="str">
        <f>IF(HQ9&lt;&gt;"",IF(ABS($F9-$G9)&gt;=PrSettings!$M$7,(ABS($F9-$G9-HN9+HO9)&lt;=1)*1,IF(AND(HQ9,$F9=$G9,$F9&gt;=PrSettings!$M$6),(ABS(HN9-$F9)&lt;=1)*1,IF(AND(ABS($F9-$G9-HN9+HO9)&lt;=1,$F9+$G9&gt;=PrSettings!$M$8),(ABS(HN9-$F9)&lt;=1)*(ABS(HO9-$G9)&lt;=1)*1,""))),"")</f>
        <v/>
      </c>
      <c r="HU9" s="300"/>
      <c r="HW9" s="291">
        <f t="shared" si="17"/>
        <v>1</v>
      </c>
      <c r="HX9" s="292" t="str">
        <f t="shared" si="138"/>
        <v>A1</v>
      </c>
      <c r="HY9" s="293">
        <f t="shared" si="77"/>
        <v>3</v>
      </c>
      <c r="HZ9" s="292" t="str">
        <f t="shared" si="139"/>
        <v>A3</v>
      </c>
      <c r="IA9" s="296"/>
      <c r="IB9" s="296"/>
      <c r="IC9" s="299"/>
      <c r="ID9" s="293" t="str">
        <f t="shared" si="78"/>
        <v/>
      </c>
      <c r="IE9" s="293" t="str">
        <f>IF((ID9&lt;&gt;""),IF(OR($F9&lt;&gt;$G9,PrSettings!$M$4="●"),(($F9-$G9)=(IA9-IB9))*1,0),"")</f>
        <v/>
      </c>
      <c r="IF9" s="293" t="str">
        <f t="shared" si="79"/>
        <v/>
      </c>
      <c r="IG9" s="293" t="str">
        <f>IF(ID9&lt;&gt;"",IF(ABS($F9-$G9)&gt;=PrSettings!$M$7,(ABS($F9-$G9-IA9+IB9)&lt;=1)*1,IF(AND(ID9,$F9=$G9,$F9&gt;=PrSettings!$M$6),(ABS(IA9-$F9)&lt;=1)*1,IF(AND(ABS($F9-$G9-IA9+IB9)&lt;=1,$F9+$G9&gt;=PrSettings!$M$8),(ABS(IA9-$F9)&lt;=1)*(ABS(IB9-$G9)&lt;=1)*1,""))),"")</f>
        <v/>
      </c>
      <c r="IH9" s="300"/>
      <c r="IJ9" s="291">
        <f t="shared" si="18"/>
        <v>1</v>
      </c>
      <c r="IK9" s="292" t="str">
        <f t="shared" si="140"/>
        <v>A1</v>
      </c>
      <c r="IL9" s="293">
        <f t="shared" si="80"/>
        <v>3</v>
      </c>
      <c r="IM9" s="292" t="str">
        <f t="shared" si="141"/>
        <v>A3</v>
      </c>
      <c r="IN9" s="296"/>
      <c r="IO9" s="296"/>
      <c r="IP9" s="299"/>
      <c r="IQ9" s="293" t="str">
        <f t="shared" si="81"/>
        <v/>
      </c>
      <c r="IR9" s="293" t="str">
        <f>IF((IQ9&lt;&gt;""),IF(OR($F9&lt;&gt;$G9,PrSettings!$M$4="●"),(($F9-$G9)=(IN9-IO9))*1,0),"")</f>
        <v/>
      </c>
      <c r="IS9" s="293" t="str">
        <f t="shared" si="82"/>
        <v/>
      </c>
      <c r="IT9" s="293" t="str">
        <f>IF(IQ9&lt;&gt;"",IF(ABS($F9-$G9)&gt;=PrSettings!$M$7,(ABS($F9-$G9-IN9+IO9)&lt;=1)*1,IF(AND(IQ9,$F9=$G9,$F9&gt;=PrSettings!$M$6),(ABS(IN9-$F9)&lt;=1)*1,IF(AND(ABS($F9-$G9-IN9+IO9)&lt;=1,$F9+$G9&gt;=PrSettings!$M$8),(ABS(IN9-$F9)&lt;=1)*(ABS(IO9-$G9)&lt;=1)*1,""))),"")</f>
        <v/>
      </c>
      <c r="IU9" s="300"/>
      <c r="IW9" s="291">
        <f t="shared" si="19"/>
        <v>1</v>
      </c>
      <c r="IX9" s="292" t="str">
        <f t="shared" si="142"/>
        <v>A1</v>
      </c>
      <c r="IY9" s="293">
        <f t="shared" si="83"/>
        <v>3</v>
      </c>
      <c r="IZ9" s="292" t="str">
        <f t="shared" si="143"/>
        <v>A3</v>
      </c>
      <c r="JA9" s="296"/>
      <c r="JB9" s="296"/>
      <c r="JC9" s="299"/>
      <c r="JD9" s="293" t="str">
        <f t="shared" si="84"/>
        <v/>
      </c>
      <c r="JE9" s="293" t="str">
        <f>IF((JD9&lt;&gt;""),IF(OR($F9&lt;&gt;$G9,PrSettings!$M$4="●"),(($F9-$G9)=(JA9-JB9))*1,0),"")</f>
        <v/>
      </c>
      <c r="JF9" s="293" t="str">
        <f t="shared" si="85"/>
        <v/>
      </c>
      <c r="JG9" s="293" t="str">
        <f>IF(JD9&lt;&gt;"",IF(ABS($F9-$G9)&gt;=PrSettings!$M$7,(ABS($F9-$G9-JA9+JB9)&lt;=1)*1,IF(AND(JD9,$F9=$G9,$F9&gt;=PrSettings!$M$6),(ABS(JA9-$F9)&lt;=1)*1,IF(AND(ABS($F9-$G9-JA9+JB9)&lt;=1,$F9+$G9&gt;=PrSettings!$M$8),(ABS(JA9-$F9)&lt;=1)*(ABS(JB9-$G9)&lt;=1)*1,""))),"")</f>
        <v/>
      </c>
      <c r="JH9" s="300"/>
      <c r="JJ9" s="291">
        <f t="shared" si="20"/>
        <v>1</v>
      </c>
      <c r="JK9" s="292" t="str">
        <f t="shared" si="144"/>
        <v>A1</v>
      </c>
      <c r="JL9" s="293">
        <f t="shared" si="86"/>
        <v>3</v>
      </c>
      <c r="JM9" s="292" t="str">
        <f t="shared" si="145"/>
        <v>A3</v>
      </c>
      <c r="JN9" s="296"/>
      <c r="JO9" s="296"/>
      <c r="JP9" s="299"/>
      <c r="JQ9" s="293" t="str">
        <f t="shared" si="87"/>
        <v/>
      </c>
      <c r="JR9" s="293" t="str">
        <f>IF((JQ9&lt;&gt;""),IF(OR($F9&lt;&gt;$G9,PrSettings!$M$4="●"),(($F9-$G9)=(JN9-JO9))*1,0),"")</f>
        <v/>
      </c>
      <c r="JS9" s="293" t="str">
        <f t="shared" si="88"/>
        <v/>
      </c>
      <c r="JT9" s="293" t="str">
        <f>IF(JQ9&lt;&gt;"",IF(ABS($F9-$G9)&gt;=PrSettings!$M$7,(ABS($F9-$G9-JN9+JO9)&lt;=1)*1,IF(AND(JQ9,$F9=$G9,$F9&gt;=PrSettings!$M$6),(ABS(JN9-$F9)&lt;=1)*1,IF(AND(ABS($F9-$G9-JN9+JO9)&lt;=1,$F9+$G9&gt;=PrSettings!$M$8),(ABS(JN9-$F9)&lt;=1)*(ABS(JO9-$G9)&lt;=1)*1,""))),"")</f>
        <v/>
      </c>
      <c r="JU9" s="300"/>
      <c r="JW9" s="291">
        <f t="shared" si="21"/>
        <v>1</v>
      </c>
      <c r="JX9" s="292" t="str">
        <f t="shared" si="146"/>
        <v>A1</v>
      </c>
      <c r="JY9" s="293">
        <f t="shared" si="89"/>
        <v>3</v>
      </c>
      <c r="JZ9" s="292" t="str">
        <f t="shared" si="147"/>
        <v>A3</v>
      </c>
      <c r="KA9" s="296"/>
      <c r="KB9" s="296"/>
      <c r="KC9" s="299"/>
      <c r="KD9" s="293" t="str">
        <f t="shared" si="90"/>
        <v/>
      </c>
      <c r="KE9" s="293" t="str">
        <f>IF((KD9&lt;&gt;""),IF(OR($F9&lt;&gt;$G9,PrSettings!$M$4="●"),(($F9-$G9)=(KA9-KB9))*1,0),"")</f>
        <v/>
      </c>
      <c r="KF9" s="293" t="str">
        <f t="shared" si="91"/>
        <v/>
      </c>
      <c r="KG9" s="293" t="str">
        <f>IF(KD9&lt;&gt;"",IF(ABS($F9-$G9)&gt;=PrSettings!$M$7,(ABS($F9-$G9-KA9+KB9)&lt;=1)*1,IF(AND(KD9,$F9=$G9,$F9&gt;=PrSettings!$M$6),(ABS(KA9-$F9)&lt;=1)*1,IF(AND(ABS($F9-$G9-KA9+KB9)&lt;=1,$F9+$G9&gt;=PrSettings!$M$8),(ABS(KA9-$F9)&lt;=1)*(ABS(KB9-$G9)&lt;=1)*1,""))),"")</f>
        <v/>
      </c>
      <c r="KH9" s="300"/>
      <c r="KJ9" s="291">
        <f t="shared" si="22"/>
        <v>1</v>
      </c>
      <c r="KK9" s="292" t="str">
        <f t="shared" si="148"/>
        <v>A1</v>
      </c>
      <c r="KL9" s="293">
        <f t="shared" si="92"/>
        <v>3</v>
      </c>
      <c r="KM9" s="292" t="str">
        <f t="shared" si="149"/>
        <v>A3</v>
      </c>
      <c r="KN9" s="296"/>
      <c r="KO9" s="296"/>
      <c r="KP9" s="299"/>
      <c r="KQ9" s="293" t="str">
        <f t="shared" si="93"/>
        <v/>
      </c>
      <c r="KR9" s="293" t="str">
        <f>IF((KQ9&lt;&gt;""),IF(OR($F9&lt;&gt;$G9,PrSettings!$M$4="●"),(($F9-$G9)=(KN9-KO9))*1,0),"")</f>
        <v/>
      </c>
      <c r="KS9" s="293" t="str">
        <f t="shared" si="94"/>
        <v/>
      </c>
      <c r="KT9" s="293" t="str">
        <f>IF(KQ9&lt;&gt;"",IF(ABS($F9-$G9)&gt;=PrSettings!$M$7,(ABS($F9-$G9-KN9+KO9)&lt;=1)*1,IF(AND(KQ9,$F9=$G9,$F9&gt;=PrSettings!$M$6),(ABS(KN9-$F9)&lt;=1)*1,IF(AND(ABS($F9-$G9-KN9+KO9)&lt;=1,$F9+$G9&gt;=PrSettings!$M$8),(ABS(KN9-$F9)&lt;=1)*(ABS(KO9-$G9)&lt;=1)*1,""))),"")</f>
        <v/>
      </c>
      <c r="KU9" s="300"/>
      <c r="KW9" s="291">
        <f t="shared" si="23"/>
        <v>1</v>
      </c>
      <c r="KX9" s="292" t="str">
        <f t="shared" si="150"/>
        <v>A1</v>
      </c>
      <c r="KY9" s="293">
        <f t="shared" si="95"/>
        <v>3</v>
      </c>
      <c r="KZ9" s="292" t="str">
        <f t="shared" si="151"/>
        <v>A3</v>
      </c>
      <c r="LA9" s="296"/>
      <c r="LB9" s="296"/>
      <c r="LC9" s="299"/>
      <c r="LD9" s="293" t="str">
        <f t="shared" si="96"/>
        <v/>
      </c>
      <c r="LE9" s="293" t="str">
        <f>IF((LD9&lt;&gt;""),IF(OR($F9&lt;&gt;$G9,PrSettings!$M$4="●"),(($F9-$G9)=(LA9-LB9))*1,0),"")</f>
        <v/>
      </c>
      <c r="LF9" s="293" t="str">
        <f t="shared" si="97"/>
        <v/>
      </c>
      <c r="LG9" s="293" t="str">
        <f>IF(LD9&lt;&gt;"",IF(ABS($F9-$G9)&gt;=PrSettings!$M$7,(ABS($F9-$G9-LA9+LB9)&lt;=1)*1,IF(AND(LD9,$F9=$G9,$F9&gt;=PrSettings!$M$6),(ABS(LA9-$F9)&lt;=1)*1,IF(AND(ABS($F9-$G9-LA9+LB9)&lt;=1,$F9+$G9&gt;=PrSettings!$M$8),(ABS(LA9-$F9)&lt;=1)*(ABS(LB9-$G9)&lt;=1)*1,""))),"")</f>
        <v/>
      </c>
      <c r="LH9" s="300"/>
      <c r="LJ9" s="291">
        <f t="shared" si="24"/>
        <v>1</v>
      </c>
      <c r="LK9" s="292" t="str">
        <f t="shared" si="152"/>
        <v>A1</v>
      </c>
      <c r="LL9" s="293">
        <f t="shared" si="98"/>
        <v>3</v>
      </c>
      <c r="LM9" s="292" t="str">
        <f t="shared" si="153"/>
        <v>A3</v>
      </c>
      <c r="LN9" s="296"/>
      <c r="LO9" s="296"/>
      <c r="LP9" s="299"/>
      <c r="LQ9" s="293" t="str">
        <f t="shared" si="99"/>
        <v/>
      </c>
      <c r="LR9" s="293" t="str">
        <f>IF((LQ9&lt;&gt;""),IF(OR($F9&lt;&gt;$G9,PrSettings!$M$4="●"),(($F9-$G9)=(LN9-LO9))*1,0),"")</f>
        <v/>
      </c>
      <c r="LS9" s="293" t="str">
        <f t="shared" si="100"/>
        <v/>
      </c>
      <c r="LT9" s="293" t="str">
        <f>IF(LQ9&lt;&gt;"",IF(ABS($F9-$G9)&gt;=PrSettings!$M$7,(ABS($F9-$G9-LN9+LO9)&lt;=1)*1,IF(AND(LQ9,$F9=$G9,$F9&gt;=PrSettings!$M$6),(ABS(LN9-$F9)&lt;=1)*1,IF(AND(ABS($F9-$G9-LN9+LO9)&lt;=1,$F9+$G9&gt;=PrSettings!$M$8),(ABS(LN9-$F9)&lt;=1)*(ABS(LO9-$G9)&lt;=1)*1,""))),"")</f>
        <v/>
      </c>
      <c r="LU9" s="300"/>
      <c r="LW9" s="291">
        <f t="shared" si="25"/>
        <v>1</v>
      </c>
      <c r="LX9" s="292" t="str">
        <f t="shared" si="154"/>
        <v>A1</v>
      </c>
      <c r="LY9" s="293">
        <f t="shared" si="101"/>
        <v>3</v>
      </c>
      <c r="LZ9" s="292" t="str">
        <f t="shared" si="155"/>
        <v>A3</v>
      </c>
      <c r="MA9" s="296"/>
      <c r="MB9" s="296"/>
      <c r="MC9" s="299"/>
      <c r="MD9" s="293" t="str">
        <f t="shared" si="102"/>
        <v/>
      </c>
      <c r="ME9" s="293" t="str">
        <f>IF((MD9&lt;&gt;""),IF(OR($F9&lt;&gt;$G9,PrSettings!$M$4="●"),(($F9-$G9)=(MA9-MB9))*1,0),"")</f>
        <v/>
      </c>
      <c r="MF9" s="293" t="str">
        <f t="shared" si="103"/>
        <v/>
      </c>
      <c r="MG9" s="293" t="str">
        <f>IF(MD9&lt;&gt;"",IF(ABS($F9-$G9)&gt;=PrSettings!$M$7,(ABS($F9-$G9-MA9+MB9)&lt;=1)*1,IF(AND(MD9,$F9=$G9,$F9&gt;=PrSettings!$M$6),(ABS(MA9-$F9)&lt;=1)*1,IF(AND(ABS($F9-$G9-MA9+MB9)&lt;=1,$F9+$G9&gt;=PrSettings!$M$8),(ABS(MA9-$F9)&lt;=1)*(ABS(MB9-$G9)&lt;=1)*1,""))),"")</f>
        <v/>
      </c>
      <c r="MH9" s="300"/>
    </row>
    <row r="10" spans="1:346" x14ac:dyDescent="0.25">
      <c r="B10" s="291">
        <f>INDEX(Groups!$C$7:$C$35,MATCH(C10,Groups!$D$7:$D$35,0))</f>
        <v>4</v>
      </c>
      <c r="C10" s="292" t="str">
        <f>CalcA!$P$26</f>
        <v>A4</v>
      </c>
      <c r="D10" s="293">
        <f>INDEX(Groups!$C$7:$C$35,MATCH(E10,Groups!$D$7:$D$35,0))</f>
        <v>1</v>
      </c>
      <c r="E10" s="292" t="str">
        <f>CalcA!$Q$26</f>
        <v>A1</v>
      </c>
      <c r="F10" s="294" t="str">
        <f>CalcA!$R$26</f>
        <v/>
      </c>
      <c r="G10" s="295" t="str">
        <f>CalcA!$S$26</f>
        <v/>
      </c>
      <c r="J10" s="291">
        <f t="shared" si="0"/>
        <v>4</v>
      </c>
      <c r="K10" s="292" t="str">
        <f t="shared" si="104"/>
        <v>A4</v>
      </c>
      <c r="L10" s="293">
        <f t="shared" si="26"/>
        <v>1</v>
      </c>
      <c r="M10" s="292" t="str">
        <f t="shared" si="105"/>
        <v>A1</v>
      </c>
      <c r="N10" s="296"/>
      <c r="O10" s="296"/>
      <c r="P10" s="299"/>
      <c r="Q10" s="293" t="str">
        <f t="shared" si="27"/>
        <v/>
      </c>
      <c r="R10" s="293" t="str">
        <f>IF((Q10&lt;&gt;""),IF(OR($F10&lt;&gt;$G10,PrSettings!$M$4="●"),(($F10-$G10)=(N10-O10))*1,0),"")</f>
        <v/>
      </c>
      <c r="S10" s="293" t="str">
        <f t="shared" si="28"/>
        <v/>
      </c>
      <c r="T10" s="293" t="str">
        <f>IF(Q10&lt;&gt;"",IF(ABS($F10-$G10)&gt;=PrSettings!$M$7,(ABS($F10-$G10-N10+O10)&lt;=1)*1,IF(AND(Q10,$F10=$G10,$F10&gt;=PrSettings!$M$6),(ABS(N10-$F10)&lt;=1)*1,IF(AND(ABS($F10-$G10-N10+O10)&lt;=1,$F10+$G10&gt;=PrSettings!$M$8),(ABS(N10-$F10)&lt;=1)*(ABS(O10-$G10)&lt;=1)*1,""))),"")</f>
        <v/>
      </c>
      <c r="U10" s="300"/>
      <c r="W10" s="291">
        <f t="shared" si="1"/>
        <v>4</v>
      </c>
      <c r="X10" s="292" t="str">
        <f t="shared" si="106"/>
        <v>A4</v>
      </c>
      <c r="Y10" s="293">
        <f t="shared" si="29"/>
        <v>1</v>
      </c>
      <c r="Z10" s="292" t="str">
        <f t="shared" si="107"/>
        <v>A1</v>
      </c>
      <c r="AA10" s="296"/>
      <c r="AB10" s="296"/>
      <c r="AC10" s="299"/>
      <c r="AD10" s="293" t="str">
        <f t="shared" si="30"/>
        <v/>
      </c>
      <c r="AE10" s="293" t="str">
        <f>IF((AD10&lt;&gt;""),IF(OR($F10&lt;&gt;$G10,PrSettings!$M$4="●"),(($F10-$G10)=(AA10-AB10))*1,0),"")</f>
        <v/>
      </c>
      <c r="AF10" s="293" t="str">
        <f t="shared" si="31"/>
        <v/>
      </c>
      <c r="AG10" s="293" t="str">
        <f>IF(AD10&lt;&gt;"",IF(ABS($F10-$G10)&gt;=PrSettings!$M$7,(ABS($F10-$G10-AA10+AB10)&lt;=1)*1,IF(AND(AD10,$F10=$G10,$F10&gt;=PrSettings!$M$6),(ABS(AA10-$F10)&lt;=1)*1,IF(AND(ABS($F10-$G10-AA10+AB10)&lt;=1,$F10+$G10&gt;=PrSettings!$M$8),(ABS(AA10-$F10)&lt;=1)*(ABS(AB10-$G10)&lt;=1)*1,""))),"")</f>
        <v/>
      </c>
      <c r="AH10" s="300"/>
      <c r="AJ10" s="291">
        <f t="shared" si="2"/>
        <v>4</v>
      </c>
      <c r="AK10" s="292" t="str">
        <f t="shared" si="108"/>
        <v>A4</v>
      </c>
      <c r="AL10" s="293">
        <f t="shared" si="32"/>
        <v>1</v>
      </c>
      <c r="AM10" s="292" t="str">
        <f t="shared" si="109"/>
        <v>A1</v>
      </c>
      <c r="AN10" s="296"/>
      <c r="AO10" s="296"/>
      <c r="AP10" s="299"/>
      <c r="AQ10" s="293" t="str">
        <f t="shared" si="33"/>
        <v/>
      </c>
      <c r="AR10" s="293" t="str">
        <f>IF((AQ10&lt;&gt;""),IF(OR($F10&lt;&gt;$G10,PrSettings!$M$4="●"),(($F10-$G10)=(AN10-AO10))*1,0),"")</f>
        <v/>
      </c>
      <c r="AS10" s="293" t="str">
        <f t="shared" si="34"/>
        <v/>
      </c>
      <c r="AT10" s="293" t="str">
        <f>IF(AQ10&lt;&gt;"",IF(ABS($F10-$G10)&gt;=PrSettings!$M$7,(ABS($F10-$G10-AN10+AO10)&lt;=1)*1,IF(AND(AQ10,$F10=$G10,$F10&gt;=PrSettings!$M$6),(ABS(AN10-$F10)&lt;=1)*1,IF(AND(ABS($F10-$G10-AN10+AO10)&lt;=1,$F10+$G10&gt;=PrSettings!$M$8),(ABS(AN10-$F10)&lt;=1)*(ABS(AO10-$G10)&lt;=1)*1,""))),"")</f>
        <v/>
      </c>
      <c r="AU10" s="300"/>
      <c r="AW10" s="291">
        <f t="shared" si="3"/>
        <v>4</v>
      </c>
      <c r="AX10" s="292" t="str">
        <f t="shared" si="110"/>
        <v>A4</v>
      </c>
      <c r="AY10" s="293">
        <f t="shared" si="35"/>
        <v>1</v>
      </c>
      <c r="AZ10" s="292" t="str">
        <f t="shared" si="111"/>
        <v>A1</v>
      </c>
      <c r="BA10" s="296"/>
      <c r="BB10" s="296"/>
      <c r="BC10" s="299"/>
      <c r="BD10" s="293" t="str">
        <f t="shared" si="36"/>
        <v/>
      </c>
      <c r="BE10" s="293" t="str">
        <f>IF((BD10&lt;&gt;""),IF(OR($F10&lt;&gt;$G10,PrSettings!$M$4="●"),(($F10-$G10)=(BA10-BB10))*1,0),"")</f>
        <v/>
      </c>
      <c r="BF10" s="293" t="str">
        <f t="shared" si="37"/>
        <v/>
      </c>
      <c r="BG10" s="293" t="str">
        <f>IF(BD10&lt;&gt;"",IF(ABS($F10-$G10)&gt;=PrSettings!$M$7,(ABS($F10-$G10-BA10+BB10)&lt;=1)*1,IF(AND(BD10,$F10=$G10,$F10&gt;=PrSettings!$M$6),(ABS(BA10-$F10)&lt;=1)*1,IF(AND(ABS($F10-$G10-BA10+BB10)&lt;=1,$F10+$G10&gt;=PrSettings!$M$8),(ABS(BA10-$F10)&lt;=1)*(ABS(BB10-$G10)&lt;=1)*1,""))),"")</f>
        <v/>
      </c>
      <c r="BH10" s="300"/>
      <c r="BJ10" s="291">
        <f t="shared" si="4"/>
        <v>4</v>
      </c>
      <c r="BK10" s="292" t="str">
        <f t="shared" si="112"/>
        <v>A4</v>
      </c>
      <c r="BL10" s="293">
        <f t="shared" si="38"/>
        <v>1</v>
      </c>
      <c r="BM10" s="292" t="str">
        <f t="shared" si="113"/>
        <v>A1</v>
      </c>
      <c r="BN10" s="296"/>
      <c r="BO10" s="296"/>
      <c r="BP10" s="299"/>
      <c r="BQ10" s="293" t="str">
        <f t="shared" si="39"/>
        <v/>
      </c>
      <c r="BR10" s="293" t="str">
        <f>IF((BQ10&lt;&gt;""),IF(OR($F10&lt;&gt;$G10,PrSettings!$M$4="●"),(($F10-$G10)=(BN10-BO10))*1,0),"")</f>
        <v/>
      </c>
      <c r="BS10" s="293" t="str">
        <f t="shared" si="40"/>
        <v/>
      </c>
      <c r="BT10" s="293" t="str">
        <f>IF(BQ10&lt;&gt;"",IF(ABS($F10-$G10)&gt;=PrSettings!$M$7,(ABS($F10-$G10-BN10+BO10)&lt;=1)*1,IF(AND(BQ10,$F10=$G10,$F10&gt;=PrSettings!$M$6),(ABS(BN10-$F10)&lt;=1)*1,IF(AND(ABS($F10-$G10-BN10+BO10)&lt;=1,$F10+$G10&gt;=PrSettings!$M$8),(ABS(BN10-$F10)&lt;=1)*(ABS(BO10-$G10)&lt;=1)*1,""))),"")</f>
        <v/>
      </c>
      <c r="BU10" s="300"/>
      <c r="BW10" s="291">
        <f t="shared" si="5"/>
        <v>4</v>
      </c>
      <c r="BX10" s="292" t="str">
        <f t="shared" si="114"/>
        <v>A4</v>
      </c>
      <c r="BY10" s="293">
        <f t="shared" si="41"/>
        <v>1</v>
      </c>
      <c r="BZ10" s="292" t="str">
        <f t="shared" si="115"/>
        <v>A1</v>
      </c>
      <c r="CA10" s="296"/>
      <c r="CB10" s="296"/>
      <c r="CC10" s="299"/>
      <c r="CD10" s="293" t="str">
        <f t="shared" si="42"/>
        <v/>
      </c>
      <c r="CE10" s="293" t="str">
        <f>IF((CD10&lt;&gt;""),IF(OR($F10&lt;&gt;$G10,PrSettings!$M$4="●"),(($F10-$G10)=(CA10-CB10))*1,0),"")</f>
        <v/>
      </c>
      <c r="CF10" s="293" t="str">
        <f t="shared" si="43"/>
        <v/>
      </c>
      <c r="CG10" s="293" t="str">
        <f>IF(CD10&lt;&gt;"",IF(ABS($F10-$G10)&gt;=PrSettings!$M$7,(ABS($F10-$G10-CA10+CB10)&lt;=1)*1,IF(AND(CD10,$F10=$G10,$F10&gt;=PrSettings!$M$6),(ABS(CA10-$F10)&lt;=1)*1,IF(AND(ABS($F10-$G10-CA10+CB10)&lt;=1,$F10+$G10&gt;=PrSettings!$M$8),(ABS(CA10-$F10)&lt;=1)*(ABS(CB10-$G10)&lt;=1)*1,""))),"")</f>
        <v/>
      </c>
      <c r="CH10" s="300"/>
      <c r="CJ10" s="291">
        <f t="shared" si="6"/>
        <v>4</v>
      </c>
      <c r="CK10" s="292" t="str">
        <f t="shared" si="116"/>
        <v>A4</v>
      </c>
      <c r="CL10" s="293">
        <f t="shared" si="44"/>
        <v>1</v>
      </c>
      <c r="CM10" s="292" t="str">
        <f t="shared" si="117"/>
        <v>A1</v>
      </c>
      <c r="CN10" s="296"/>
      <c r="CO10" s="296"/>
      <c r="CP10" s="299"/>
      <c r="CQ10" s="293" t="str">
        <f t="shared" si="45"/>
        <v/>
      </c>
      <c r="CR10" s="293" t="str">
        <f>IF((CQ10&lt;&gt;""),IF(OR($F10&lt;&gt;$G10,PrSettings!$M$4="●"),(($F10-$G10)=(CN10-CO10))*1,0),"")</f>
        <v/>
      </c>
      <c r="CS10" s="293" t="str">
        <f t="shared" si="46"/>
        <v/>
      </c>
      <c r="CT10" s="293" t="str">
        <f>IF(CQ10&lt;&gt;"",IF(ABS($F10-$G10)&gt;=PrSettings!$M$7,(ABS($F10-$G10-CN10+CO10)&lt;=1)*1,IF(AND(CQ10,$F10=$G10,$F10&gt;=PrSettings!$M$6),(ABS(CN10-$F10)&lt;=1)*1,IF(AND(ABS($F10-$G10-CN10+CO10)&lt;=1,$F10+$G10&gt;=PrSettings!$M$8),(ABS(CN10-$F10)&lt;=1)*(ABS(CO10-$G10)&lt;=1)*1,""))),"")</f>
        <v/>
      </c>
      <c r="CU10" s="300"/>
      <c r="CW10" s="291">
        <f t="shared" si="7"/>
        <v>4</v>
      </c>
      <c r="CX10" s="292" t="str">
        <f t="shared" si="118"/>
        <v>A4</v>
      </c>
      <c r="CY10" s="293">
        <f t="shared" si="47"/>
        <v>1</v>
      </c>
      <c r="CZ10" s="292" t="str">
        <f t="shared" si="119"/>
        <v>A1</v>
      </c>
      <c r="DA10" s="296"/>
      <c r="DB10" s="296"/>
      <c r="DC10" s="299"/>
      <c r="DD10" s="293" t="str">
        <f t="shared" si="48"/>
        <v/>
      </c>
      <c r="DE10" s="293" t="str">
        <f>IF((DD10&lt;&gt;""),IF(OR($F10&lt;&gt;$G10,PrSettings!$M$4="●"),(($F10-$G10)=(DA10-DB10))*1,0),"")</f>
        <v/>
      </c>
      <c r="DF10" s="293" t="str">
        <f t="shared" si="49"/>
        <v/>
      </c>
      <c r="DG10" s="293" t="str">
        <f>IF(DD10&lt;&gt;"",IF(ABS($F10-$G10)&gt;=PrSettings!$M$7,(ABS($F10-$G10-DA10+DB10)&lt;=1)*1,IF(AND(DD10,$F10=$G10,$F10&gt;=PrSettings!$M$6),(ABS(DA10-$F10)&lt;=1)*1,IF(AND(ABS($F10-$G10-DA10+DB10)&lt;=1,$F10+$G10&gt;=PrSettings!$M$8),(ABS(DA10-$F10)&lt;=1)*(ABS(DB10-$G10)&lt;=1)*1,""))),"")</f>
        <v/>
      </c>
      <c r="DH10" s="300"/>
      <c r="DJ10" s="291">
        <f t="shared" si="8"/>
        <v>4</v>
      </c>
      <c r="DK10" s="292" t="str">
        <f t="shared" si="120"/>
        <v>A4</v>
      </c>
      <c r="DL10" s="293">
        <f t="shared" si="50"/>
        <v>1</v>
      </c>
      <c r="DM10" s="292" t="str">
        <f t="shared" si="121"/>
        <v>A1</v>
      </c>
      <c r="DN10" s="296"/>
      <c r="DO10" s="296"/>
      <c r="DP10" s="299"/>
      <c r="DQ10" s="293" t="str">
        <f t="shared" si="51"/>
        <v/>
      </c>
      <c r="DR10" s="293" t="str">
        <f>IF((DQ10&lt;&gt;""),IF(OR($F10&lt;&gt;$G10,PrSettings!$M$4="●"),(($F10-$G10)=(DN10-DO10))*1,0),"")</f>
        <v/>
      </c>
      <c r="DS10" s="293" t="str">
        <f t="shared" si="52"/>
        <v/>
      </c>
      <c r="DT10" s="293" t="str">
        <f>IF(DQ10&lt;&gt;"",IF(ABS($F10-$G10)&gt;=PrSettings!$M$7,(ABS($F10-$G10-DN10+DO10)&lt;=1)*1,IF(AND(DQ10,$F10=$G10,$F10&gt;=PrSettings!$M$6),(ABS(DN10-$F10)&lt;=1)*1,IF(AND(ABS($F10-$G10-DN10+DO10)&lt;=1,$F10+$G10&gt;=PrSettings!$M$8),(ABS(DN10-$F10)&lt;=1)*(ABS(DO10-$G10)&lt;=1)*1,""))),"")</f>
        <v/>
      </c>
      <c r="DU10" s="300"/>
      <c r="DW10" s="291">
        <f t="shared" si="9"/>
        <v>4</v>
      </c>
      <c r="DX10" s="292" t="str">
        <f t="shared" si="122"/>
        <v>A4</v>
      </c>
      <c r="DY10" s="293">
        <f t="shared" si="53"/>
        <v>1</v>
      </c>
      <c r="DZ10" s="292" t="str">
        <f t="shared" si="123"/>
        <v>A1</v>
      </c>
      <c r="EA10" s="296"/>
      <c r="EB10" s="296"/>
      <c r="EC10" s="299"/>
      <c r="ED10" s="293" t="str">
        <f t="shared" si="54"/>
        <v/>
      </c>
      <c r="EE10" s="293" t="str">
        <f>IF((ED10&lt;&gt;""),IF(OR($F10&lt;&gt;$G10,PrSettings!$M$4="●"),(($F10-$G10)=(EA10-EB10))*1,0),"")</f>
        <v/>
      </c>
      <c r="EF10" s="293" t="str">
        <f t="shared" si="55"/>
        <v/>
      </c>
      <c r="EG10" s="293" t="str">
        <f>IF(ED10&lt;&gt;"",IF(ABS($F10-$G10)&gt;=PrSettings!$M$7,(ABS($F10-$G10-EA10+EB10)&lt;=1)*1,IF(AND(ED10,$F10=$G10,$F10&gt;=PrSettings!$M$6),(ABS(EA10-$F10)&lt;=1)*1,IF(AND(ABS($F10-$G10-EA10+EB10)&lt;=1,$F10+$G10&gt;=PrSettings!$M$8),(ABS(EA10-$F10)&lt;=1)*(ABS(EB10-$G10)&lt;=1)*1,""))),"")</f>
        <v/>
      </c>
      <c r="EH10" s="300"/>
      <c r="EJ10" s="291">
        <f t="shared" si="10"/>
        <v>4</v>
      </c>
      <c r="EK10" s="292" t="str">
        <f t="shared" si="124"/>
        <v>A4</v>
      </c>
      <c r="EL10" s="293">
        <f t="shared" si="56"/>
        <v>1</v>
      </c>
      <c r="EM10" s="292" t="str">
        <f t="shared" si="125"/>
        <v>A1</v>
      </c>
      <c r="EN10" s="296"/>
      <c r="EO10" s="296"/>
      <c r="EP10" s="299"/>
      <c r="EQ10" s="293" t="str">
        <f t="shared" si="57"/>
        <v/>
      </c>
      <c r="ER10" s="293" t="str">
        <f>IF((EQ10&lt;&gt;""),IF(OR($F10&lt;&gt;$G10,PrSettings!$M$4="●"),(($F10-$G10)=(EN10-EO10))*1,0),"")</f>
        <v/>
      </c>
      <c r="ES10" s="293" t="str">
        <f t="shared" si="58"/>
        <v/>
      </c>
      <c r="ET10" s="293" t="str">
        <f>IF(EQ10&lt;&gt;"",IF(ABS($F10-$G10)&gt;=PrSettings!$M$7,(ABS($F10-$G10-EN10+EO10)&lt;=1)*1,IF(AND(EQ10,$F10=$G10,$F10&gt;=PrSettings!$M$6),(ABS(EN10-$F10)&lt;=1)*1,IF(AND(ABS($F10-$G10-EN10+EO10)&lt;=1,$F10+$G10&gt;=PrSettings!$M$8),(ABS(EN10-$F10)&lt;=1)*(ABS(EO10-$G10)&lt;=1)*1,""))),"")</f>
        <v/>
      </c>
      <c r="EU10" s="300"/>
      <c r="EW10" s="291">
        <f t="shared" si="11"/>
        <v>4</v>
      </c>
      <c r="EX10" s="292" t="str">
        <f t="shared" si="126"/>
        <v>A4</v>
      </c>
      <c r="EY10" s="293">
        <f t="shared" si="59"/>
        <v>1</v>
      </c>
      <c r="EZ10" s="292" t="str">
        <f t="shared" si="127"/>
        <v>A1</v>
      </c>
      <c r="FA10" s="296"/>
      <c r="FB10" s="296"/>
      <c r="FC10" s="299"/>
      <c r="FD10" s="293" t="str">
        <f t="shared" si="60"/>
        <v/>
      </c>
      <c r="FE10" s="293" t="str">
        <f>IF((FD10&lt;&gt;""),IF(OR($F10&lt;&gt;$G10,PrSettings!$M$4="●"),(($F10-$G10)=(FA10-FB10))*1,0),"")</f>
        <v/>
      </c>
      <c r="FF10" s="293" t="str">
        <f t="shared" si="61"/>
        <v/>
      </c>
      <c r="FG10" s="293" t="str">
        <f>IF(FD10&lt;&gt;"",IF(ABS($F10-$G10)&gt;=PrSettings!$M$7,(ABS($F10-$G10-FA10+FB10)&lt;=1)*1,IF(AND(FD10,$F10=$G10,$F10&gt;=PrSettings!$M$6),(ABS(FA10-$F10)&lt;=1)*1,IF(AND(ABS($F10-$G10-FA10+FB10)&lt;=1,$F10+$G10&gt;=PrSettings!$M$8),(ABS(FA10-$F10)&lt;=1)*(ABS(FB10-$G10)&lt;=1)*1,""))),"")</f>
        <v/>
      </c>
      <c r="FH10" s="300"/>
      <c r="FJ10" s="291">
        <f t="shared" si="12"/>
        <v>4</v>
      </c>
      <c r="FK10" s="292" t="str">
        <f t="shared" si="128"/>
        <v>A4</v>
      </c>
      <c r="FL10" s="293">
        <f t="shared" si="62"/>
        <v>1</v>
      </c>
      <c r="FM10" s="292" t="str">
        <f t="shared" si="129"/>
        <v>A1</v>
      </c>
      <c r="FN10" s="296"/>
      <c r="FO10" s="296"/>
      <c r="FP10" s="299"/>
      <c r="FQ10" s="293" t="str">
        <f t="shared" si="63"/>
        <v/>
      </c>
      <c r="FR10" s="293" t="str">
        <f>IF((FQ10&lt;&gt;""),IF(OR($F10&lt;&gt;$G10,PrSettings!$M$4="●"),(($F10-$G10)=(FN10-FO10))*1,0),"")</f>
        <v/>
      </c>
      <c r="FS10" s="293" t="str">
        <f t="shared" si="64"/>
        <v/>
      </c>
      <c r="FT10" s="293" t="str">
        <f>IF(FQ10&lt;&gt;"",IF(ABS($F10-$G10)&gt;=PrSettings!$M$7,(ABS($F10-$G10-FN10+FO10)&lt;=1)*1,IF(AND(FQ10,$F10=$G10,$F10&gt;=PrSettings!$M$6),(ABS(FN10-$F10)&lt;=1)*1,IF(AND(ABS($F10-$G10-FN10+FO10)&lt;=1,$F10+$G10&gt;=PrSettings!$M$8),(ABS(FN10-$F10)&lt;=1)*(ABS(FO10-$G10)&lt;=1)*1,""))),"")</f>
        <v/>
      </c>
      <c r="FU10" s="300"/>
      <c r="FW10" s="291">
        <f t="shared" si="13"/>
        <v>4</v>
      </c>
      <c r="FX10" s="292" t="str">
        <f t="shared" si="130"/>
        <v>A4</v>
      </c>
      <c r="FY10" s="293">
        <f t="shared" si="65"/>
        <v>1</v>
      </c>
      <c r="FZ10" s="292" t="str">
        <f t="shared" si="131"/>
        <v>A1</v>
      </c>
      <c r="GA10" s="296"/>
      <c r="GB10" s="296"/>
      <c r="GC10" s="299"/>
      <c r="GD10" s="293" t="str">
        <f t="shared" si="66"/>
        <v/>
      </c>
      <c r="GE10" s="293" t="str">
        <f>IF((GD10&lt;&gt;""),IF(OR($F10&lt;&gt;$G10,PrSettings!$M$4="●"),(($F10-$G10)=(GA10-GB10))*1,0),"")</f>
        <v/>
      </c>
      <c r="GF10" s="293" t="str">
        <f t="shared" si="67"/>
        <v/>
      </c>
      <c r="GG10" s="293" t="str">
        <f>IF(GD10&lt;&gt;"",IF(ABS($F10-$G10)&gt;=PrSettings!$M$7,(ABS($F10-$G10-GA10+GB10)&lt;=1)*1,IF(AND(GD10,$F10=$G10,$F10&gt;=PrSettings!$M$6),(ABS(GA10-$F10)&lt;=1)*1,IF(AND(ABS($F10-$G10-GA10+GB10)&lt;=1,$F10+$G10&gt;=PrSettings!$M$8),(ABS(GA10-$F10)&lt;=1)*(ABS(GB10-$G10)&lt;=1)*1,""))),"")</f>
        <v/>
      </c>
      <c r="GH10" s="300"/>
      <c r="GJ10" s="291">
        <f t="shared" si="14"/>
        <v>4</v>
      </c>
      <c r="GK10" s="292" t="str">
        <f t="shared" si="132"/>
        <v>A4</v>
      </c>
      <c r="GL10" s="293">
        <f t="shared" si="68"/>
        <v>1</v>
      </c>
      <c r="GM10" s="292" t="str">
        <f t="shared" si="133"/>
        <v>A1</v>
      </c>
      <c r="GN10" s="296"/>
      <c r="GO10" s="296"/>
      <c r="GP10" s="299"/>
      <c r="GQ10" s="293" t="str">
        <f t="shared" si="69"/>
        <v/>
      </c>
      <c r="GR10" s="293" t="str">
        <f>IF((GQ10&lt;&gt;""),IF(OR($F10&lt;&gt;$G10,PrSettings!$M$4="●"),(($F10-$G10)=(GN10-GO10))*1,0),"")</f>
        <v/>
      </c>
      <c r="GS10" s="293" t="str">
        <f t="shared" si="70"/>
        <v/>
      </c>
      <c r="GT10" s="293" t="str">
        <f>IF(GQ10&lt;&gt;"",IF(ABS($F10-$G10)&gt;=PrSettings!$M$7,(ABS($F10-$G10-GN10+GO10)&lt;=1)*1,IF(AND(GQ10,$F10=$G10,$F10&gt;=PrSettings!$M$6),(ABS(GN10-$F10)&lt;=1)*1,IF(AND(ABS($F10-$G10-GN10+GO10)&lt;=1,$F10+$G10&gt;=PrSettings!$M$8),(ABS(GN10-$F10)&lt;=1)*(ABS(GO10-$G10)&lt;=1)*1,""))),"")</f>
        <v/>
      </c>
      <c r="GU10" s="300"/>
      <c r="GW10" s="291">
        <f t="shared" si="15"/>
        <v>4</v>
      </c>
      <c r="GX10" s="292" t="str">
        <f t="shared" si="134"/>
        <v>A4</v>
      </c>
      <c r="GY10" s="293">
        <f t="shared" si="71"/>
        <v>1</v>
      </c>
      <c r="GZ10" s="292" t="str">
        <f t="shared" si="135"/>
        <v>A1</v>
      </c>
      <c r="HA10" s="296"/>
      <c r="HB10" s="296"/>
      <c r="HC10" s="299"/>
      <c r="HD10" s="293" t="str">
        <f t="shared" si="72"/>
        <v/>
      </c>
      <c r="HE10" s="293" t="str">
        <f>IF((HD10&lt;&gt;""),IF(OR($F10&lt;&gt;$G10,PrSettings!$M$4="●"),(($F10-$G10)=(HA10-HB10))*1,0),"")</f>
        <v/>
      </c>
      <c r="HF10" s="293" t="str">
        <f t="shared" si="73"/>
        <v/>
      </c>
      <c r="HG10" s="293" t="str">
        <f>IF(HD10&lt;&gt;"",IF(ABS($F10-$G10)&gt;=PrSettings!$M$7,(ABS($F10-$G10-HA10+HB10)&lt;=1)*1,IF(AND(HD10,$F10=$G10,$F10&gt;=PrSettings!$M$6),(ABS(HA10-$F10)&lt;=1)*1,IF(AND(ABS($F10-$G10-HA10+HB10)&lt;=1,$F10+$G10&gt;=PrSettings!$M$8),(ABS(HA10-$F10)&lt;=1)*(ABS(HB10-$G10)&lt;=1)*1,""))),"")</f>
        <v/>
      </c>
      <c r="HH10" s="300"/>
      <c r="HJ10" s="291">
        <f t="shared" si="16"/>
        <v>4</v>
      </c>
      <c r="HK10" s="292" t="str">
        <f t="shared" si="136"/>
        <v>A4</v>
      </c>
      <c r="HL10" s="293">
        <f t="shared" si="74"/>
        <v>1</v>
      </c>
      <c r="HM10" s="292" t="str">
        <f t="shared" si="137"/>
        <v>A1</v>
      </c>
      <c r="HN10" s="296"/>
      <c r="HO10" s="296"/>
      <c r="HP10" s="299"/>
      <c r="HQ10" s="293" t="str">
        <f t="shared" si="75"/>
        <v/>
      </c>
      <c r="HR10" s="293" t="str">
        <f>IF((HQ10&lt;&gt;""),IF(OR($F10&lt;&gt;$G10,PrSettings!$M$4="●"),(($F10-$G10)=(HN10-HO10))*1,0),"")</f>
        <v/>
      </c>
      <c r="HS10" s="293" t="str">
        <f t="shared" si="76"/>
        <v/>
      </c>
      <c r="HT10" s="293" t="str">
        <f>IF(HQ10&lt;&gt;"",IF(ABS($F10-$G10)&gt;=PrSettings!$M$7,(ABS($F10-$G10-HN10+HO10)&lt;=1)*1,IF(AND(HQ10,$F10=$G10,$F10&gt;=PrSettings!$M$6),(ABS(HN10-$F10)&lt;=1)*1,IF(AND(ABS($F10-$G10-HN10+HO10)&lt;=1,$F10+$G10&gt;=PrSettings!$M$8),(ABS(HN10-$F10)&lt;=1)*(ABS(HO10-$G10)&lt;=1)*1,""))),"")</f>
        <v/>
      </c>
      <c r="HU10" s="300"/>
      <c r="HW10" s="291">
        <f t="shared" si="17"/>
        <v>4</v>
      </c>
      <c r="HX10" s="292" t="str">
        <f t="shared" si="138"/>
        <v>A4</v>
      </c>
      <c r="HY10" s="293">
        <f t="shared" si="77"/>
        <v>1</v>
      </c>
      <c r="HZ10" s="292" t="str">
        <f t="shared" si="139"/>
        <v>A1</v>
      </c>
      <c r="IA10" s="296"/>
      <c r="IB10" s="296"/>
      <c r="IC10" s="299"/>
      <c r="ID10" s="293" t="str">
        <f t="shared" si="78"/>
        <v/>
      </c>
      <c r="IE10" s="293" t="str">
        <f>IF((ID10&lt;&gt;""),IF(OR($F10&lt;&gt;$G10,PrSettings!$M$4="●"),(($F10-$G10)=(IA10-IB10))*1,0),"")</f>
        <v/>
      </c>
      <c r="IF10" s="293" t="str">
        <f t="shared" si="79"/>
        <v/>
      </c>
      <c r="IG10" s="293" t="str">
        <f>IF(ID10&lt;&gt;"",IF(ABS($F10-$G10)&gt;=PrSettings!$M$7,(ABS($F10-$G10-IA10+IB10)&lt;=1)*1,IF(AND(ID10,$F10=$G10,$F10&gt;=PrSettings!$M$6),(ABS(IA10-$F10)&lt;=1)*1,IF(AND(ABS($F10-$G10-IA10+IB10)&lt;=1,$F10+$G10&gt;=PrSettings!$M$8),(ABS(IA10-$F10)&lt;=1)*(ABS(IB10-$G10)&lt;=1)*1,""))),"")</f>
        <v/>
      </c>
      <c r="IH10" s="300"/>
      <c r="IJ10" s="291">
        <f t="shared" si="18"/>
        <v>4</v>
      </c>
      <c r="IK10" s="292" t="str">
        <f t="shared" si="140"/>
        <v>A4</v>
      </c>
      <c r="IL10" s="293">
        <f t="shared" si="80"/>
        <v>1</v>
      </c>
      <c r="IM10" s="292" t="str">
        <f t="shared" si="141"/>
        <v>A1</v>
      </c>
      <c r="IN10" s="296"/>
      <c r="IO10" s="296"/>
      <c r="IP10" s="299"/>
      <c r="IQ10" s="293" t="str">
        <f t="shared" si="81"/>
        <v/>
      </c>
      <c r="IR10" s="293" t="str">
        <f>IF((IQ10&lt;&gt;""),IF(OR($F10&lt;&gt;$G10,PrSettings!$M$4="●"),(($F10-$G10)=(IN10-IO10))*1,0),"")</f>
        <v/>
      </c>
      <c r="IS10" s="293" t="str">
        <f t="shared" si="82"/>
        <v/>
      </c>
      <c r="IT10" s="293" t="str">
        <f>IF(IQ10&lt;&gt;"",IF(ABS($F10-$G10)&gt;=PrSettings!$M$7,(ABS($F10-$G10-IN10+IO10)&lt;=1)*1,IF(AND(IQ10,$F10=$G10,$F10&gt;=PrSettings!$M$6),(ABS(IN10-$F10)&lt;=1)*1,IF(AND(ABS($F10-$G10-IN10+IO10)&lt;=1,$F10+$G10&gt;=PrSettings!$M$8),(ABS(IN10-$F10)&lt;=1)*(ABS(IO10-$G10)&lt;=1)*1,""))),"")</f>
        <v/>
      </c>
      <c r="IU10" s="300"/>
      <c r="IW10" s="291">
        <f t="shared" si="19"/>
        <v>4</v>
      </c>
      <c r="IX10" s="292" t="str">
        <f t="shared" si="142"/>
        <v>A4</v>
      </c>
      <c r="IY10" s="293">
        <f t="shared" si="83"/>
        <v>1</v>
      </c>
      <c r="IZ10" s="292" t="str">
        <f t="shared" si="143"/>
        <v>A1</v>
      </c>
      <c r="JA10" s="296"/>
      <c r="JB10" s="296"/>
      <c r="JC10" s="299"/>
      <c r="JD10" s="293" t="str">
        <f t="shared" si="84"/>
        <v/>
      </c>
      <c r="JE10" s="293" t="str">
        <f>IF((JD10&lt;&gt;""),IF(OR($F10&lt;&gt;$G10,PrSettings!$M$4="●"),(($F10-$G10)=(JA10-JB10))*1,0),"")</f>
        <v/>
      </c>
      <c r="JF10" s="293" t="str">
        <f t="shared" si="85"/>
        <v/>
      </c>
      <c r="JG10" s="293" t="str">
        <f>IF(JD10&lt;&gt;"",IF(ABS($F10-$G10)&gt;=PrSettings!$M$7,(ABS($F10-$G10-JA10+JB10)&lt;=1)*1,IF(AND(JD10,$F10=$G10,$F10&gt;=PrSettings!$M$6),(ABS(JA10-$F10)&lt;=1)*1,IF(AND(ABS($F10-$G10-JA10+JB10)&lt;=1,$F10+$G10&gt;=PrSettings!$M$8),(ABS(JA10-$F10)&lt;=1)*(ABS(JB10-$G10)&lt;=1)*1,""))),"")</f>
        <v/>
      </c>
      <c r="JH10" s="300"/>
      <c r="JJ10" s="291">
        <f t="shared" si="20"/>
        <v>4</v>
      </c>
      <c r="JK10" s="292" t="str">
        <f t="shared" si="144"/>
        <v>A4</v>
      </c>
      <c r="JL10" s="293">
        <f t="shared" si="86"/>
        <v>1</v>
      </c>
      <c r="JM10" s="292" t="str">
        <f t="shared" si="145"/>
        <v>A1</v>
      </c>
      <c r="JN10" s="296"/>
      <c r="JO10" s="296"/>
      <c r="JP10" s="299"/>
      <c r="JQ10" s="293" t="str">
        <f t="shared" si="87"/>
        <v/>
      </c>
      <c r="JR10" s="293" t="str">
        <f>IF((JQ10&lt;&gt;""),IF(OR($F10&lt;&gt;$G10,PrSettings!$M$4="●"),(($F10-$G10)=(JN10-JO10))*1,0),"")</f>
        <v/>
      </c>
      <c r="JS10" s="293" t="str">
        <f t="shared" si="88"/>
        <v/>
      </c>
      <c r="JT10" s="293" t="str">
        <f>IF(JQ10&lt;&gt;"",IF(ABS($F10-$G10)&gt;=PrSettings!$M$7,(ABS($F10-$G10-JN10+JO10)&lt;=1)*1,IF(AND(JQ10,$F10=$G10,$F10&gt;=PrSettings!$M$6),(ABS(JN10-$F10)&lt;=1)*1,IF(AND(ABS($F10-$G10-JN10+JO10)&lt;=1,$F10+$G10&gt;=PrSettings!$M$8),(ABS(JN10-$F10)&lt;=1)*(ABS(JO10-$G10)&lt;=1)*1,""))),"")</f>
        <v/>
      </c>
      <c r="JU10" s="300"/>
      <c r="JW10" s="291">
        <f t="shared" si="21"/>
        <v>4</v>
      </c>
      <c r="JX10" s="292" t="str">
        <f t="shared" si="146"/>
        <v>A4</v>
      </c>
      <c r="JY10" s="293">
        <f t="shared" si="89"/>
        <v>1</v>
      </c>
      <c r="JZ10" s="292" t="str">
        <f t="shared" si="147"/>
        <v>A1</v>
      </c>
      <c r="KA10" s="296"/>
      <c r="KB10" s="296"/>
      <c r="KC10" s="299"/>
      <c r="KD10" s="293" t="str">
        <f t="shared" si="90"/>
        <v/>
      </c>
      <c r="KE10" s="293" t="str">
        <f>IF((KD10&lt;&gt;""),IF(OR($F10&lt;&gt;$G10,PrSettings!$M$4="●"),(($F10-$G10)=(KA10-KB10))*1,0),"")</f>
        <v/>
      </c>
      <c r="KF10" s="293" t="str">
        <f t="shared" si="91"/>
        <v/>
      </c>
      <c r="KG10" s="293" t="str">
        <f>IF(KD10&lt;&gt;"",IF(ABS($F10-$G10)&gt;=PrSettings!$M$7,(ABS($F10-$G10-KA10+KB10)&lt;=1)*1,IF(AND(KD10,$F10=$G10,$F10&gt;=PrSettings!$M$6),(ABS(KA10-$F10)&lt;=1)*1,IF(AND(ABS($F10-$G10-KA10+KB10)&lt;=1,$F10+$G10&gt;=PrSettings!$M$8),(ABS(KA10-$F10)&lt;=1)*(ABS(KB10-$G10)&lt;=1)*1,""))),"")</f>
        <v/>
      </c>
      <c r="KH10" s="300"/>
      <c r="KJ10" s="291">
        <f t="shared" si="22"/>
        <v>4</v>
      </c>
      <c r="KK10" s="292" t="str">
        <f t="shared" si="148"/>
        <v>A4</v>
      </c>
      <c r="KL10" s="293">
        <f t="shared" si="92"/>
        <v>1</v>
      </c>
      <c r="KM10" s="292" t="str">
        <f t="shared" si="149"/>
        <v>A1</v>
      </c>
      <c r="KN10" s="296"/>
      <c r="KO10" s="296"/>
      <c r="KP10" s="299"/>
      <c r="KQ10" s="293" t="str">
        <f t="shared" si="93"/>
        <v/>
      </c>
      <c r="KR10" s="293" t="str">
        <f>IF((KQ10&lt;&gt;""),IF(OR($F10&lt;&gt;$G10,PrSettings!$M$4="●"),(($F10-$G10)=(KN10-KO10))*1,0),"")</f>
        <v/>
      </c>
      <c r="KS10" s="293" t="str">
        <f t="shared" si="94"/>
        <v/>
      </c>
      <c r="KT10" s="293" t="str">
        <f>IF(KQ10&lt;&gt;"",IF(ABS($F10-$G10)&gt;=PrSettings!$M$7,(ABS($F10-$G10-KN10+KO10)&lt;=1)*1,IF(AND(KQ10,$F10=$G10,$F10&gt;=PrSettings!$M$6),(ABS(KN10-$F10)&lt;=1)*1,IF(AND(ABS($F10-$G10-KN10+KO10)&lt;=1,$F10+$G10&gt;=PrSettings!$M$8),(ABS(KN10-$F10)&lt;=1)*(ABS(KO10-$G10)&lt;=1)*1,""))),"")</f>
        <v/>
      </c>
      <c r="KU10" s="300"/>
      <c r="KW10" s="291">
        <f t="shared" si="23"/>
        <v>4</v>
      </c>
      <c r="KX10" s="292" t="str">
        <f t="shared" si="150"/>
        <v>A4</v>
      </c>
      <c r="KY10" s="293">
        <f t="shared" si="95"/>
        <v>1</v>
      </c>
      <c r="KZ10" s="292" t="str">
        <f t="shared" si="151"/>
        <v>A1</v>
      </c>
      <c r="LA10" s="296"/>
      <c r="LB10" s="296"/>
      <c r="LC10" s="299"/>
      <c r="LD10" s="293" t="str">
        <f t="shared" si="96"/>
        <v/>
      </c>
      <c r="LE10" s="293" t="str">
        <f>IF((LD10&lt;&gt;""),IF(OR($F10&lt;&gt;$G10,PrSettings!$M$4="●"),(($F10-$G10)=(LA10-LB10))*1,0),"")</f>
        <v/>
      </c>
      <c r="LF10" s="293" t="str">
        <f t="shared" si="97"/>
        <v/>
      </c>
      <c r="LG10" s="293" t="str">
        <f>IF(LD10&lt;&gt;"",IF(ABS($F10-$G10)&gt;=PrSettings!$M$7,(ABS($F10-$G10-LA10+LB10)&lt;=1)*1,IF(AND(LD10,$F10=$G10,$F10&gt;=PrSettings!$M$6),(ABS(LA10-$F10)&lt;=1)*1,IF(AND(ABS($F10-$G10-LA10+LB10)&lt;=1,$F10+$G10&gt;=PrSettings!$M$8),(ABS(LA10-$F10)&lt;=1)*(ABS(LB10-$G10)&lt;=1)*1,""))),"")</f>
        <v/>
      </c>
      <c r="LH10" s="300"/>
      <c r="LJ10" s="291">
        <f t="shared" si="24"/>
        <v>4</v>
      </c>
      <c r="LK10" s="292" t="str">
        <f t="shared" si="152"/>
        <v>A4</v>
      </c>
      <c r="LL10" s="293">
        <f t="shared" si="98"/>
        <v>1</v>
      </c>
      <c r="LM10" s="292" t="str">
        <f t="shared" si="153"/>
        <v>A1</v>
      </c>
      <c r="LN10" s="296"/>
      <c r="LO10" s="296"/>
      <c r="LP10" s="299"/>
      <c r="LQ10" s="293" t="str">
        <f t="shared" si="99"/>
        <v/>
      </c>
      <c r="LR10" s="293" t="str">
        <f>IF((LQ10&lt;&gt;""),IF(OR($F10&lt;&gt;$G10,PrSettings!$M$4="●"),(($F10-$G10)=(LN10-LO10))*1,0),"")</f>
        <v/>
      </c>
      <c r="LS10" s="293" t="str">
        <f t="shared" si="100"/>
        <v/>
      </c>
      <c r="LT10" s="293" t="str">
        <f>IF(LQ10&lt;&gt;"",IF(ABS($F10-$G10)&gt;=PrSettings!$M$7,(ABS($F10-$G10-LN10+LO10)&lt;=1)*1,IF(AND(LQ10,$F10=$G10,$F10&gt;=PrSettings!$M$6),(ABS(LN10-$F10)&lt;=1)*1,IF(AND(ABS($F10-$G10-LN10+LO10)&lt;=1,$F10+$G10&gt;=PrSettings!$M$8),(ABS(LN10-$F10)&lt;=1)*(ABS(LO10-$G10)&lt;=1)*1,""))),"")</f>
        <v/>
      </c>
      <c r="LU10" s="300"/>
      <c r="LW10" s="291">
        <f t="shared" si="25"/>
        <v>4</v>
      </c>
      <c r="LX10" s="292" t="str">
        <f t="shared" si="154"/>
        <v>A4</v>
      </c>
      <c r="LY10" s="293">
        <f t="shared" si="101"/>
        <v>1</v>
      </c>
      <c r="LZ10" s="292" t="str">
        <f t="shared" si="155"/>
        <v>A1</v>
      </c>
      <c r="MA10" s="296"/>
      <c r="MB10" s="296"/>
      <c r="MC10" s="299"/>
      <c r="MD10" s="293" t="str">
        <f t="shared" si="102"/>
        <v/>
      </c>
      <c r="ME10" s="293" t="str">
        <f>IF((MD10&lt;&gt;""),IF(OR($F10&lt;&gt;$G10,PrSettings!$M$4="●"),(($F10-$G10)=(MA10-MB10))*1,0),"")</f>
        <v/>
      </c>
      <c r="MF10" s="293" t="str">
        <f t="shared" si="103"/>
        <v/>
      </c>
      <c r="MG10" s="293" t="str">
        <f>IF(MD10&lt;&gt;"",IF(ABS($F10-$G10)&gt;=PrSettings!$M$7,(ABS($F10-$G10-MA10+MB10)&lt;=1)*1,IF(AND(MD10,$F10=$G10,$F10&gt;=PrSettings!$M$6),(ABS(MA10-$F10)&lt;=1)*1,IF(AND(ABS($F10-$G10-MA10+MB10)&lt;=1,$F10+$G10&gt;=PrSettings!$M$8),(ABS(MA10-$F10)&lt;=1)*(ABS(MB10-$G10)&lt;=1)*1,""))),"")</f>
        <v/>
      </c>
      <c r="MH10" s="300"/>
    </row>
    <row r="11" spans="1:346" x14ac:dyDescent="0.25">
      <c r="B11" s="291">
        <f>INDEX(Groups!$C$7:$C$35,MATCH(C11,Groups!$D$7:$D$35,0))</f>
        <v>2</v>
      </c>
      <c r="C11" s="292" t="str">
        <f>CalcA!$P$27</f>
        <v>A2</v>
      </c>
      <c r="D11" s="293">
        <f>INDEX(Groups!$C$7:$C$35,MATCH(E11,Groups!$D$7:$D$35,0))</f>
        <v>3</v>
      </c>
      <c r="E11" s="292" t="str">
        <f>CalcA!$Q$27</f>
        <v>A3</v>
      </c>
      <c r="F11" s="294" t="str">
        <f>CalcA!$R$27</f>
        <v/>
      </c>
      <c r="G11" s="295" t="str">
        <f>CalcA!$S$27</f>
        <v/>
      </c>
      <c r="J11" s="291">
        <f t="shared" si="0"/>
        <v>2</v>
      </c>
      <c r="K11" s="292" t="str">
        <f t="shared" si="104"/>
        <v>A2</v>
      </c>
      <c r="L11" s="293">
        <f t="shared" si="26"/>
        <v>3</v>
      </c>
      <c r="M11" s="292" t="str">
        <f t="shared" si="105"/>
        <v>A3</v>
      </c>
      <c r="N11" s="296"/>
      <c r="O11" s="296"/>
      <c r="P11" s="301"/>
      <c r="Q11" s="293" t="str">
        <f t="shared" si="27"/>
        <v/>
      </c>
      <c r="R11" s="293" t="str">
        <f>IF((Q11&lt;&gt;""),IF(OR($F11&lt;&gt;$G11,PrSettings!$M$4="●"),(($F11-$G11)=(N11-O11))*1,0),"")</f>
        <v/>
      </c>
      <c r="S11" s="293" t="str">
        <f t="shared" si="28"/>
        <v/>
      </c>
      <c r="T11" s="293" t="str">
        <f>IF(Q11&lt;&gt;"",IF(ABS($F11-$G11)&gt;=PrSettings!$M$7,(ABS($F11-$G11-N11+O11)&lt;=1)*1,IF(AND(Q11,$F11=$G11,$F11&gt;=PrSettings!$M$6),(ABS(N11-$F11)&lt;=1)*1,IF(AND(ABS($F11-$G11-N11+O11)&lt;=1,$F11+$G11&gt;=PrSettings!$M$8),(ABS(N11-$F11)&lt;=1)*(ABS(O11-$G11)&lt;=1)*1,""))),"")</f>
        <v/>
      </c>
      <c r="U11" s="302"/>
      <c r="W11" s="291">
        <f t="shared" si="1"/>
        <v>2</v>
      </c>
      <c r="X11" s="292" t="str">
        <f t="shared" si="106"/>
        <v>A2</v>
      </c>
      <c r="Y11" s="293">
        <f t="shared" si="29"/>
        <v>3</v>
      </c>
      <c r="Z11" s="292" t="str">
        <f t="shared" si="107"/>
        <v>A3</v>
      </c>
      <c r="AA11" s="296"/>
      <c r="AB11" s="296"/>
      <c r="AC11" s="301"/>
      <c r="AD11" s="293" t="str">
        <f t="shared" si="30"/>
        <v/>
      </c>
      <c r="AE11" s="293" t="str">
        <f>IF((AD11&lt;&gt;""),IF(OR($F11&lt;&gt;$G11,PrSettings!$M$4="●"),(($F11-$G11)=(AA11-AB11))*1,0),"")</f>
        <v/>
      </c>
      <c r="AF11" s="293" t="str">
        <f t="shared" si="31"/>
        <v/>
      </c>
      <c r="AG11" s="293" t="str">
        <f>IF(AD11&lt;&gt;"",IF(ABS($F11-$G11)&gt;=PrSettings!$M$7,(ABS($F11-$G11-AA11+AB11)&lt;=1)*1,IF(AND(AD11,$F11=$G11,$F11&gt;=PrSettings!$M$6),(ABS(AA11-$F11)&lt;=1)*1,IF(AND(ABS($F11-$G11-AA11+AB11)&lt;=1,$F11+$G11&gt;=PrSettings!$M$8),(ABS(AA11-$F11)&lt;=1)*(ABS(AB11-$G11)&lt;=1)*1,""))),"")</f>
        <v/>
      </c>
      <c r="AH11" s="302"/>
      <c r="AJ11" s="291">
        <f t="shared" si="2"/>
        <v>2</v>
      </c>
      <c r="AK11" s="292" t="str">
        <f t="shared" si="108"/>
        <v>A2</v>
      </c>
      <c r="AL11" s="293">
        <f t="shared" si="32"/>
        <v>3</v>
      </c>
      <c r="AM11" s="292" t="str">
        <f t="shared" si="109"/>
        <v>A3</v>
      </c>
      <c r="AN11" s="296"/>
      <c r="AO11" s="296"/>
      <c r="AP11" s="301"/>
      <c r="AQ11" s="293" t="str">
        <f t="shared" si="33"/>
        <v/>
      </c>
      <c r="AR11" s="293" t="str">
        <f>IF((AQ11&lt;&gt;""),IF(OR($F11&lt;&gt;$G11,PrSettings!$M$4="●"),(($F11-$G11)=(AN11-AO11))*1,0),"")</f>
        <v/>
      </c>
      <c r="AS11" s="293" t="str">
        <f t="shared" si="34"/>
        <v/>
      </c>
      <c r="AT11" s="293" t="str">
        <f>IF(AQ11&lt;&gt;"",IF(ABS($F11-$G11)&gt;=PrSettings!$M$7,(ABS($F11-$G11-AN11+AO11)&lt;=1)*1,IF(AND(AQ11,$F11=$G11,$F11&gt;=PrSettings!$M$6),(ABS(AN11-$F11)&lt;=1)*1,IF(AND(ABS($F11-$G11-AN11+AO11)&lt;=1,$F11+$G11&gt;=PrSettings!$M$8),(ABS(AN11-$F11)&lt;=1)*(ABS(AO11-$G11)&lt;=1)*1,""))),"")</f>
        <v/>
      </c>
      <c r="AU11" s="302"/>
      <c r="AW11" s="291">
        <f t="shared" si="3"/>
        <v>2</v>
      </c>
      <c r="AX11" s="292" t="str">
        <f t="shared" si="110"/>
        <v>A2</v>
      </c>
      <c r="AY11" s="293">
        <f t="shared" si="35"/>
        <v>3</v>
      </c>
      <c r="AZ11" s="292" t="str">
        <f t="shared" si="111"/>
        <v>A3</v>
      </c>
      <c r="BA11" s="296"/>
      <c r="BB11" s="296"/>
      <c r="BC11" s="301"/>
      <c r="BD11" s="293" t="str">
        <f t="shared" si="36"/>
        <v/>
      </c>
      <c r="BE11" s="293" t="str">
        <f>IF((BD11&lt;&gt;""),IF(OR($F11&lt;&gt;$G11,PrSettings!$M$4="●"),(($F11-$G11)=(BA11-BB11))*1,0),"")</f>
        <v/>
      </c>
      <c r="BF11" s="293" t="str">
        <f t="shared" si="37"/>
        <v/>
      </c>
      <c r="BG11" s="293" t="str">
        <f>IF(BD11&lt;&gt;"",IF(ABS($F11-$G11)&gt;=PrSettings!$M$7,(ABS($F11-$G11-BA11+BB11)&lt;=1)*1,IF(AND(BD11,$F11=$G11,$F11&gt;=PrSettings!$M$6),(ABS(BA11-$F11)&lt;=1)*1,IF(AND(ABS($F11-$G11-BA11+BB11)&lt;=1,$F11+$G11&gt;=PrSettings!$M$8),(ABS(BA11-$F11)&lt;=1)*(ABS(BB11-$G11)&lt;=1)*1,""))),"")</f>
        <v/>
      </c>
      <c r="BH11" s="302"/>
      <c r="BJ11" s="291">
        <f t="shared" si="4"/>
        <v>2</v>
      </c>
      <c r="BK11" s="292" t="str">
        <f t="shared" si="112"/>
        <v>A2</v>
      </c>
      <c r="BL11" s="293">
        <f t="shared" si="38"/>
        <v>3</v>
      </c>
      <c r="BM11" s="292" t="str">
        <f t="shared" si="113"/>
        <v>A3</v>
      </c>
      <c r="BN11" s="296"/>
      <c r="BO11" s="296"/>
      <c r="BP11" s="301"/>
      <c r="BQ11" s="293" t="str">
        <f t="shared" si="39"/>
        <v/>
      </c>
      <c r="BR11" s="293" t="str">
        <f>IF((BQ11&lt;&gt;""),IF(OR($F11&lt;&gt;$G11,PrSettings!$M$4="●"),(($F11-$G11)=(BN11-BO11))*1,0),"")</f>
        <v/>
      </c>
      <c r="BS11" s="293" t="str">
        <f t="shared" si="40"/>
        <v/>
      </c>
      <c r="BT11" s="293" t="str">
        <f>IF(BQ11&lt;&gt;"",IF(ABS($F11-$G11)&gt;=PrSettings!$M$7,(ABS($F11-$G11-BN11+BO11)&lt;=1)*1,IF(AND(BQ11,$F11=$G11,$F11&gt;=PrSettings!$M$6),(ABS(BN11-$F11)&lt;=1)*1,IF(AND(ABS($F11-$G11-BN11+BO11)&lt;=1,$F11+$G11&gt;=PrSettings!$M$8),(ABS(BN11-$F11)&lt;=1)*(ABS(BO11-$G11)&lt;=1)*1,""))),"")</f>
        <v/>
      </c>
      <c r="BU11" s="302"/>
      <c r="BW11" s="291">
        <f t="shared" si="5"/>
        <v>2</v>
      </c>
      <c r="BX11" s="292" t="str">
        <f t="shared" si="114"/>
        <v>A2</v>
      </c>
      <c r="BY11" s="293">
        <f t="shared" si="41"/>
        <v>3</v>
      </c>
      <c r="BZ11" s="292" t="str">
        <f t="shared" si="115"/>
        <v>A3</v>
      </c>
      <c r="CA11" s="296"/>
      <c r="CB11" s="296"/>
      <c r="CC11" s="301"/>
      <c r="CD11" s="293" t="str">
        <f t="shared" si="42"/>
        <v/>
      </c>
      <c r="CE11" s="293" t="str">
        <f>IF((CD11&lt;&gt;""),IF(OR($F11&lt;&gt;$G11,PrSettings!$M$4="●"),(($F11-$G11)=(CA11-CB11))*1,0),"")</f>
        <v/>
      </c>
      <c r="CF11" s="293" t="str">
        <f t="shared" si="43"/>
        <v/>
      </c>
      <c r="CG11" s="293" t="str">
        <f>IF(CD11&lt;&gt;"",IF(ABS($F11-$G11)&gt;=PrSettings!$M$7,(ABS($F11-$G11-CA11+CB11)&lt;=1)*1,IF(AND(CD11,$F11=$G11,$F11&gt;=PrSettings!$M$6),(ABS(CA11-$F11)&lt;=1)*1,IF(AND(ABS($F11-$G11-CA11+CB11)&lt;=1,$F11+$G11&gt;=PrSettings!$M$8),(ABS(CA11-$F11)&lt;=1)*(ABS(CB11-$G11)&lt;=1)*1,""))),"")</f>
        <v/>
      </c>
      <c r="CH11" s="302"/>
      <c r="CJ11" s="291">
        <f t="shared" si="6"/>
        <v>2</v>
      </c>
      <c r="CK11" s="292" t="str">
        <f t="shared" si="116"/>
        <v>A2</v>
      </c>
      <c r="CL11" s="293">
        <f t="shared" si="44"/>
        <v>3</v>
      </c>
      <c r="CM11" s="292" t="str">
        <f t="shared" si="117"/>
        <v>A3</v>
      </c>
      <c r="CN11" s="296"/>
      <c r="CO11" s="296"/>
      <c r="CP11" s="301"/>
      <c r="CQ11" s="293" t="str">
        <f t="shared" si="45"/>
        <v/>
      </c>
      <c r="CR11" s="293" t="str">
        <f>IF((CQ11&lt;&gt;""),IF(OR($F11&lt;&gt;$G11,PrSettings!$M$4="●"),(($F11-$G11)=(CN11-CO11))*1,0),"")</f>
        <v/>
      </c>
      <c r="CS11" s="293" t="str">
        <f t="shared" si="46"/>
        <v/>
      </c>
      <c r="CT11" s="293" t="str">
        <f>IF(CQ11&lt;&gt;"",IF(ABS($F11-$G11)&gt;=PrSettings!$M$7,(ABS($F11-$G11-CN11+CO11)&lt;=1)*1,IF(AND(CQ11,$F11=$G11,$F11&gt;=PrSettings!$M$6),(ABS(CN11-$F11)&lt;=1)*1,IF(AND(ABS($F11-$G11-CN11+CO11)&lt;=1,$F11+$G11&gt;=PrSettings!$M$8),(ABS(CN11-$F11)&lt;=1)*(ABS(CO11-$G11)&lt;=1)*1,""))),"")</f>
        <v/>
      </c>
      <c r="CU11" s="302"/>
      <c r="CW11" s="291">
        <f t="shared" si="7"/>
        <v>2</v>
      </c>
      <c r="CX11" s="292" t="str">
        <f t="shared" si="118"/>
        <v>A2</v>
      </c>
      <c r="CY11" s="293">
        <f t="shared" si="47"/>
        <v>3</v>
      </c>
      <c r="CZ11" s="292" t="str">
        <f t="shared" si="119"/>
        <v>A3</v>
      </c>
      <c r="DA11" s="296"/>
      <c r="DB11" s="296"/>
      <c r="DC11" s="301"/>
      <c r="DD11" s="293" t="str">
        <f t="shared" si="48"/>
        <v/>
      </c>
      <c r="DE11" s="293" t="str">
        <f>IF((DD11&lt;&gt;""),IF(OR($F11&lt;&gt;$G11,PrSettings!$M$4="●"),(($F11-$G11)=(DA11-DB11))*1,0),"")</f>
        <v/>
      </c>
      <c r="DF11" s="293" t="str">
        <f t="shared" si="49"/>
        <v/>
      </c>
      <c r="DG11" s="293" t="str">
        <f>IF(DD11&lt;&gt;"",IF(ABS($F11-$G11)&gt;=PrSettings!$M$7,(ABS($F11-$G11-DA11+DB11)&lt;=1)*1,IF(AND(DD11,$F11=$G11,$F11&gt;=PrSettings!$M$6),(ABS(DA11-$F11)&lt;=1)*1,IF(AND(ABS($F11-$G11-DA11+DB11)&lt;=1,$F11+$G11&gt;=PrSettings!$M$8),(ABS(DA11-$F11)&lt;=1)*(ABS(DB11-$G11)&lt;=1)*1,""))),"")</f>
        <v/>
      </c>
      <c r="DH11" s="302"/>
      <c r="DJ11" s="291">
        <f t="shared" si="8"/>
        <v>2</v>
      </c>
      <c r="DK11" s="292" t="str">
        <f t="shared" si="120"/>
        <v>A2</v>
      </c>
      <c r="DL11" s="293">
        <f t="shared" si="50"/>
        <v>3</v>
      </c>
      <c r="DM11" s="292" t="str">
        <f t="shared" si="121"/>
        <v>A3</v>
      </c>
      <c r="DN11" s="296"/>
      <c r="DO11" s="296"/>
      <c r="DP11" s="301"/>
      <c r="DQ11" s="293" t="str">
        <f t="shared" si="51"/>
        <v/>
      </c>
      <c r="DR11" s="293" t="str">
        <f>IF((DQ11&lt;&gt;""),IF(OR($F11&lt;&gt;$G11,PrSettings!$M$4="●"),(($F11-$G11)=(DN11-DO11))*1,0),"")</f>
        <v/>
      </c>
      <c r="DS11" s="293" t="str">
        <f t="shared" si="52"/>
        <v/>
      </c>
      <c r="DT11" s="293" t="str">
        <f>IF(DQ11&lt;&gt;"",IF(ABS($F11-$G11)&gt;=PrSettings!$M$7,(ABS($F11-$G11-DN11+DO11)&lt;=1)*1,IF(AND(DQ11,$F11=$G11,$F11&gt;=PrSettings!$M$6),(ABS(DN11-$F11)&lt;=1)*1,IF(AND(ABS($F11-$G11-DN11+DO11)&lt;=1,$F11+$G11&gt;=PrSettings!$M$8),(ABS(DN11-$F11)&lt;=1)*(ABS(DO11-$G11)&lt;=1)*1,""))),"")</f>
        <v/>
      </c>
      <c r="DU11" s="302"/>
      <c r="DW11" s="291">
        <f t="shared" si="9"/>
        <v>2</v>
      </c>
      <c r="DX11" s="292" t="str">
        <f t="shared" si="122"/>
        <v>A2</v>
      </c>
      <c r="DY11" s="293">
        <f t="shared" si="53"/>
        <v>3</v>
      </c>
      <c r="DZ11" s="292" t="str">
        <f t="shared" si="123"/>
        <v>A3</v>
      </c>
      <c r="EA11" s="296"/>
      <c r="EB11" s="296"/>
      <c r="EC11" s="301"/>
      <c r="ED11" s="293" t="str">
        <f t="shared" si="54"/>
        <v/>
      </c>
      <c r="EE11" s="293" t="str">
        <f>IF((ED11&lt;&gt;""),IF(OR($F11&lt;&gt;$G11,PrSettings!$M$4="●"),(($F11-$G11)=(EA11-EB11))*1,0),"")</f>
        <v/>
      </c>
      <c r="EF11" s="293" t="str">
        <f t="shared" si="55"/>
        <v/>
      </c>
      <c r="EG11" s="293" t="str">
        <f>IF(ED11&lt;&gt;"",IF(ABS($F11-$G11)&gt;=PrSettings!$M$7,(ABS($F11-$G11-EA11+EB11)&lt;=1)*1,IF(AND(ED11,$F11=$G11,$F11&gt;=PrSettings!$M$6),(ABS(EA11-$F11)&lt;=1)*1,IF(AND(ABS($F11-$G11-EA11+EB11)&lt;=1,$F11+$G11&gt;=PrSettings!$M$8),(ABS(EA11-$F11)&lt;=1)*(ABS(EB11-$G11)&lt;=1)*1,""))),"")</f>
        <v/>
      </c>
      <c r="EH11" s="302"/>
      <c r="EJ11" s="291">
        <f t="shared" si="10"/>
        <v>2</v>
      </c>
      <c r="EK11" s="292" t="str">
        <f t="shared" si="124"/>
        <v>A2</v>
      </c>
      <c r="EL11" s="293">
        <f t="shared" si="56"/>
        <v>3</v>
      </c>
      <c r="EM11" s="292" t="str">
        <f t="shared" si="125"/>
        <v>A3</v>
      </c>
      <c r="EN11" s="296"/>
      <c r="EO11" s="296"/>
      <c r="EP11" s="301"/>
      <c r="EQ11" s="293" t="str">
        <f t="shared" si="57"/>
        <v/>
      </c>
      <c r="ER11" s="293" t="str">
        <f>IF((EQ11&lt;&gt;""),IF(OR($F11&lt;&gt;$G11,PrSettings!$M$4="●"),(($F11-$G11)=(EN11-EO11))*1,0),"")</f>
        <v/>
      </c>
      <c r="ES11" s="293" t="str">
        <f t="shared" si="58"/>
        <v/>
      </c>
      <c r="ET11" s="293" t="str">
        <f>IF(EQ11&lt;&gt;"",IF(ABS($F11-$G11)&gt;=PrSettings!$M$7,(ABS($F11-$G11-EN11+EO11)&lt;=1)*1,IF(AND(EQ11,$F11=$G11,$F11&gt;=PrSettings!$M$6),(ABS(EN11-$F11)&lt;=1)*1,IF(AND(ABS($F11-$G11-EN11+EO11)&lt;=1,$F11+$G11&gt;=PrSettings!$M$8),(ABS(EN11-$F11)&lt;=1)*(ABS(EO11-$G11)&lt;=1)*1,""))),"")</f>
        <v/>
      </c>
      <c r="EU11" s="302"/>
      <c r="EW11" s="291">
        <f t="shared" si="11"/>
        <v>2</v>
      </c>
      <c r="EX11" s="292" t="str">
        <f t="shared" si="126"/>
        <v>A2</v>
      </c>
      <c r="EY11" s="293">
        <f t="shared" si="59"/>
        <v>3</v>
      </c>
      <c r="EZ11" s="292" t="str">
        <f t="shared" si="127"/>
        <v>A3</v>
      </c>
      <c r="FA11" s="296"/>
      <c r="FB11" s="296"/>
      <c r="FC11" s="301"/>
      <c r="FD11" s="293" t="str">
        <f t="shared" si="60"/>
        <v/>
      </c>
      <c r="FE11" s="293" t="str">
        <f>IF((FD11&lt;&gt;""),IF(OR($F11&lt;&gt;$G11,PrSettings!$M$4="●"),(($F11-$G11)=(FA11-FB11))*1,0),"")</f>
        <v/>
      </c>
      <c r="FF11" s="293" t="str">
        <f t="shared" si="61"/>
        <v/>
      </c>
      <c r="FG11" s="293" t="str">
        <f>IF(FD11&lt;&gt;"",IF(ABS($F11-$G11)&gt;=PrSettings!$M$7,(ABS($F11-$G11-FA11+FB11)&lt;=1)*1,IF(AND(FD11,$F11=$G11,$F11&gt;=PrSettings!$M$6),(ABS(FA11-$F11)&lt;=1)*1,IF(AND(ABS($F11-$G11-FA11+FB11)&lt;=1,$F11+$G11&gt;=PrSettings!$M$8),(ABS(FA11-$F11)&lt;=1)*(ABS(FB11-$G11)&lt;=1)*1,""))),"")</f>
        <v/>
      </c>
      <c r="FH11" s="302"/>
      <c r="FJ11" s="291">
        <f t="shared" si="12"/>
        <v>2</v>
      </c>
      <c r="FK11" s="292" t="str">
        <f t="shared" si="128"/>
        <v>A2</v>
      </c>
      <c r="FL11" s="293">
        <f t="shared" si="62"/>
        <v>3</v>
      </c>
      <c r="FM11" s="292" t="str">
        <f t="shared" si="129"/>
        <v>A3</v>
      </c>
      <c r="FN11" s="296"/>
      <c r="FO11" s="296"/>
      <c r="FP11" s="301"/>
      <c r="FQ11" s="293" t="str">
        <f t="shared" si="63"/>
        <v/>
      </c>
      <c r="FR11" s="293" t="str">
        <f>IF((FQ11&lt;&gt;""),IF(OR($F11&lt;&gt;$G11,PrSettings!$M$4="●"),(($F11-$G11)=(FN11-FO11))*1,0),"")</f>
        <v/>
      </c>
      <c r="FS11" s="293" t="str">
        <f t="shared" si="64"/>
        <v/>
      </c>
      <c r="FT11" s="293" t="str">
        <f>IF(FQ11&lt;&gt;"",IF(ABS($F11-$G11)&gt;=PrSettings!$M$7,(ABS($F11-$G11-FN11+FO11)&lt;=1)*1,IF(AND(FQ11,$F11=$G11,$F11&gt;=PrSettings!$M$6),(ABS(FN11-$F11)&lt;=1)*1,IF(AND(ABS($F11-$G11-FN11+FO11)&lt;=1,$F11+$G11&gt;=PrSettings!$M$8),(ABS(FN11-$F11)&lt;=1)*(ABS(FO11-$G11)&lt;=1)*1,""))),"")</f>
        <v/>
      </c>
      <c r="FU11" s="302"/>
      <c r="FW11" s="291">
        <f t="shared" si="13"/>
        <v>2</v>
      </c>
      <c r="FX11" s="292" t="str">
        <f t="shared" si="130"/>
        <v>A2</v>
      </c>
      <c r="FY11" s="293">
        <f t="shared" si="65"/>
        <v>3</v>
      </c>
      <c r="FZ11" s="292" t="str">
        <f t="shared" si="131"/>
        <v>A3</v>
      </c>
      <c r="GA11" s="296"/>
      <c r="GB11" s="296"/>
      <c r="GC11" s="301"/>
      <c r="GD11" s="293" t="str">
        <f t="shared" si="66"/>
        <v/>
      </c>
      <c r="GE11" s="293" t="str">
        <f>IF((GD11&lt;&gt;""),IF(OR($F11&lt;&gt;$G11,PrSettings!$M$4="●"),(($F11-$G11)=(GA11-GB11))*1,0),"")</f>
        <v/>
      </c>
      <c r="GF11" s="293" t="str">
        <f t="shared" si="67"/>
        <v/>
      </c>
      <c r="GG11" s="293" t="str">
        <f>IF(GD11&lt;&gt;"",IF(ABS($F11-$G11)&gt;=PrSettings!$M$7,(ABS($F11-$G11-GA11+GB11)&lt;=1)*1,IF(AND(GD11,$F11=$G11,$F11&gt;=PrSettings!$M$6),(ABS(GA11-$F11)&lt;=1)*1,IF(AND(ABS($F11-$G11-GA11+GB11)&lt;=1,$F11+$G11&gt;=PrSettings!$M$8),(ABS(GA11-$F11)&lt;=1)*(ABS(GB11-$G11)&lt;=1)*1,""))),"")</f>
        <v/>
      </c>
      <c r="GH11" s="302"/>
      <c r="GJ11" s="291">
        <f t="shared" si="14"/>
        <v>2</v>
      </c>
      <c r="GK11" s="292" t="str">
        <f t="shared" si="132"/>
        <v>A2</v>
      </c>
      <c r="GL11" s="293">
        <f t="shared" si="68"/>
        <v>3</v>
      </c>
      <c r="GM11" s="292" t="str">
        <f t="shared" si="133"/>
        <v>A3</v>
      </c>
      <c r="GN11" s="296"/>
      <c r="GO11" s="296"/>
      <c r="GP11" s="301"/>
      <c r="GQ11" s="293" t="str">
        <f t="shared" si="69"/>
        <v/>
      </c>
      <c r="GR11" s="293" t="str">
        <f>IF((GQ11&lt;&gt;""),IF(OR($F11&lt;&gt;$G11,PrSettings!$M$4="●"),(($F11-$G11)=(GN11-GO11))*1,0),"")</f>
        <v/>
      </c>
      <c r="GS11" s="293" t="str">
        <f t="shared" si="70"/>
        <v/>
      </c>
      <c r="GT11" s="293" t="str">
        <f>IF(GQ11&lt;&gt;"",IF(ABS($F11-$G11)&gt;=PrSettings!$M$7,(ABS($F11-$G11-GN11+GO11)&lt;=1)*1,IF(AND(GQ11,$F11=$G11,$F11&gt;=PrSettings!$M$6),(ABS(GN11-$F11)&lt;=1)*1,IF(AND(ABS($F11-$G11-GN11+GO11)&lt;=1,$F11+$G11&gt;=PrSettings!$M$8),(ABS(GN11-$F11)&lt;=1)*(ABS(GO11-$G11)&lt;=1)*1,""))),"")</f>
        <v/>
      </c>
      <c r="GU11" s="302"/>
      <c r="GW11" s="291">
        <f t="shared" si="15"/>
        <v>2</v>
      </c>
      <c r="GX11" s="292" t="str">
        <f t="shared" si="134"/>
        <v>A2</v>
      </c>
      <c r="GY11" s="293">
        <f t="shared" si="71"/>
        <v>3</v>
      </c>
      <c r="GZ11" s="292" t="str">
        <f t="shared" si="135"/>
        <v>A3</v>
      </c>
      <c r="HA11" s="296"/>
      <c r="HB11" s="296"/>
      <c r="HC11" s="301"/>
      <c r="HD11" s="293" t="str">
        <f t="shared" si="72"/>
        <v/>
      </c>
      <c r="HE11" s="293" t="str">
        <f>IF((HD11&lt;&gt;""),IF(OR($F11&lt;&gt;$G11,PrSettings!$M$4="●"),(($F11-$G11)=(HA11-HB11))*1,0),"")</f>
        <v/>
      </c>
      <c r="HF11" s="293" t="str">
        <f t="shared" si="73"/>
        <v/>
      </c>
      <c r="HG11" s="293" t="str">
        <f>IF(HD11&lt;&gt;"",IF(ABS($F11-$G11)&gt;=PrSettings!$M$7,(ABS($F11-$G11-HA11+HB11)&lt;=1)*1,IF(AND(HD11,$F11=$G11,$F11&gt;=PrSettings!$M$6),(ABS(HA11-$F11)&lt;=1)*1,IF(AND(ABS($F11-$G11-HA11+HB11)&lt;=1,$F11+$G11&gt;=PrSettings!$M$8),(ABS(HA11-$F11)&lt;=1)*(ABS(HB11-$G11)&lt;=1)*1,""))),"")</f>
        <v/>
      </c>
      <c r="HH11" s="302"/>
      <c r="HJ11" s="291">
        <f t="shared" si="16"/>
        <v>2</v>
      </c>
      <c r="HK11" s="292" t="str">
        <f t="shared" si="136"/>
        <v>A2</v>
      </c>
      <c r="HL11" s="293">
        <f t="shared" si="74"/>
        <v>3</v>
      </c>
      <c r="HM11" s="292" t="str">
        <f t="shared" si="137"/>
        <v>A3</v>
      </c>
      <c r="HN11" s="296"/>
      <c r="HO11" s="296"/>
      <c r="HP11" s="301"/>
      <c r="HQ11" s="293" t="str">
        <f t="shared" si="75"/>
        <v/>
      </c>
      <c r="HR11" s="293" t="str">
        <f>IF((HQ11&lt;&gt;""),IF(OR($F11&lt;&gt;$G11,PrSettings!$M$4="●"),(($F11-$G11)=(HN11-HO11))*1,0),"")</f>
        <v/>
      </c>
      <c r="HS11" s="293" t="str">
        <f t="shared" si="76"/>
        <v/>
      </c>
      <c r="HT11" s="293" t="str">
        <f>IF(HQ11&lt;&gt;"",IF(ABS($F11-$G11)&gt;=PrSettings!$M$7,(ABS($F11-$G11-HN11+HO11)&lt;=1)*1,IF(AND(HQ11,$F11=$G11,$F11&gt;=PrSettings!$M$6),(ABS(HN11-$F11)&lt;=1)*1,IF(AND(ABS($F11-$G11-HN11+HO11)&lt;=1,$F11+$G11&gt;=PrSettings!$M$8),(ABS(HN11-$F11)&lt;=1)*(ABS(HO11-$G11)&lt;=1)*1,""))),"")</f>
        <v/>
      </c>
      <c r="HU11" s="302"/>
      <c r="HW11" s="291">
        <f t="shared" si="17"/>
        <v>2</v>
      </c>
      <c r="HX11" s="292" t="str">
        <f t="shared" si="138"/>
        <v>A2</v>
      </c>
      <c r="HY11" s="293">
        <f t="shared" si="77"/>
        <v>3</v>
      </c>
      <c r="HZ11" s="292" t="str">
        <f t="shared" si="139"/>
        <v>A3</v>
      </c>
      <c r="IA11" s="296"/>
      <c r="IB11" s="296"/>
      <c r="IC11" s="301"/>
      <c r="ID11" s="293" t="str">
        <f t="shared" si="78"/>
        <v/>
      </c>
      <c r="IE11" s="293" t="str">
        <f>IF((ID11&lt;&gt;""),IF(OR($F11&lt;&gt;$G11,PrSettings!$M$4="●"),(($F11-$G11)=(IA11-IB11))*1,0),"")</f>
        <v/>
      </c>
      <c r="IF11" s="293" t="str">
        <f t="shared" si="79"/>
        <v/>
      </c>
      <c r="IG11" s="293" t="str">
        <f>IF(ID11&lt;&gt;"",IF(ABS($F11-$G11)&gt;=PrSettings!$M$7,(ABS($F11-$G11-IA11+IB11)&lt;=1)*1,IF(AND(ID11,$F11=$G11,$F11&gt;=PrSettings!$M$6),(ABS(IA11-$F11)&lt;=1)*1,IF(AND(ABS($F11-$G11-IA11+IB11)&lt;=1,$F11+$G11&gt;=PrSettings!$M$8),(ABS(IA11-$F11)&lt;=1)*(ABS(IB11-$G11)&lt;=1)*1,""))),"")</f>
        <v/>
      </c>
      <c r="IH11" s="302"/>
      <c r="IJ11" s="291">
        <f t="shared" si="18"/>
        <v>2</v>
      </c>
      <c r="IK11" s="292" t="str">
        <f t="shared" si="140"/>
        <v>A2</v>
      </c>
      <c r="IL11" s="293">
        <f t="shared" si="80"/>
        <v>3</v>
      </c>
      <c r="IM11" s="292" t="str">
        <f t="shared" si="141"/>
        <v>A3</v>
      </c>
      <c r="IN11" s="296"/>
      <c r="IO11" s="296"/>
      <c r="IP11" s="301"/>
      <c r="IQ11" s="293" t="str">
        <f t="shared" si="81"/>
        <v/>
      </c>
      <c r="IR11" s="293" t="str">
        <f>IF((IQ11&lt;&gt;""),IF(OR($F11&lt;&gt;$G11,PrSettings!$M$4="●"),(($F11-$G11)=(IN11-IO11))*1,0),"")</f>
        <v/>
      </c>
      <c r="IS11" s="293" t="str">
        <f t="shared" si="82"/>
        <v/>
      </c>
      <c r="IT11" s="293" t="str">
        <f>IF(IQ11&lt;&gt;"",IF(ABS($F11-$G11)&gt;=PrSettings!$M$7,(ABS($F11-$G11-IN11+IO11)&lt;=1)*1,IF(AND(IQ11,$F11=$G11,$F11&gt;=PrSettings!$M$6),(ABS(IN11-$F11)&lt;=1)*1,IF(AND(ABS($F11-$G11-IN11+IO11)&lt;=1,$F11+$G11&gt;=PrSettings!$M$8),(ABS(IN11-$F11)&lt;=1)*(ABS(IO11-$G11)&lt;=1)*1,""))),"")</f>
        <v/>
      </c>
      <c r="IU11" s="302"/>
      <c r="IW11" s="291">
        <f t="shared" si="19"/>
        <v>2</v>
      </c>
      <c r="IX11" s="292" t="str">
        <f t="shared" si="142"/>
        <v>A2</v>
      </c>
      <c r="IY11" s="293">
        <f t="shared" si="83"/>
        <v>3</v>
      </c>
      <c r="IZ11" s="292" t="str">
        <f t="shared" si="143"/>
        <v>A3</v>
      </c>
      <c r="JA11" s="296"/>
      <c r="JB11" s="296"/>
      <c r="JC11" s="301"/>
      <c r="JD11" s="293" t="str">
        <f t="shared" si="84"/>
        <v/>
      </c>
      <c r="JE11" s="293" t="str">
        <f>IF((JD11&lt;&gt;""),IF(OR($F11&lt;&gt;$G11,PrSettings!$M$4="●"),(($F11-$G11)=(JA11-JB11))*1,0),"")</f>
        <v/>
      </c>
      <c r="JF11" s="293" t="str">
        <f t="shared" si="85"/>
        <v/>
      </c>
      <c r="JG11" s="293" t="str">
        <f>IF(JD11&lt;&gt;"",IF(ABS($F11-$G11)&gt;=PrSettings!$M$7,(ABS($F11-$G11-JA11+JB11)&lt;=1)*1,IF(AND(JD11,$F11=$G11,$F11&gt;=PrSettings!$M$6),(ABS(JA11-$F11)&lt;=1)*1,IF(AND(ABS($F11-$G11-JA11+JB11)&lt;=1,$F11+$G11&gt;=PrSettings!$M$8),(ABS(JA11-$F11)&lt;=1)*(ABS(JB11-$G11)&lt;=1)*1,""))),"")</f>
        <v/>
      </c>
      <c r="JH11" s="302"/>
      <c r="JJ11" s="291">
        <f t="shared" si="20"/>
        <v>2</v>
      </c>
      <c r="JK11" s="292" t="str">
        <f t="shared" si="144"/>
        <v>A2</v>
      </c>
      <c r="JL11" s="293">
        <f t="shared" si="86"/>
        <v>3</v>
      </c>
      <c r="JM11" s="292" t="str">
        <f t="shared" si="145"/>
        <v>A3</v>
      </c>
      <c r="JN11" s="296"/>
      <c r="JO11" s="296"/>
      <c r="JP11" s="301"/>
      <c r="JQ11" s="293" t="str">
        <f t="shared" si="87"/>
        <v/>
      </c>
      <c r="JR11" s="293" t="str">
        <f>IF((JQ11&lt;&gt;""),IF(OR($F11&lt;&gt;$G11,PrSettings!$M$4="●"),(($F11-$G11)=(JN11-JO11))*1,0),"")</f>
        <v/>
      </c>
      <c r="JS11" s="293" t="str">
        <f t="shared" si="88"/>
        <v/>
      </c>
      <c r="JT11" s="293" t="str">
        <f>IF(JQ11&lt;&gt;"",IF(ABS($F11-$G11)&gt;=PrSettings!$M$7,(ABS($F11-$G11-JN11+JO11)&lt;=1)*1,IF(AND(JQ11,$F11=$G11,$F11&gt;=PrSettings!$M$6),(ABS(JN11-$F11)&lt;=1)*1,IF(AND(ABS($F11-$G11-JN11+JO11)&lt;=1,$F11+$G11&gt;=PrSettings!$M$8),(ABS(JN11-$F11)&lt;=1)*(ABS(JO11-$G11)&lt;=1)*1,""))),"")</f>
        <v/>
      </c>
      <c r="JU11" s="302"/>
      <c r="JW11" s="291">
        <f t="shared" si="21"/>
        <v>2</v>
      </c>
      <c r="JX11" s="292" t="str">
        <f t="shared" si="146"/>
        <v>A2</v>
      </c>
      <c r="JY11" s="293">
        <f t="shared" si="89"/>
        <v>3</v>
      </c>
      <c r="JZ11" s="292" t="str">
        <f t="shared" si="147"/>
        <v>A3</v>
      </c>
      <c r="KA11" s="296"/>
      <c r="KB11" s="296"/>
      <c r="KC11" s="301"/>
      <c r="KD11" s="293" t="str">
        <f t="shared" si="90"/>
        <v/>
      </c>
      <c r="KE11" s="293" t="str">
        <f>IF((KD11&lt;&gt;""),IF(OR($F11&lt;&gt;$G11,PrSettings!$M$4="●"),(($F11-$G11)=(KA11-KB11))*1,0),"")</f>
        <v/>
      </c>
      <c r="KF11" s="293" t="str">
        <f t="shared" si="91"/>
        <v/>
      </c>
      <c r="KG11" s="293" t="str">
        <f>IF(KD11&lt;&gt;"",IF(ABS($F11-$G11)&gt;=PrSettings!$M$7,(ABS($F11-$G11-KA11+KB11)&lt;=1)*1,IF(AND(KD11,$F11=$G11,$F11&gt;=PrSettings!$M$6),(ABS(KA11-$F11)&lt;=1)*1,IF(AND(ABS($F11-$G11-KA11+KB11)&lt;=1,$F11+$G11&gt;=PrSettings!$M$8),(ABS(KA11-$F11)&lt;=1)*(ABS(KB11-$G11)&lt;=1)*1,""))),"")</f>
        <v/>
      </c>
      <c r="KH11" s="302"/>
      <c r="KJ11" s="291">
        <f t="shared" si="22"/>
        <v>2</v>
      </c>
      <c r="KK11" s="292" t="str">
        <f t="shared" si="148"/>
        <v>A2</v>
      </c>
      <c r="KL11" s="293">
        <f t="shared" si="92"/>
        <v>3</v>
      </c>
      <c r="KM11" s="292" t="str">
        <f t="shared" si="149"/>
        <v>A3</v>
      </c>
      <c r="KN11" s="296"/>
      <c r="KO11" s="296"/>
      <c r="KP11" s="301"/>
      <c r="KQ11" s="293" t="str">
        <f t="shared" si="93"/>
        <v/>
      </c>
      <c r="KR11" s="293" t="str">
        <f>IF((KQ11&lt;&gt;""),IF(OR($F11&lt;&gt;$G11,PrSettings!$M$4="●"),(($F11-$G11)=(KN11-KO11))*1,0),"")</f>
        <v/>
      </c>
      <c r="KS11" s="293" t="str">
        <f t="shared" si="94"/>
        <v/>
      </c>
      <c r="KT11" s="293" t="str">
        <f>IF(KQ11&lt;&gt;"",IF(ABS($F11-$G11)&gt;=PrSettings!$M$7,(ABS($F11-$G11-KN11+KO11)&lt;=1)*1,IF(AND(KQ11,$F11=$G11,$F11&gt;=PrSettings!$M$6),(ABS(KN11-$F11)&lt;=1)*1,IF(AND(ABS($F11-$G11-KN11+KO11)&lt;=1,$F11+$G11&gt;=PrSettings!$M$8),(ABS(KN11-$F11)&lt;=1)*(ABS(KO11-$G11)&lt;=1)*1,""))),"")</f>
        <v/>
      </c>
      <c r="KU11" s="302"/>
      <c r="KW11" s="291">
        <f t="shared" si="23"/>
        <v>2</v>
      </c>
      <c r="KX11" s="292" t="str">
        <f t="shared" si="150"/>
        <v>A2</v>
      </c>
      <c r="KY11" s="293">
        <f t="shared" si="95"/>
        <v>3</v>
      </c>
      <c r="KZ11" s="292" t="str">
        <f t="shared" si="151"/>
        <v>A3</v>
      </c>
      <c r="LA11" s="296"/>
      <c r="LB11" s="296"/>
      <c r="LC11" s="301"/>
      <c r="LD11" s="293" t="str">
        <f t="shared" si="96"/>
        <v/>
      </c>
      <c r="LE11" s="293" t="str">
        <f>IF((LD11&lt;&gt;""),IF(OR($F11&lt;&gt;$G11,PrSettings!$M$4="●"),(($F11-$G11)=(LA11-LB11))*1,0),"")</f>
        <v/>
      </c>
      <c r="LF11" s="293" t="str">
        <f t="shared" si="97"/>
        <v/>
      </c>
      <c r="LG11" s="293" t="str">
        <f>IF(LD11&lt;&gt;"",IF(ABS($F11-$G11)&gt;=PrSettings!$M$7,(ABS($F11-$G11-LA11+LB11)&lt;=1)*1,IF(AND(LD11,$F11=$G11,$F11&gt;=PrSettings!$M$6),(ABS(LA11-$F11)&lt;=1)*1,IF(AND(ABS($F11-$G11-LA11+LB11)&lt;=1,$F11+$G11&gt;=PrSettings!$M$8),(ABS(LA11-$F11)&lt;=1)*(ABS(LB11-$G11)&lt;=1)*1,""))),"")</f>
        <v/>
      </c>
      <c r="LH11" s="302"/>
      <c r="LJ11" s="291">
        <f t="shared" si="24"/>
        <v>2</v>
      </c>
      <c r="LK11" s="292" t="str">
        <f t="shared" si="152"/>
        <v>A2</v>
      </c>
      <c r="LL11" s="293">
        <f t="shared" si="98"/>
        <v>3</v>
      </c>
      <c r="LM11" s="292" t="str">
        <f t="shared" si="153"/>
        <v>A3</v>
      </c>
      <c r="LN11" s="296"/>
      <c r="LO11" s="296"/>
      <c r="LP11" s="301"/>
      <c r="LQ11" s="293" t="str">
        <f t="shared" si="99"/>
        <v/>
      </c>
      <c r="LR11" s="293" t="str">
        <f>IF((LQ11&lt;&gt;""),IF(OR($F11&lt;&gt;$G11,PrSettings!$M$4="●"),(($F11-$G11)=(LN11-LO11))*1,0),"")</f>
        <v/>
      </c>
      <c r="LS11" s="293" t="str">
        <f t="shared" si="100"/>
        <v/>
      </c>
      <c r="LT11" s="293" t="str">
        <f>IF(LQ11&lt;&gt;"",IF(ABS($F11-$G11)&gt;=PrSettings!$M$7,(ABS($F11-$G11-LN11+LO11)&lt;=1)*1,IF(AND(LQ11,$F11=$G11,$F11&gt;=PrSettings!$M$6),(ABS(LN11-$F11)&lt;=1)*1,IF(AND(ABS($F11-$G11-LN11+LO11)&lt;=1,$F11+$G11&gt;=PrSettings!$M$8),(ABS(LN11-$F11)&lt;=1)*(ABS(LO11-$G11)&lt;=1)*1,""))),"")</f>
        <v/>
      </c>
      <c r="LU11" s="302"/>
      <c r="LW11" s="291">
        <f t="shared" si="25"/>
        <v>2</v>
      </c>
      <c r="LX11" s="292" t="str">
        <f t="shared" si="154"/>
        <v>A2</v>
      </c>
      <c r="LY11" s="293">
        <f t="shared" si="101"/>
        <v>3</v>
      </c>
      <c r="LZ11" s="292" t="str">
        <f t="shared" si="155"/>
        <v>A3</v>
      </c>
      <c r="MA11" s="296"/>
      <c r="MB11" s="296"/>
      <c r="MC11" s="301"/>
      <c r="MD11" s="293" t="str">
        <f t="shared" si="102"/>
        <v/>
      </c>
      <c r="ME11" s="293" t="str">
        <f>IF((MD11&lt;&gt;""),IF(OR($F11&lt;&gt;$G11,PrSettings!$M$4="●"),(($F11-$G11)=(MA11-MB11))*1,0),"")</f>
        <v/>
      </c>
      <c r="MF11" s="293" t="str">
        <f t="shared" si="103"/>
        <v/>
      </c>
      <c r="MG11" s="293" t="str">
        <f>IF(MD11&lt;&gt;"",IF(ABS($F11-$G11)&gt;=PrSettings!$M$7,(ABS($F11-$G11-MA11+MB11)&lt;=1)*1,IF(AND(MD11,$F11=$G11,$F11&gt;=PrSettings!$M$6),(ABS(MA11-$F11)&lt;=1)*1,IF(AND(ABS($F11-$G11-MA11+MB11)&lt;=1,$F11+$G11&gt;=PrSettings!$M$8),(ABS(MA11-$F11)&lt;=1)*(ABS(MB11-$G11)&lt;=1)*1,""))),"")</f>
        <v/>
      </c>
      <c r="MH11" s="302"/>
    </row>
    <row r="12" spans="1:346" ht="24" customHeight="1" x14ac:dyDescent="0.25">
      <c r="B12" s="281" t="str">
        <f>Sprache!$E$95&amp;" B"</f>
        <v>Gruppe B</v>
      </c>
      <c r="C12" s="282"/>
      <c r="D12" s="303"/>
      <c r="E12" s="284"/>
      <c r="F12" s="304"/>
      <c r="G12" s="305"/>
      <c r="J12" s="281" t="str">
        <f t="shared" si="0"/>
        <v>Gruppe B</v>
      </c>
      <c r="K12" s="283"/>
      <c r="L12" s="303"/>
      <c r="M12" s="284"/>
      <c r="N12" s="287"/>
      <c r="O12" s="288"/>
      <c r="P12" s="285"/>
      <c r="Q12" s="289"/>
      <c r="R12" s="289"/>
      <c r="S12" s="284"/>
      <c r="T12" s="284"/>
      <c r="U12" s="290"/>
      <c r="W12" s="281" t="str">
        <f t="shared" si="1"/>
        <v>Gruppe B</v>
      </c>
      <c r="X12" s="283"/>
      <c r="Y12" s="303"/>
      <c r="Z12" s="284"/>
      <c r="AA12" s="287"/>
      <c r="AB12" s="288"/>
      <c r="AC12" s="285"/>
      <c r="AD12" s="289"/>
      <c r="AE12" s="289"/>
      <c r="AF12" s="284"/>
      <c r="AG12" s="284"/>
      <c r="AH12" s="290"/>
      <c r="AJ12" s="281" t="str">
        <f t="shared" si="2"/>
        <v>Gruppe B</v>
      </c>
      <c r="AK12" s="283"/>
      <c r="AL12" s="303"/>
      <c r="AM12" s="284"/>
      <c r="AN12" s="287"/>
      <c r="AO12" s="288"/>
      <c r="AP12" s="285"/>
      <c r="AQ12" s="289"/>
      <c r="AR12" s="289"/>
      <c r="AS12" s="284"/>
      <c r="AT12" s="284"/>
      <c r="AU12" s="290"/>
      <c r="AW12" s="281" t="str">
        <f t="shared" si="3"/>
        <v>Gruppe B</v>
      </c>
      <c r="AX12" s="283"/>
      <c r="AY12" s="303"/>
      <c r="AZ12" s="284"/>
      <c r="BA12" s="287"/>
      <c r="BB12" s="288"/>
      <c r="BC12" s="285"/>
      <c r="BD12" s="289"/>
      <c r="BE12" s="289"/>
      <c r="BF12" s="284"/>
      <c r="BG12" s="284"/>
      <c r="BH12" s="290"/>
      <c r="BJ12" s="281" t="str">
        <f t="shared" si="4"/>
        <v>Gruppe B</v>
      </c>
      <c r="BK12" s="283"/>
      <c r="BL12" s="303"/>
      <c r="BM12" s="284"/>
      <c r="BN12" s="287"/>
      <c r="BO12" s="288"/>
      <c r="BP12" s="285"/>
      <c r="BQ12" s="289"/>
      <c r="BR12" s="289"/>
      <c r="BS12" s="284"/>
      <c r="BT12" s="284"/>
      <c r="BU12" s="290"/>
      <c r="BW12" s="281" t="str">
        <f t="shared" si="5"/>
        <v>Gruppe B</v>
      </c>
      <c r="BX12" s="283"/>
      <c r="BY12" s="303"/>
      <c r="BZ12" s="284"/>
      <c r="CA12" s="287"/>
      <c r="CB12" s="288"/>
      <c r="CC12" s="285"/>
      <c r="CD12" s="289"/>
      <c r="CE12" s="289"/>
      <c r="CF12" s="284"/>
      <c r="CG12" s="284"/>
      <c r="CH12" s="290"/>
      <c r="CJ12" s="281" t="str">
        <f t="shared" si="6"/>
        <v>Gruppe B</v>
      </c>
      <c r="CK12" s="283"/>
      <c r="CL12" s="303"/>
      <c r="CM12" s="284"/>
      <c r="CN12" s="287"/>
      <c r="CO12" s="288"/>
      <c r="CP12" s="285"/>
      <c r="CQ12" s="289"/>
      <c r="CR12" s="289"/>
      <c r="CS12" s="284"/>
      <c r="CT12" s="284"/>
      <c r="CU12" s="290"/>
      <c r="CW12" s="281" t="str">
        <f t="shared" si="7"/>
        <v>Gruppe B</v>
      </c>
      <c r="CX12" s="283"/>
      <c r="CY12" s="303"/>
      <c r="CZ12" s="284"/>
      <c r="DA12" s="287"/>
      <c r="DB12" s="288"/>
      <c r="DC12" s="285"/>
      <c r="DD12" s="289"/>
      <c r="DE12" s="289"/>
      <c r="DF12" s="284"/>
      <c r="DG12" s="284"/>
      <c r="DH12" s="290"/>
      <c r="DJ12" s="281" t="str">
        <f t="shared" si="8"/>
        <v>Gruppe B</v>
      </c>
      <c r="DK12" s="283"/>
      <c r="DL12" s="303"/>
      <c r="DM12" s="284"/>
      <c r="DN12" s="287"/>
      <c r="DO12" s="288"/>
      <c r="DP12" s="285"/>
      <c r="DQ12" s="289"/>
      <c r="DR12" s="289"/>
      <c r="DS12" s="284"/>
      <c r="DT12" s="284"/>
      <c r="DU12" s="290"/>
      <c r="DW12" s="281" t="str">
        <f t="shared" si="9"/>
        <v>Gruppe B</v>
      </c>
      <c r="DX12" s="283"/>
      <c r="DY12" s="303"/>
      <c r="DZ12" s="284"/>
      <c r="EA12" s="287"/>
      <c r="EB12" s="288"/>
      <c r="EC12" s="285"/>
      <c r="ED12" s="289"/>
      <c r="EE12" s="289"/>
      <c r="EF12" s="284"/>
      <c r="EG12" s="284"/>
      <c r="EH12" s="290"/>
      <c r="EJ12" s="281" t="str">
        <f t="shared" si="10"/>
        <v>Gruppe B</v>
      </c>
      <c r="EK12" s="283"/>
      <c r="EL12" s="303"/>
      <c r="EM12" s="284"/>
      <c r="EN12" s="287"/>
      <c r="EO12" s="288"/>
      <c r="EP12" s="285"/>
      <c r="EQ12" s="289"/>
      <c r="ER12" s="289"/>
      <c r="ES12" s="284"/>
      <c r="ET12" s="284"/>
      <c r="EU12" s="290"/>
      <c r="EW12" s="281" t="str">
        <f t="shared" si="11"/>
        <v>Gruppe B</v>
      </c>
      <c r="EX12" s="283"/>
      <c r="EY12" s="303"/>
      <c r="EZ12" s="284"/>
      <c r="FA12" s="287"/>
      <c r="FB12" s="288"/>
      <c r="FC12" s="285"/>
      <c r="FD12" s="289"/>
      <c r="FE12" s="289"/>
      <c r="FF12" s="284"/>
      <c r="FG12" s="284"/>
      <c r="FH12" s="290"/>
      <c r="FJ12" s="281" t="str">
        <f t="shared" si="12"/>
        <v>Gruppe B</v>
      </c>
      <c r="FK12" s="283"/>
      <c r="FL12" s="303"/>
      <c r="FM12" s="284"/>
      <c r="FN12" s="287"/>
      <c r="FO12" s="288"/>
      <c r="FP12" s="285"/>
      <c r="FQ12" s="289"/>
      <c r="FR12" s="289"/>
      <c r="FS12" s="284"/>
      <c r="FT12" s="284"/>
      <c r="FU12" s="290"/>
      <c r="FW12" s="281" t="str">
        <f t="shared" si="13"/>
        <v>Gruppe B</v>
      </c>
      <c r="FX12" s="283"/>
      <c r="FY12" s="303"/>
      <c r="FZ12" s="284"/>
      <c r="GA12" s="287"/>
      <c r="GB12" s="288"/>
      <c r="GC12" s="285"/>
      <c r="GD12" s="289"/>
      <c r="GE12" s="289"/>
      <c r="GF12" s="284"/>
      <c r="GG12" s="284"/>
      <c r="GH12" s="290"/>
      <c r="GJ12" s="281" t="str">
        <f t="shared" si="14"/>
        <v>Gruppe B</v>
      </c>
      <c r="GK12" s="283"/>
      <c r="GL12" s="303"/>
      <c r="GM12" s="284"/>
      <c r="GN12" s="287"/>
      <c r="GO12" s="288"/>
      <c r="GP12" s="285"/>
      <c r="GQ12" s="289"/>
      <c r="GR12" s="289"/>
      <c r="GS12" s="284"/>
      <c r="GT12" s="284"/>
      <c r="GU12" s="290"/>
      <c r="GW12" s="281" t="str">
        <f t="shared" si="15"/>
        <v>Gruppe B</v>
      </c>
      <c r="GX12" s="283"/>
      <c r="GY12" s="303"/>
      <c r="GZ12" s="284"/>
      <c r="HA12" s="287"/>
      <c r="HB12" s="288"/>
      <c r="HC12" s="285"/>
      <c r="HD12" s="289"/>
      <c r="HE12" s="289"/>
      <c r="HF12" s="284"/>
      <c r="HG12" s="284"/>
      <c r="HH12" s="290"/>
      <c r="HJ12" s="281" t="str">
        <f t="shared" si="16"/>
        <v>Gruppe B</v>
      </c>
      <c r="HK12" s="283"/>
      <c r="HL12" s="303"/>
      <c r="HM12" s="284"/>
      <c r="HN12" s="287"/>
      <c r="HO12" s="288"/>
      <c r="HP12" s="285"/>
      <c r="HQ12" s="289"/>
      <c r="HR12" s="289"/>
      <c r="HS12" s="284"/>
      <c r="HT12" s="284"/>
      <c r="HU12" s="290"/>
      <c r="HW12" s="281" t="str">
        <f t="shared" si="17"/>
        <v>Gruppe B</v>
      </c>
      <c r="HX12" s="283"/>
      <c r="HY12" s="303"/>
      <c r="HZ12" s="284"/>
      <c r="IA12" s="287"/>
      <c r="IB12" s="288"/>
      <c r="IC12" s="285"/>
      <c r="ID12" s="289"/>
      <c r="IE12" s="289"/>
      <c r="IF12" s="284"/>
      <c r="IG12" s="284"/>
      <c r="IH12" s="290"/>
      <c r="IJ12" s="281" t="str">
        <f t="shared" si="18"/>
        <v>Gruppe B</v>
      </c>
      <c r="IK12" s="283"/>
      <c r="IL12" s="303"/>
      <c r="IM12" s="284"/>
      <c r="IN12" s="287"/>
      <c r="IO12" s="288"/>
      <c r="IP12" s="285"/>
      <c r="IQ12" s="289"/>
      <c r="IR12" s="289"/>
      <c r="IS12" s="284"/>
      <c r="IT12" s="284"/>
      <c r="IU12" s="290"/>
      <c r="IW12" s="281" t="str">
        <f t="shared" si="19"/>
        <v>Gruppe B</v>
      </c>
      <c r="IX12" s="283"/>
      <c r="IY12" s="303"/>
      <c r="IZ12" s="284"/>
      <c r="JA12" s="287"/>
      <c r="JB12" s="288"/>
      <c r="JC12" s="285"/>
      <c r="JD12" s="289"/>
      <c r="JE12" s="289"/>
      <c r="JF12" s="284"/>
      <c r="JG12" s="284"/>
      <c r="JH12" s="290"/>
      <c r="JJ12" s="281" t="str">
        <f t="shared" si="20"/>
        <v>Gruppe B</v>
      </c>
      <c r="JK12" s="283"/>
      <c r="JL12" s="303"/>
      <c r="JM12" s="284"/>
      <c r="JN12" s="287"/>
      <c r="JO12" s="288"/>
      <c r="JP12" s="285"/>
      <c r="JQ12" s="289"/>
      <c r="JR12" s="289"/>
      <c r="JS12" s="284"/>
      <c r="JT12" s="284"/>
      <c r="JU12" s="290"/>
      <c r="JW12" s="281" t="str">
        <f t="shared" si="21"/>
        <v>Gruppe B</v>
      </c>
      <c r="JX12" s="283"/>
      <c r="JY12" s="303"/>
      <c r="JZ12" s="284"/>
      <c r="KA12" s="287"/>
      <c r="KB12" s="288"/>
      <c r="KC12" s="285"/>
      <c r="KD12" s="289"/>
      <c r="KE12" s="289"/>
      <c r="KF12" s="284"/>
      <c r="KG12" s="284"/>
      <c r="KH12" s="290"/>
      <c r="KJ12" s="281" t="str">
        <f t="shared" si="22"/>
        <v>Gruppe B</v>
      </c>
      <c r="KK12" s="283"/>
      <c r="KL12" s="303"/>
      <c r="KM12" s="284"/>
      <c r="KN12" s="287"/>
      <c r="KO12" s="288"/>
      <c r="KP12" s="285"/>
      <c r="KQ12" s="289"/>
      <c r="KR12" s="289"/>
      <c r="KS12" s="284"/>
      <c r="KT12" s="284"/>
      <c r="KU12" s="290"/>
      <c r="KW12" s="281" t="str">
        <f t="shared" si="23"/>
        <v>Gruppe B</v>
      </c>
      <c r="KX12" s="283"/>
      <c r="KY12" s="303"/>
      <c r="KZ12" s="284"/>
      <c r="LA12" s="287"/>
      <c r="LB12" s="288"/>
      <c r="LC12" s="285"/>
      <c r="LD12" s="289"/>
      <c r="LE12" s="289"/>
      <c r="LF12" s="284"/>
      <c r="LG12" s="284"/>
      <c r="LH12" s="290"/>
      <c r="LJ12" s="281" t="str">
        <f t="shared" si="24"/>
        <v>Gruppe B</v>
      </c>
      <c r="LK12" s="283"/>
      <c r="LL12" s="303"/>
      <c r="LM12" s="284"/>
      <c r="LN12" s="287"/>
      <c r="LO12" s="288"/>
      <c r="LP12" s="285"/>
      <c r="LQ12" s="289"/>
      <c r="LR12" s="289"/>
      <c r="LS12" s="284"/>
      <c r="LT12" s="284"/>
      <c r="LU12" s="290"/>
      <c r="LW12" s="281" t="str">
        <f t="shared" si="25"/>
        <v>Gruppe B</v>
      </c>
      <c r="LX12" s="283"/>
      <c r="LY12" s="303"/>
      <c r="LZ12" s="284"/>
      <c r="MA12" s="287"/>
      <c r="MB12" s="288"/>
      <c r="MC12" s="285"/>
      <c r="MD12" s="289"/>
      <c r="ME12" s="289"/>
      <c r="MF12" s="284"/>
      <c r="MG12" s="284"/>
      <c r="MH12" s="290"/>
    </row>
    <row r="13" spans="1:346" x14ac:dyDescent="0.25">
      <c r="B13" s="291">
        <f>INDEX(Groups!$C$7:$C$35,MATCH(C13,Groups!$D$7:$D$35,0))</f>
        <v>5</v>
      </c>
      <c r="C13" s="292" t="str">
        <f>CalcB!$P$22</f>
        <v>B1</v>
      </c>
      <c r="D13" s="293">
        <f>INDEX(Groups!$C$7:$C$35,MATCH(E13,Groups!$D$7:$D$35,0))</f>
        <v>6</v>
      </c>
      <c r="E13" s="292" t="str">
        <f>CalcB!$Q$22</f>
        <v>B2</v>
      </c>
      <c r="F13" s="294" t="str">
        <f>CalcB!$R$22</f>
        <v/>
      </c>
      <c r="G13" s="295" t="str">
        <f>CalcB!$S$22</f>
        <v/>
      </c>
      <c r="J13" s="291">
        <f t="shared" si="0"/>
        <v>5</v>
      </c>
      <c r="K13" s="292" t="str">
        <f t="shared" ref="K13:K18" si="156">$C13</f>
        <v>B1</v>
      </c>
      <c r="L13" s="293">
        <f t="shared" si="26"/>
        <v>6</v>
      </c>
      <c r="M13" s="292" t="str">
        <f t="shared" ref="M13:M18" si="157">$E13</f>
        <v>B2</v>
      </c>
      <c r="N13" s="296"/>
      <c r="O13" s="296"/>
      <c r="P13" s="297"/>
      <c r="Q13" s="293" t="str">
        <f t="shared" ref="Q13:Q18" si="158">IF(($F13&lt;&gt;"")*($G13&lt;&gt;"")*(N13&lt;&gt;"")*(O13&lt;&gt;""),($F13&gt;$G13)*(N13&gt;O13)+($F13=$G13)*(N13=O13)+($F13&lt;$G13)*(N13&lt;O13),"")</f>
        <v/>
      </c>
      <c r="R13" s="293" t="str">
        <f>IF((Q13&lt;&gt;""),IF(OR($F13&lt;&gt;$G13,PrSettings!$M$4="●"),(($F13-$G13)=(N13-O13))*1,0),"")</f>
        <v/>
      </c>
      <c r="S13" s="293" t="str">
        <f t="shared" ref="S13:S18" si="159">IF((Q13&lt;&gt;""),($F13=N13)*($G13=O13),"")</f>
        <v/>
      </c>
      <c r="T13" s="293" t="str">
        <f>IF(Q13&lt;&gt;"",IF(ABS($F13-$G13)&gt;=PrSettings!$M$7,(ABS($F13-$G13-N13+O13)&lt;=1)*1,IF(AND(Q13,$F13=$G13,$F13&gt;=PrSettings!$M$6),(ABS(N13-$F13)&lt;=1)*1,IF(AND(ABS($F13-$G13-N13+O13)&lt;=1,$F13+$G13&gt;=PrSettings!$M$8),(ABS(N13-$F13)&lt;=1)*(ABS(O13-$G13)&lt;=1)*1,""))),"")</f>
        <v/>
      </c>
      <c r="U13" s="298"/>
      <c r="W13" s="291">
        <f t="shared" si="1"/>
        <v>5</v>
      </c>
      <c r="X13" s="292" t="str">
        <f t="shared" ref="X13:X18" si="160">$C13</f>
        <v>B1</v>
      </c>
      <c r="Y13" s="293">
        <f t="shared" si="29"/>
        <v>6</v>
      </c>
      <c r="Z13" s="292" t="str">
        <f t="shared" ref="Z13:Z18" si="161">$E13</f>
        <v>B2</v>
      </c>
      <c r="AA13" s="296"/>
      <c r="AB13" s="296"/>
      <c r="AC13" s="297"/>
      <c r="AD13" s="293" t="str">
        <f t="shared" ref="AD13:AD18" si="162">IF(($F13&lt;&gt;"")*($G13&lt;&gt;"")*(AA13&lt;&gt;"")*(AB13&lt;&gt;""),($F13&gt;$G13)*(AA13&gt;AB13)+($F13=$G13)*(AA13=AB13)+($F13&lt;$G13)*(AA13&lt;AB13),"")</f>
        <v/>
      </c>
      <c r="AE13" s="293" t="str">
        <f>IF((AD13&lt;&gt;""),IF(OR($F13&lt;&gt;$G13,PrSettings!$M$4="●"),(($F13-$G13)=(AA13-AB13))*1,0),"")</f>
        <v/>
      </c>
      <c r="AF13" s="293" t="str">
        <f t="shared" ref="AF13:AF18" si="163">IF((AD13&lt;&gt;""),($F13=AA13)*($G13=AB13),"")</f>
        <v/>
      </c>
      <c r="AG13" s="293" t="str">
        <f>IF(AD13&lt;&gt;"",IF(ABS($F13-$G13)&gt;=PrSettings!$M$7,(ABS($F13-$G13-AA13+AB13)&lt;=1)*1,IF(AND(AD13,$F13=$G13,$F13&gt;=PrSettings!$M$6),(ABS(AA13-$F13)&lt;=1)*1,IF(AND(ABS($F13-$G13-AA13+AB13)&lt;=1,$F13+$G13&gt;=PrSettings!$M$8),(ABS(AA13-$F13)&lt;=1)*(ABS(AB13-$G13)&lt;=1)*1,""))),"")</f>
        <v/>
      </c>
      <c r="AH13" s="298"/>
      <c r="AJ13" s="291">
        <f t="shared" si="2"/>
        <v>5</v>
      </c>
      <c r="AK13" s="292" t="str">
        <f t="shared" ref="AK13:AK18" si="164">$C13</f>
        <v>B1</v>
      </c>
      <c r="AL13" s="293">
        <f t="shared" si="32"/>
        <v>6</v>
      </c>
      <c r="AM13" s="292" t="str">
        <f t="shared" ref="AM13:AM18" si="165">$E13</f>
        <v>B2</v>
      </c>
      <c r="AN13" s="296"/>
      <c r="AO13" s="296"/>
      <c r="AP13" s="297"/>
      <c r="AQ13" s="293" t="str">
        <f t="shared" ref="AQ13:AQ18" si="166">IF(($F13&lt;&gt;"")*($G13&lt;&gt;"")*(AN13&lt;&gt;"")*(AO13&lt;&gt;""),($F13&gt;$G13)*(AN13&gt;AO13)+($F13=$G13)*(AN13=AO13)+($F13&lt;$G13)*(AN13&lt;AO13),"")</f>
        <v/>
      </c>
      <c r="AR13" s="293" t="str">
        <f>IF((AQ13&lt;&gt;""),IF(OR($F13&lt;&gt;$G13,PrSettings!$M$4="●"),(($F13-$G13)=(AN13-AO13))*1,0),"")</f>
        <v/>
      </c>
      <c r="AS13" s="293" t="str">
        <f t="shared" ref="AS13:AS18" si="167">IF((AQ13&lt;&gt;""),($F13=AN13)*($G13=AO13),"")</f>
        <v/>
      </c>
      <c r="AT13" s="293" t="str">
        <f>IF(AQ13&lt;&gt;"",IF(ABS($F13-$G13)&gt;=PrSettings!$M$7,(ABS($F13-$G13-AN13+AO13)&lt;=1)*1,IF(AND(AQ13,$F13=$G13,$F13&gt;=PrSettings!$M$6),(ABS(AN13-$F13)&lt;=1)*1,IF(AND(ABS($F13-$G13-AN13+AO13)&lt;=1,$F13+$G13&gt;=PrSettings!$M$8),(ABS(AN13-$F13)&lt;=1)*(ABS(AO13-$G13)&lt;=1)*1,""))),"")</f>
        <v/>
      </c>
      <c r="AU13" s="298"/>
      <c r="AW13" s="291">
        <f t="shared" si="3"/>
        <v>5</v>
      </c>
      <c r="AX13" s="292" t="str">
        <f t="shared" ref="AX13:AX18" si="168">$C13</f>
        <v>B1</v>
      </c>
      <c r="AY13" s="293">
        <f t="shared" si="35"/>
        <v>6</v>
      </c>
      <c r="AZ13" s="292" t="str">
        <f t="shared" ref="AZ13:AZ18" si="169">$E13</f>
        <v>B2</v>
      </c>
      <c r="BA13" s="296"/>
      <c r="BB13" s="296"/>
      <c r="BC13" s="297"/>
      <c r="BD13" s="293" t="str">
        <f t="shared" ref="BD13:BD18" si="170">IF(($F13&lt;&gt;"")*($G13&lt;&gt;"")*(BA13&lt;&gt;"")*(BB13&lt;&gt;""),($F13&gt;$G13)*(BA13&gt;BB13)+($F13=$G13)*(BA13=BB13)+($F13&lt;$G13)*(BA13&lt;BB13),"")</f>
        <v/>
      </c>
      <c r="BE13" s="293" t="str">
        <f>IF((BD13&lt;&gt;""),IF(OR($F13&lt;&gt;$G13,PrSettings!$M$4="●"),(($F13-$G13)=(BA13-BB13))*1,0),"")</f>
        <v/>
      </c>
      <c r="BF13" s="293" t="str">
        <f t="shared" ref="BF13:BF18" si="171">IF((BD13&lt;&gt;""),($F13=BA13)*($G13=BB13),"")</f>
        <v/>
      </c>
      <c r="BG13" s="293" t="str">
        <f>IF(BD13&lt;&gt;"",IF(ABS($F13-$G13)&gt;=PrSettings!$M$7,(ABS($F13-$G13-BA13+BB13)&lt;=1)*1,IF(AND(BD13,$F13=$G13,$F13&gt;=PrSettings!$M$6),(ABS(BA13-$F13)&lt;=1)*1,IF(AND(ABS($F13-$G13-BA13+BB13)&lt;=1,$F13+$G13&gt;=PrSettings!$M$8),(ABS(BA13-$F13)&lt;=1)*(ABS(BB13-$G13)&lt;=1)*1,""))),"")</f>
        <v/>
      </c>
      <c r="BH13" s="298"/>
      <c r="BJ13" s="291">
        <f t="shared" si="4"/>
        <v>5</v>
      </c>
      <c r="BK13" s="292" t="str">
        <f t="shared" ref="BK13:BK18" si="172">$C13</f>
        <v>B1</v>
      </c>
      <c r="BL13" s="293">
        <f t="shared" si="38"/>
        <v>6</v>
      </c>
      <c r="BM13" s="292" t="str">
        <f t="shared" ref="BM13:BM18" si="173">$E13</f>
        <v>B2</v>
      </c>
      <c r="BN13" s="296"/>
      <c r="BO13" s="296"/>
      <c r="BP13" s="297"/>
      <c r="BQ13" s="293" t="str">
        <f t="shared" ref="BQ13:BQ18" si="174">IF(($F13&lt;&gt;"")*($G13&lt;&gt;"")*(BN13&lt;&gt;"")*(BO13&lt;&gt;""),($F13&gt;$G13)*(BN13&gt;BO13)+($F13=$G13)*(BN13=BO13)+($F13&lt;$G13)*(BN13&lt;BO13),"")</f>
        <v/>
      </c>
      <c r="BR13" s="293" t="str">
        <f>IF((BQ13&lt;&gt;""),IF(OR($F13&lt;&gt;$G13,PrSettings!$M$4="●"),(($F13-$G13)=(BN13-BO13))*1,0),"")</f>
        <v/>
      </c>
      <c r="BS13" s="293" t="str">
        <f t="shared" ref="BS13:BS18" si="175">IF((BQ13&lt;&gt;""),($F13=BN13)*($G13=BO13),"")</f>
        <v/>
      </c>
      <c r="BT13" s="293" t="str">
        <f>IF(BQ13&lt;&gt;"",IF(ABS($F13-$G13)&gt;=PrSettings!$M$7,(ABS($F13-$G13-BN13+BO13)&lt;=1)*1,IF(AND(BQ13,$F13=$G13,$F13&gt;=PrSettings!$M$6),(ABS(BN13-$F13)&lt;=1)*1,IF(AND(ABS($F13-$G13-BN13+BO13)&lt;=1,$F13+$G13&gt;=PrSettings!$M$8),(ABS(BN13-$F13)&lt;=1)*(ABS(BO13-$G13)&lt;=1)*1,""))),"")</f>
        <v/>
      </c>
      <c r="BU13" s="298"/>
      <c r="BW13" s="291">
        <f t="shared" si="5"/>
        <v>5</v>
      </c>
      <c r="BX13" s="292" t="str">
        <f t="shared" ref="BX13:BX18" si="176">$C13</f>
        <v>B1</v>
      </c>
      <c r="BY13" s="293">
        <f t="shared" si="41"/>
        <v>6</v>
      </c>
      <c r="BZ13" s="292" t="str">
        <f t="shared" ref="BZ13:BZ18" si="177">$E13</f>
        <v>B2</v>
      </c>
      <c r="CA13" s="296"/>
      <c r="CB13" s="296"/>
      <c r="CC13" s="297"/>
      <c r="CD13" s="293" t="str">
        <f t="shared" ref="CD13:CD18" si="178">IF(($F13&lt;&gt;"")*($G13&lt;&gt;"")*(CA13&lt;&gt;"")*(CB13&lt;&gt;""),($F13&gt;$G13)*(CA13&gt;CB13)+($F13=$G13)*(CA13=CB13)+($F13&lt;$G13)*(CA13&lt;CB13),"")</f>
        <v/>
      </c>
      <c r="CE13" s="293" t="str">
        <f>IF((CD13&lt;&gt;""),IF(OR($F13&lt;&gt;$G13,PrSettings!$M$4="●"),(($F13-$G13)=(CA13-CB13))*1,0),"")</f>
        <v/>
      </c>
      <c r="CF13" s="293" t="str">
        <f t="shared" ref="CF13:CF18" si="179">IF((CD13&lt;&gt;""),($F13=CA13)*($G13=CB13),"")</f>
        <v/>
      </c>
      <c r="CG13" s="293" t="str">
        <f>IF(CD13&lt;&gt;"",IF(ABS($F13-$G13)&gt;=PrSettings!$M$7,(ABS($F13-$G13-CA13+CB13)&lt;=1)*1,IF(AND(CD13,$F13=$G13,$F13&gt;=PrSettings!$M$6),(ABS(CA13-$F13)&lt;=1)*1,IF(AND(ABS($F13-$G13-CA13+CB13)&lt;=1,$F13+$G13&gt;=PrSettings!$M$8),(ABS(CA13-$F13)&lt;=1)*(ABS(CB13-$G13)&lt;=1)*1,""))),"")</f>
        <v/>
      </c>
      <c r="CH13" s="298"/>
      <c r="CJ13" s="291">
        <f t="shared" si="6"/>
        <v>5</v>
      </c>
      <c r="CK13" s="292" t="str">
        <f t="shared" ref="CK13:CK18" si="180">$C13</f>
        <v>B1</v>
      </c>
      <c r="CL13" s="293">
        <f t="shared" si="44"/>
        <v>6</v>
      </c>
      <c r="CM13" s="292" t="str">
        <f t="shared" ref="CM13:CM18" si="181">$E13</f>
        <v>B2</v>
      </c>
      <c r="CN13" s="296"/>
      <c r="CO13" s="296"/>
      <c r="CP13" s="297"/>
      <c r="CQ13" s="293" t="str">
        <f t="shared" ref="CQ13:CQ18" si="182">IF(($F13&lt;&gt;"")*($G13&lt;&gt;"")*(CN13&lt;&gt;"")*(CO13&lt;&gt;""),($F13&gt;$G13)*(CN13&gt;CO13)+($F13=$G13)*(CN13=CO13)+($F13&lt;$G13)*(CN13&lt;CO13),"")</f>
        <v/>
      </c>
      <c r="CR13" s="293" t="str">
        <f>IF((CQ13&lt;&gt;""),IF(OR($F13&lt;&gt;$G13,PrSettings!$M$4="●"),(($F13-$G13)=(CN13-CO13))*1,0),"")</f>
        <v/>
      </c>
      <c r="CS13" s="293" t="str">
        <f t="shared" ref="CS13:CS18" si="183">IF((CQ13&lt;&gt;""),($F13=CN13)*($G13=CO13),"")</f>
        <v/>
      </c>
      <c r="CT13" s="293" t="str">
        <f>IF(CQ13&lt;&gt;"",IF(ABS($F13-$G13)&gt;=PrSettings!$M$7,(ABS($F13-$G13-CN13+CO13)&lt;=1)*1,IF(AND(CQ13,$F13=$G13,$F13&gt;=PrSettings!$M$6),(ABS(CN13-$F13)&lt;=1)*1,IF(AND(ABS($F13-$G13-CN13+CO13)&lt;=1,$F13+$G13&gt;=PrSettings!$M$8),(ABS(CN13-$F13)&lt;=1)*(ABS(CO13-$G13)&lt;=1)*1,""))),"")</f>
        <v/>
      </c>
      <c r="CU13" s="298"/>
      <c r="CW13" s="291">
        <f t="shared" si="7"/>
        <v>5</v>
      </c>
      <c r="CX13" s="292" t="str">
        <f t="shared" ref="CX13:CX18" si="184">$C13</f>
        <v>B1</v>
      </c>
      <c r="CY13" s="293">
        <f t="shared" si="47"/>
        <v>6</v>
      </c>
      <c r="CZ13" s="292" t="str">
        <f t="shared" ref="CZ13:CZ18" si="185">$E13</f>
        <v>B2</v>
      </c>
      <c r="DA13" s="296"/>
      <c r="DB13" s="296"/>
      <c r="DC13" s="297"/>
      <c r="DD13" s="293" t="str">
        <f t="shared" ref="DD13:DD18" si="186">IF(($F13&lt;&gt;"")*($G13&lt;&gt;"")*(DA13&lt;&gt;"")*(DB13&lt;&gt;""),($F13&gt;$G13)*(DA13&gt;DB13)+($F13=$G13)*(DA13=DB13)+($F13&lt;$G13)*(DA13&lt;DB13),"")</f>
        <v/>
      </c>
      <c r="DE13" s="293" t="str">
        <f>IF((DD13&lt;&gt;""),IF(OR($F13&lt;&gt;$G13,PrSettings!$M$4="●"),(($F13-$G13)=(DA13-DB13))*1,0),"")</f>
        <v/>
      </c>
      <c r="DF13" s="293" t="str">
        <f t="shared" ref="DF13:DF18" si="187">IF((DD13&lt;&gt;""),($F13=DA13)*($G13=DB13),"")</f>
        <v/>
      </c>
      <c r="DG13" s="293" t="str">
        <f>IF(DD13&lt;&gt;"",IF(ABS($F13-$G13)&gt;=PrSettings!$M$7,(ABS($F13-$G13-DA13+DB13)&lt;=1)*1,IF(AND(DD13,$F13=$G13,$F13&gt;=PrSettings!$M$6),(ABS(DA13-$F13)&lt;=1)*1,IF(AND(ABS($F13-$G13-DA13+DB13)&lt;=1,$F13+$G13&gt;=PrSettings!$M$8),(ABS(DA13-$F13)&lt;=1)*(ABS(DB13-$G13)&lt;=1)*1,""))),"")</f>
        <v/>
      </c>
      <c r="DH13" s="298"/>
      <c r="DJ13" s="291">
        <f t="shared" si="8"/>
        <v>5</v>
      </c>
      <c r="DK13" s="292" t="str">
        <f t="shared" ref="DK13:DK18" si="188">$C13</f>
        <v>B1</v>
      </c>
      <c r="DL13" s="293">
        <f t="shared" si="50"/>
        <v>6</v>
      </c>
      <c r="DM13" s="292" t="str">
        <f t="shared" ref="DM13:DM18" si="189">$E13</f>
        <v>B2</v>
      </c>
      <c r="DN13" s="296"/>
      <c r="DO13" s="296"/>
      <c r="DP13" s="297"/>
      <c r="DQ13" s="293" t="str">
        <f t="shared" ref="DQ13:DQ18" si="190">IF(($F13&lt;&gt;"")*($G13&lt;&gt;"")*(DN13&lt;&gt;"")*(DO13&lt;&gt;""),($F13&gt;$G13)*(DN13&gt;DO13)+($F13=$G13)*(DN13=DO13)+($F13&lt;$G13)*(DN13&lt;DO13),"")</f>
        <v/>
      </c>
      <c r="DR13" s="293" t="str">
        <f>IF((DQ13&lt;&gt;""),IF(OR($F13&lt;&gt;$G13,PrSettings!$M$4="●"),(($F13-$G13)=(DN13-DO13))*1,0),"")</f>
        <v/>
      </c>
      <c r="DS13" s="293" t="str">
        <f t="shared" ref="DS13:DS18" si="191">IF((DQ13&lt;&gt;""),($F13=DN13)*($G13=DO13),"")</f>
        <v/>
      </c>
      <c r="DT13" s="293" t="str">
        <f>IF(DQ13&lt;&gt;"",IF(ABS($F13-$G13)&gt;=PrSettings!$M$7,(ABS($F13-$G13-DN13+DO13)&lt;=1)*1,IF(AND(DQ13,$F13=$G13,$F13&gt;=PrSettings!$M$6),(ABS(DN13-$F13)&lt;=1)*1,IF(AND(ABS($F13-$G13-DN13+DO13)&lt;=1,$F13+$G13&gt;=PrSettings!$M$8),(ABS(DN13-$F13)&lt;=1)*(ABS(DO13-$G13)&lt;=1)*1,""))),"")</f>
        <v/>
      </c>
      <c r="DU13" s="298"/>
      <c r="DW13" s="291">
        <f t="shared" si="9"/>
        <v>5</v>
      </c>
      <c r="DX13" s="292" t="str">
        <f t="shared" ref="DX13:DX18" si="192">$C13</f>
        <v>B1</v>
      </c>
      <c r="DY13" s="293">
        <f t="shared" si="53"/>
        <v>6</v>
      </c>
      <c r="DZ13" s="292" t="str">
        <f t="shared" ref="DZ13:DZ18" si="193">$E13</f>
        <v>B2</v>
      </c>
      <c r="EA13" s="296"/>
      <c r="EB13" s="296"/>
      <c r="EC13" s="297"/>
      <c r="ED13" s="293" t="str">
        <f t="shared" ref="ED13:ED18" si="194">IF(($F13&lt;&gt;"")*($G13&lt;&gt;"")*(EA13&lt;&gt;"")*(EB13&lt;&gt;""),($F13&gt;$G13)*(EA13&gt;EB13)+($F13=$G13)*(EA13=EB13)+($F13&lt;$G13)*(EA13&lt;EB13),"")</f>
        <v/>
      </c>
      <c r="EE13" s="293" t="str">
        <f>IF((ED13&lt;&gt;""),IF(OR($F13&lt;&gt;$G13,PrSettings!$M$4="●"),(($F13-$G13)=(EA13-EB13))*1,0),"")</f>
        <v/>
      </c>
      <c r="EF13" s="293" t="str">
        <f t="shared" ref="EF13:EF18" si="195">IF((ED13&lt;&gt;""),($F13=EA13)*($G13=EB13),"")</f>
        <v/>
      </c>
      <c r="EG13" s="293" t="str">
        <f>IF(ED13&lt;&gt;"",IF(ABS($F13-$G13)&gt;=PrSettings!$M$7,(ABS($F13-$G13-EA13+EB13)&lt;=1)*1,IF(AND(ED13,$F13=$G13,$F13&gt;=PrSettings!$M$6),(ABS(EA13-$F13)&lt;=1)*1,IF(AND(ABS($F13-$G13-EA13+EB13)&lt;=1,$F13+$G13&gt;=PrSettings!$M$8),(ABS(EA13-$F13)&lt;=1)*(ABS(EB13-$G13)&lt;=1)*1,""))),"")</f>
        <v/>
      </c>
      <c r="EH13" s="298"/>
      <c r="EJ13" s="291">
        <f t="shared" si="10"/>
        <v>5</v>
      </c>
      <c r="EK13" s="292" t="str">
        <f t="shared" ref="EK13:EK18" si="196">$C13</f>
        <v>B1</v>
      </c>
      <c r="EL13" s="293">
        <f t="shared" si="56"/>
        <v>6</v>
      </c>
      <c r="EM13" s="292" t="str">
        <f t="shared" ref="EM13:EM18" si="197">$E13</f>
        <v>B2</v>
      </c>
      <c r="EN13" s="296"/>
      <c r="EO13" s="296"/>
      <c r="EP13" s="297"/>
      <c r="EQ13" s="293" t="str">
        <f t="shared" ref="EQ13:EQ18" si="198">IF(($F13&lt;&gt;"")*($G13&lt;&gt;"")*(EN13&lt;&gt;"")*(EO13&lt;&gt;""),($F13&gt;$G13)*(EN13&gt;EO13)+($F13=$G13)*(EN13=EO13)+($F13&lt;$G13)*(EN13&lt;EO13),"")</f>
        <v/>
      </c>
      <c r="ER13" s="293" t="str">
        <f>IF((EQ13&lt;&gt;""),IF(OR($F13&lt;&gt;$G13,PrSettings!$M$4="●"),(($F13-$G13)=(EN13-EO13))*1,0),"")</f>
        <v/>
      </c>
      <c r="ES13" s="293" t="str">
        <f t="shared" ref="ES13:ES18" si="199">IF((EQ13&lt;&gt;""),($F13=EN13)*($G13=EO13),"")</f>
        <v/>
      </c>
      <c r="ET13" s="293" t="str">
        <f>IF(EQ13&lt;&gt;"",IF(ABS($F13-$G13)&gt;=PrSettings!$M$7,(ABS($F13-$G13-EN13+EO13)&lt;=1)*1,IF(AND(EQ13,$F13=$G13,$F13&gt;=PrSettings!$M$6),(ABS(EN13-$F13)&lt;=1)*1,IF(AND(ABS($F13-$G13-EN13+EO13)&lt;=1,$F13+$G13&gt;=PrSettings!$M$8),(ABS(EN13-$F13)&lt;=1)*(ABS(EO13-$G13)&lt;=1)*1,""))),"")</f>
        <v/>
      </c>
      <c r="EU13" s="298"/>
      <c r="EW13" s="291">
        <f t="shared" si="11"/>
        <v>5</v>
      </c>
      <c r="EX13" s="292" t="str">
        <f t="shared" ref="EX13:EX18" si="200">$C13</f>
        <v>B1</v>
      </c>
      <c r="EY13" s="293">
        <f t="shared" si="59"/>
        <v>6</v>
      </c>
      <c r="EZ13" s="292" t="str">
        <f t="shared" ref="EZ13:EZ18" si="201">$E13</f>
        <v>B2</v>
      </c>
      <c r="FA13" s="296"/>
      <c r="FB13" s="296"/>
      <c r="FC13" s="297"/>
      <c r="FD13" s="293" t="str">
        <f t="shared" ref="FD13:FD18" si="202">IF(($F13&lt;&gt;"")*($G13&lt;&gt;"")*(FA13&lt;&gt;"")*(FB13&lt;&gt;""),($F13&gt;$G13)*(FA13&gt;FB13)+($F13=$G13)*(FA13=FB13)+($F13&lt;$G13)*(FA13&lt;FB13),"")</f>
        <v/>
      </c>
      <c r="FE13" s="293" t="str">
        <f>IF((FD13&lt;&gt;""),IF(OR($F13&lt;&gt;$G13,PrSettings!$M$4="●"),(($F13-$G13)=(FA13-FB13))*1,0),"")</f>
        <v/>
      </c>
      <c r="FF13" s="293" t="str">
        <f t="shared" ref="FF13:FF18" si="203">IF((FD13&lt;&gt;""),($F13=FA13)*($G13=FB13),"")</f>
        <v/>
      </c>
      <c r="FG13" s="293" t="str">
        <f>IF(FD13&lt;&gt;"",IF(ABS($F13-$G13)&gt;=PrSettings!$M$7,(ABS($F13-$G13-FA13+FB13)&lt;=1)*1,IF(AND(FD13,$F13=$G13,$F13&gt;=PrSettings!$M$6),(ABS(FA13-$F13)&lt;=1)*1,IF(AND(ABS($F13-$G13-FA13+FB13)&lt;=1,$F13+$G13&gt;=PrSettings!$M$8),(ABS(FA13-$F13)&lt;=1)*(ABS(FB13-$G13)&lt;=1)*1,""))),"")</f>
        <v/>
      </c>
      <c r="FH13" s="298"/>
      <c r="FJ13" s="291">
        <f t="shared" si="12"/>
        <v>5</v>
      </c>
      <c r="FK13" s="292" t="str">
        <f t="shared" ref="FK13:FK18" si="204">$C13</f>
        <v>B1</v>
      </c>
      <c r="FL13" s="293">
        <f t="shared" si="62"/>
        <v>6</v>
      </c>
      <c r="FM13" s="292" t="str">
        <f t="shared" ref="FM13:FM18" si="205">$E13</f>
        <v>B2</v>
      </c>
      <c r="FN13" s="296"/>
      <c r="FO13" s="296"/>
      <c r="FP13" s="297"/>
      <c r="FQ13" s="293" t="str">
        <f t="shared" ref="FQ13:FQ18" si="206">IF(($F13&lt;&gt;"")*($G13&lt;&gt;"")*(FN13&lt;&gt;"")*(FO13&lt;&gt;""),($F13&gt;$G13)*(FN13&gt;FO13)+($F13=$G13)*(FN13=FO13)+($F13&lt;$G13)*(FN13&lt;FO13),"")</f>
        <v/>
      </c>
      <c r="FR13" s="293" t="str">
        <f>IF((FQ13&lt;&gt;""),IF(OR($F13&lt;&gt;$G13,PrSettings!$M$4="●"),(($F13-$G13)=(FN13-FO13))*1,0),"")</f>
        <v/>
      </c>
      <c r="FS13" s="293" t="str">
        <f t="shared" ref="FS13:FS18" si="207">IF((FQ13&lt;&gt;""),($F13=FN13)*($G13=FO13),"")</f>
        <v/>
      </c>
      <c r="FT13" s="293" t="str">
        <f>IF(FQ13&lt;&gt;"",IF(ABS($F13-$G13)&gt;=PrSettings!$M$7,(ABS($F13-$G13-FN13+FO13)&lt;=1)*1,IF(AND(FQ13,$F13=$G13,$F13&gt;=PrSettings!$M$6),(ABS(FN13-$F13)&lt;=1)*1,IF(AND(ABS($F13-$G13-FN13+FO13)&lt;=1,$F13+$G13&gt;=PrSettings!$M$8),(ABS(FN13-$F13)&lt;=1)*(ABS(FO13-$G13)&lt;=1)*1,""))),"")</f>
        <v/>
      </c>
      <c r="FU13" s="298"/>
      <c r="FW13" s="291">
        <f t="shared" si="13"/>
        <v>5</v>
      </c>
      <c r="FX13" s="292" t="str">
        <f t="shared" ref="FX13:FX18" si="208">$C13</f>
        <v>B1</v>
      </c>
      <c r="FY13" s="293">
        <f t="shared" si="65"/>
        <v>6</v>
      </c>
      <c r="FZ13" s="292" t="str">
        <f t="shared" ref="FZ13:FZ18" si="209">$E13</f>
        <v>B2</v>
      </c>
      <c r="GA13" s="296"/>
      <c r="GB13" s="296"/>
      <c r="GC13" s="297"/>
      <c r="GD13" s="293" t="str">
        <f t="shared" ref="GD13:GD18" si="210">IF(($F13&lt;&gt;"")*($G13&lt;&gt;"")*(GA13&lt;&gt;"")*(GB13&lt;&gt;""),($F13&gt;$G13)*(GA13&gt;GB13)+($F13=$G13)*(GA13=GB13)+($F13&lt;$G13)*(GA13&lt;GB13),"")</f>
        <v/>
      </c>
      <c r="GE13" s="293" t="str">
        <f>IF((GD13&lt;&gt;""),IF(OR($F13&lt;&gt;$G13,PrSettings!$M$4="●"),(($F13-$G13)=(GA13-GB13))*1,0),"")</f>
        <v/>
      </c>
      <c r="GF13" s="293" t="str">
        <f t="shared" ref="GF13:GF18" si="211">IF((GD13&lt;&gt;""),($F13=GA13)*($G13=GB13),"")</f>
        <v/>
      </c>
      <c r="GG13" s="293" t="str">
        <f>IF(GD13&lt;&gt;"",IF(ABS($F13-$G13)&gt;=PrSettings!$M$7,(ABS($F13-$G13-GA13+GB13)&lt;=1)*1,IF(AND(GD13,$F13=$G13,$F13&gt;=PrSettings!$M$6),(ABS(GA13-$F13)&lt;=1)*1,IF(AND(ABS($F13-$G13-GA13+GB13)&lt;=1,$F13+$G13&gt;=PrSettings!$M$8),(ABS(GA13-$F13)&lt;=1)*(ABS(GB13-$G13)&lt;=1)*1,""))),"")</f>
        <v/>
      </c>
      <c r="GH13" s="298"/>
      <c r="GJ13" s="291">
        <f t="shared" si="14"/>
        <v>5</v>
      </c>
      <c r="GK13" s="292" t="str">
        <f t="shared" ref="GK13:GK18" si="212">$C13</f>
        <v>B1</v>
      </c>
      <c r="GL13" s="293">
        <f t="shared" si="68"/>
        <v>6</v>
      </c>
      <c r="GM13" s="292" t="str">
        <f t="shared" ref="GM13:GM18" si="213">$E13</f>
        <v>B2</v>
      </c>
      <c r="GN13" s="296"/>
      <c r="GO13" s="296"/>
      <c r="GP13" s="297"/>
      <c r="GQ13" s="293" t="str">
        <f t="shared" ref="GQ13:GQ18" si="214">IF(($F13&lt;&gt;"")*($G13&lt;&gt;"")*(GN13&lt;&gt;"")*(GO13&lt;&gt;""),($F13&gt;$G13)*(GN13&gt;GO13)+($F13=$G13)*(GN13=GO13)+($F13&lt;$G13)*(GN13&lt;GO13),"")</f>
        <v/>
      </c>
      <c r="GR13" s="293" t="str">
        <f>IF((GQ13&lt;&gt;""),IF(OR($F13&lt;&gt;$G13,PrSettings!$M$4="●"),(($F13-$G13)=(GN13-GO13))*1,0),"")</f>
        <v/>
      </c>
      <c r="GS13" s="293" t="str">
        <f t="shared" ref="GS13:GS18" si="215">IF((GQ13&lt;&gt;""),($F13=GN13)*($G13=GO13),"")</f>
        <v/>
      </c>
      <c r="GT13" s="293" t="str">
        <f>IF(GQ13&lt;&gt;"",IF(ABS($F13-$G13)&gt;=PrSettings!$M$7,(ABS($F13-$G13-GN13+GO13)&lt;=1)*1,IF(AND(GQ13,$F13=$G13,$F13&gt;=PrSettings!$M$6),(ABS(GN13-$F13)&lt;=1)*1,IF(AND(ABS($F13-$G13-GN13+GO13)&lt;=1,$F13+$G13&gt;=PrSettings!$M$8),(ABS(GN13-$F13)&lt;=1)*(ABS(GO13-$G13)&lt;=1)*1,""))),"")</f>
        <v/>
      </c>
      <c r="GU13" s="298"/>
      <c r="GW13" s="291">
        <f t="shared" si="15"/>
        <v>5</v>
      </c>
      <c r="GX13" s="292" t="str">
        <f t="shared" ref="GX13:GX18" si="216">$C13</f>
        <v>B1</v>
      </c>
      <c r="GY13" s="293">
        <f t="shared" si="71"/>
        <v>6</v>
      </c>
      <c r="GZ13" s="292" t="str">
        <f t="shared" ref="GZ13:GZ18" si="217">$E13</f>
        <v>B2</v>
      </c>
      <c r="HA13" s="296"/>
      <c r="HB13" s="296"/>
      <c r="HC13" s="297"/>
      <c r="HD13" s="293" t="str">
        <f t="shared" ref="HD13:HD18" si="218">IF(($F13&lt;&gt;"")*($G13&lt;&gt;"")*(HA13&lt;&gt;"")*(HB13&lt;&gt;""),($F13&gt;$G13)*(HA13&gt;HB13)+($F13=$G13)*(HA13=HB13)+($F13&lt;$G13)*(HA13&lt;HB13),"")</f>
        <v/>
      </c>
      <c r="HE13" s="293" t="str">
        <f>IF((HD13&lt;&gt;""),IF(OR($F13&lt;&gt;$G13,PrSettings!$M$4="●"),(($F13-$G13)=(HA13-HB13))*1,0),"")</f>
        <v/>
      </c>
      <c r="HF13" s="293" t="str">
        <f t="shared" ref="HF13:HF18" si="219">IF((HD13&lt;&gt;""),($F13=HA13)*($G13=HB13),"")</f>
        <v/>
      </c>
      <c r="HG13" s="293" t="str">
        <f>IF(HD13&lt;&gt;"",IF(ABS($F13-$G13)&gt;=PrSettings!$M$7,(ABS($F13-$G13-HA13+HB13)&lt;=1)*1,IF(AND(HD13,$F13=$G13,$F13&gt;=PrSettings!$M$6),(ABS(HA13-$F13)&lt;=1)*1,IF(AND(ABS($F13-$G13-HA13+HB13)&lt;=1,$F13+$G13&gt;=PrSettings!$M$8),(ABS(HA13-$F13)&lt;=1)*(ABS(HB13-$G13)&lt;=1)*1,""))),"")</f>
        <v/>
      </c>
      <c r="HH13" s="298"/>
      <c r="HJ13" s="291">
        <f t="shared" si="16"/>
        <v>5</v>
      </c>
      <c r="HK13" s="292" t="str">
        <f t="shared" ref="HK13:HK18" si="220">$C13</f>
        <v>B1</v>
      </c>
      <c r="HL13" s="293">
        <f t="shared" si="74"/>
        <v>6</v>
      </c>
      <c r="HM13" s="292" t="str">
        <f t="shared" ref="HM13:HM18" si="221">$E13</f>
        <v>B2</v>
      </c>
      <c r="HN13" s="296"/>
      <c r="HO13" s="296"/>
      <c r="HP13" s="297"/>
      <c r="HQ13" s="293" t="str">
        <f t="shared" ref="HQ13:HQ18" si="222">IF(($F13&lt;&gt;"")*($G13&lt;&gt;"")*(HN13&lt;&gt;"")*(HO13&lt;&gt;""),($F13&gt;$G13)*(HN13&gt;HO13)+($F13=$G13)*(HN13=HO13)+($F13&lt;$G13)*(HN13&lt;HO13),"")</f>
        <v/>
      </c>
      <c r="HR13" s="293" t="str">
        <f>IF((HQ13&lt;&gt;""),IF(OR($F13&lt;&gt;$G13,PrSettings!$M$4="●"),(($F13-$G13)=(HN13-HO13))*1,0),"")</f>
        <v/>
      </c>
      <c r="HS13" s="293" t="str">
        <f t="shared" ref="HS13:HS18" si="223">IF((HQ13&lt;&gt;""),($F13=HN13)*($G13=HO13),"")</f>
        <v/>
      </c>
      <c r="HT13" s="293" t="str">
        <f>IF(HQ13&lt;&gt;"",IF(ABS($F13-$G13)&gt;=PrSettings!$M$7,(ABS($F13-$G13-HN13+HO13)&lt;=1)*1,IF(AND(HQ13,$F13=$G13,$F13&gt;=PrSettings!$M$6),(ABS(HN13-$F13)&lt;=1)*1,IF(AND(ABS($F13-$G13-HN13+HO13)&lt;=1,$F13+$G13&gt;=PrSettings!$M$8),(ABS(HN13-$F13)&lt;=1)*(ABS(HO13-$G13)&lt;=1)*1,""))),"")</f>
        <v/>
      </c>
      <c r="HU13" s="298"/>
      <c r="HW13" s="291">
        <f t="shared" si="17"/>
        <v>5</v>
      </c>
      <c r="HX13" s="292" t="str">
        <f t="shared" ref="HX13:HX18" si="224">$C13</f>
        <v>B1</v>
      </c>
      <c r="HY13" s="293">
        <f t="shared" si="77"/>
        <v>6</v>
      </c>
      <c r="HZ13" s="292" t="str">
        <f t="shared" ref="HZ13:HZ18" si="225">$E13</f>
        <v>B2</v>
      </c>
      <c r="IA13" s="296"/>
      <c r="IB13" s="296"/>
      <c r="IC13" s="297"/>
      <c r="ID13" s="293" t="str">
        <f t="shared" ref="ID13:ID18" si="226">IF(($F13&lt;&gt;"")*($G13&lt;&gt;"")*(IA13&lt;&gt;"")*(IB13&lt;&gt;""),($F13&gt;$G13)*(IA13&gt;IB13)+($F13=$G13)*(IA13=IB13)+($F13&lt;$G13)*(IA13&lt;IB13),"")</f>
        <v/>
      </c>
      <c r="IE13" s="293" t="str">
        <f>IF((ID13&lt;&gt;""),IF(OR($F13&lt;&gt;$G13,PrSettings!$M$4="●"),(($F13-$G13)=(IA13-IB13))*1,0),"")</f>
        <v/>
      </c>
      <c r="IF13" s="293" t="str">
        <f t="shared" ref="IF13:IF18" si="227">IF((ID13&lt;&gt;""),($F13=IA13)*($G13=IB13),"")</f>
        <v/>
      </c>
      <c r="IG13" s="293" t="str">
        <f>IF(ID13&lt;&gt;"",IF(ABS($F13-$G13)&gt;=PrSettings!$M$7,(ABS($F13-$G13-IA13+IB13)&lt;=1)*1,IF(AND(ID13,$F13=$G13,$F13&gt;=PrSettings!$M$6),(ABS(IA13-$F13)&lt;=1)*1,IF(AND(ABS($F13-$G13-IA13+IB13)&lt;=1,$F13+$G13&gt;=PrSettings!$M$8),(ABS(IA13-$F13)&lt;=1)*(ABS(IB13-$G13)&lt;=1)*1,""))),"")</f>
        <v/>
      </c>
      <c r="IH13" s="298"/>
      <c r="IJ13" s="291">
        <f t="shared" si="18"/>
        <v>5</v>
      </c>
      <c r="IK13" s="292" t="str">
        <f t="shared" ref="IK13:IK18" si="228">$C13</f>
        <v>B1</v>
      </c>
      <c r="IL13" s="293">
        <f t="shared" si="80"/>
        <v>6</v>
      </c>
      <c r="IM13" s="292" t="str">
        <f t="shared" ref="IM13:IM18" si="229">$E13</f>
        <v>B2</v>
      </c>
      <c r="IN13" s="296"/>
      <c r="IO13" s="296"/>
      <c r="IP13" s="297"/>
      <c r="IQ13" s="293" t="str">
        <f t="shared" ref="IQ13:IQ18" si="230">IF(($F13&lt;&gt;"")*($G13&lt;&gt;"")*(IN13&lt;&gt;"")*(IO13&lt;&gt;""),($F13&gt;$G13)*(IN13&gt;IO13)+($F13=$G13)*(IN13=IO13)+($F13&lt;$G13)*(IN13&lt;IO13),"")</f>
        <v/>
      </c>
      <c r="IR13" s="293" t="str">
        <f>IF((IQ13&lt;&gt;""),IF(OR($F13&lt;&gt;$G13,PrSettings!$M$4="●"),(($F13-$G13)=(IN13-IO13))*1,0),"")</f>
        <v/>
      </c>
      <c r="IS13" s="293" t="str">
        <f t="shared" ref="IS13:IS18" si="231">IF((IQ13&lt;&gt;""),($F13=IN13)*($G13=IO13),"")</f>
        <v/>
      </c>
      <c r="IT13" s="293" t="str">
        <f>IF(IQ13&lt;&gt;"",IF(ABS($F13-$G13)&gt;=PrSettings!$M$7,(ABS($F13-$G13-IN13+IO13)&lt;=1)*1,IF(AND(IQ13,$F13=$G13,$F13&gt;=PrSettings!$M$6),(ABS(IN13-$F13)&lt;=1)*1,IF(AND(ABS($F13-$G13-IN13+IO13)&lt;=1,$F13+$G13&gt;=PrSettings!$M$8),(ABS(IN13-$F13)&lt;=1)*(ABS(IO13-$G13)&lt;=1)*1,""))),"")</f>
        <v/>
      </c>
      <c r="IU13" s="298"/>
      <c r="IW13" s="291">
        <f t="shared" si="19"/>
        <v>5</v>
      </c>
      <c r="IX13" s="292" t="str">
        <f t="shared" ref="IX13:IX18" si="232">$C13</f>
        <v>B1</v>
      </c>
      <c r="IY13" s="293">
        <f t="shared" si="83"/>
        <v>6</v>
      </c>
      <c r="IZ13" s="292" t="str">
        <f t="shared" ref="IZ13:IZ18" si="233">$E13</f>
        <v>B2</v>
      </c>
      <c r="JA13" s="296"/>
      <c r="JB13" s="296"/>
      <c r="JC13" s="297"/>
      <c r="JD13" s="293" t="str">
        <f t="shared" ref="JD13:JD18" si="234">IF(($F13&lt;&gt;"")*($G13&lt;&gt;"")*(JA13&lt;&gt;"")*(JB13&lt;&gt;""),($F13&gt;$G13)*(JA13&gt;JB13)+($F13=$G13)*(JA13=JB13)+($F13&lt;$G13)*(JA13&lt;JB13),"")</f>
        <v/>
      </c>
      <c r="JE13" s="293" t="str">
        <f>IF((JD13&lt;&gt;""),IF(OR($F13&lt;&gt;$G13,PrSettings!$M$4="●"),(($F13-$G13)=(JA13-JB13))*1,0),"")</f>
        <v/>
      </c>
      <c r="JF13" s="293" t="str">
        <f t="shared" ref="JF13:JF18" si="235">IF((JD13&lt;&gt;""),($F13=JA13)*($G13=JB13),"")</f>
        <v/>
      </c>
      <c r="JG13" s="293" t="str">
        <f>IF(JD13&lt;&gt;"",IF(ABS($F13-$G13)&gt;=PrSettings!$M$7,(ABS($F13-$G13-JA13+JB13)&lt;=1)*1,IF(AND(JD13,$F13=$G13,$F13&gt;=PrSettings!$M$6),(ABS(JA13-$F13)&lt;=1)*1,IF(AND(ABS($F13-$G13-JA13+JB13)&lt;=1,$F13+$G13&gt;=PrSettings!$M$8),(ABS(JA13-$F13)&lt;=1)*(ABS(JB13-$G13)&lt;=1)*1,""))),"")</f>
        <v/>
      </c>
      <c r="JH13" s="298"/>
      <c r="JJ13" s="291">
        <f t="shared" si="20"/>
        <v>5</v>
      </c>
      <c r="JK13" s="292" t="str">
        <f t="shared" ref="JK13:JK18" si="236">$C13</f>
        <v>B1</v>
      </c>
      <c r="JL13" s="293">
        <f t="shared" si="86"/>
        <v>6</v>
      </c>
      <c r="JM13" s="292" t="str">
        <f t="shared" ref="JM13:JM18" si="237">$E13</f>
        <v>B2</v>
      </c>
      <c r="JN13" s="296"/>
      <c r="JO13" s="296"/>
      <c r="JP13" s="297"/>
      <c r="JQ13" s="293" t="str">
        <f t="shared" ref="JQ13:JQ18" si="238">IF(($F13&lt;&gt;"")*($G13&lt;&gt;"")*(JN13&lt;&gt;"")*(JO13&lt;&gt;""),($F13&gt;$G13)*(JN13&gt;JO13)+($F13=$G13)*(JN13=JO13)+($F13&lt;$G13)*(JN13&lt;JO13),"")</f>
        <v/>
      </c>
      <c r="JR13" s="293" t="str">
        <f>IF((JQ13&lt;&gt;""),IF(OR($F13&lt;&gt;$G13,PrSettings!$M$4="●"),(($F13-$G13)=(JN13-JO13))*1,0),"")</f>
        <v/>
      </c>
      <c r="JS13" s="293" t="str">
        <f t="shared" ref="JS13:JS18" si="239">IF((JQ13&lt;&gt;""),($F13=JN13)*($G13=JO13),"")</f>
        <v/>
      </c>
      <c r="JT13" s="293" t="str">
        <f>IF(JQ13&lt;&gt;"",IF(ABS($F13-$G13)&gt;=PrSettings!$M$7,(ABS($F13-$G13-JN13+JO13)&lt;=1)*1,IF(AND(JQ13,$F13=$G13,$F13&gt;=PrSettings!$M$6),(ABS(JN13-$F13)&lt;=1)*1,IF(AND(ABS($F13-$G13-JN13+JO13)&lt;=1,$F13+$G13&gt;=PrSettings!$M$8),(ABS(JN13-$F13)&lt;=1)*(ABS(JO13-$G13)&lt;=1)*1,""))),"")</f>
        <v/>
      </c>
      <c r="JU13" s="298"/>
      <c r="JW13" s="291">
        <f t="shared" si="21"/>
        <v>5</v>
      </c>
      <c r="JX13" s="292" t="str">
        <f t="shared" ref="JX13:JX18" si="240">$C13</f>
        <v>B1</v>
      </c>
      <c r="JY13" s="293">
        <f t="shared" si="89"/>
        <v>6</v>
      </c>
      <c r="JZ13" s="292" t="str">
        <f t="shared" ref="JZ13:JZ18" si="241">$E13</f>
        <v>B2</v>
      </c>
      <c r="KA13" s="296"/>
      <c r="KB13" s="296"/>
      <c r="KC13" s="297"/>
      <c r="KD13" s="293" t="str">
        <f t="shared" ref="KD13:KD18" si="242">IF(($F13&lt;&gt;"")*($G13&lt;&gt;"")*(KA13&lt;&gt;"")*(KB13&lt;&gt;""),($F13&gt;$G13)*(KA13&gt;KB13)+($F13=$G13)*(KA13=KB13)+($F13&lt;$G13)*(KA13&lt;KB13),"")</f>
        <v/>
      </c>
      <c r="KE13" s="293" t="str">
        <f>IF((KD13&lt;&gt;""),IF(OR($F13&lt;&gt;$G13,PrSettings!$M$4="●"),(($F13-$G13)=(KA13-KB13))*1,0),"")</f>
        <v/>
      </c>
      <c r="KF13" s="293" t="str">
        <f t="shared" ref="KF13:KF18" si="243">IF((KD13&lt;&gt;""),($F13=KA13)*($G13=KB13),"")</f>
        <v/>
      </c>
      <c r="KG13" s="293" t="str">
        <f>IF(KD13&lt;&gt;"",IF(ABS($F13-$G13)&gt;=PrSettings!$M$7,(ABS($F13-$G13-KA13+KB13)&lt;=1)*1,IF(AND(KD13,$F13=$G13,$F13&gt;=PrSettings!$M$6),(ABS(KA13-$F13)&lt;=1)*1,IF(AND(ABS($F13-$G13-KA13+KB13)&lt;=1,$F13+$G13&gt;=PrSettings!$M$8),(ABS(KA13-$F13)&lt;=1)*(ABS(KB13-$G13)&lt;=1)*1,""))),"")</f>
        <v/>
      </c>
      <c r="KH13" s="298"/>
      <c r="KJ13" s="291">
        <f t="shared" si="22"/>
        <v>5</v>
      </c>
      <c r="KK13" s="292" t="str">
        <f t="shared" ref="KK13:KK18" si="244">$C13</f>
        <v>B1</v>
      </c>
      <c r="KL13" s="293">
        <f t="shared" si="92"/>
        <v>6</v>
      </c>
      <c r="KM13" s="292" t="str">
        <f t="shared" ref="KM13:KM18" si="245">$E13</f>
        <v>B2</v>
      </c>
      <c r="KN13" s="296"/>
      <c r="KO13" s="296"/>
      <c r="KP13" s="297"/>
      <c r="KQ13" s="293" t="str">
        <f t="shared" ref="KQ13:KQ18" si="246">IF(($F13&lt;&gt;"")*($G13&lt;&gt;"")*(KN13&lt;&gt;"")*(KO13&lt;&gt;""),($F13&gt;$G13)*(KN13&gt;KO13)+($F13=$G13)*(KN13=KO13)+($F13&lt;$G13)*(KN13&lt;KO13),"")</f>
        <v/>
      </c>
      <c r="KR13" s="293" t="str">
        <f>IF((KQ13&lt;&gt;""),IF(OR($F13&lt;&gt;$G13,PrSettings!$M$4="●"),(($F13-$G13)=(KN13-KO13))*1,0),"")</f>
        <v/>
      </c>
      <c r="KS13" s="293" t="str">
        <f t="shared" ref="KS13:KS18" si="247">IF((KQ13&lt;&gt;""),($F13=KN13)*($G13=KO13),"")</f>
        <v/>
      </c>
      <c r="KT13" s="293" t="str">
        <f>IF(KQ13&lt;&gt;"",IF(ABS($F13-$G13)&gt;=PrSettings!$M$7,(ABS($F13-$G13-KN13+KO13)&lt;=1)*1,IF(AND(KQ13,$F13=$G13,$F13&gt;=PrSettings!$M$6),(ABS(KN13-$F13)&lt;=1)*1,IF(AND(ABS($F13-$G13-KN13+KO13)&lt;=1,$F13+$G13&gt;=PrSettings!$M$8),(ABS(KN13-$F13)&lt;=1)*(ABS(KO13-$G13)&lt;=1)*1,""))),"")</f>
        <v/>
      </c>
      <c r="KU13" s="298"/>
      <c r="KW13" s="291">
        <f t="shared" si="23"/>
        <v>5</v>
      </c>
      <c r="KX13" s="292" t="str">
        <f t="shared" ref="KX13:KX18" si="248">$C13</f>
        <v>B1</v>
      </c>
      <c r="KY13" s="293">
        <f t="shared" si="95"/>
        <v>6</v>
      </c>
      <c r="KZ13" s="292" t="str">
        <f t="shared" ref="KZ13:KZ18" si="249">$E13</f>
        <v>B2</v>
      </c>
      <c r="LA13" s="296"/>
      <c r="LB13" s="296"/>
      <c r="LC13" s="297"/>
      <c r="LD13" s="293" t="str">
        <f t="shared" ref="LD13:LD18" si="250">IF(($F13&lt;&gt;"")*($G13&lt;&gt;"")*(LA13&lt;&gt;"")*(LB13&lt;&gt;""),($F13&gt;$G13)*(LA13&gt;LB13)+($F13=$G13)*(LA13=LB13)+($F13&lt;$G13)*(LA13&lt;LB13),"")</f>
        <v/>
      </c>
      <c r="LE13" s="293" t="str">
        <f>IF((LD13&lt;&gt;""),IF(OR($F13&lt;&gt;$G13,PrSettings!$M$4="●"),(($F13-$G13)=(LA13-LB13))*1,0),"")</f>
        <v/>
      </c>
      <c r="LF13" s="293" t="str">
        <f t="shared" ref="LF13:LF18" si="251">IF((LD13&lt;&gt;""),($F13=LA13)*($G13=LB13),"")</f>
        <v/>
      </c>
      <c r="LG13" s="293" t="str">
        <f>IF(LD13&lt;&gt;"",IF(ABS($F13-$G13)&gt;=PrSettings!$M$7,(ABS($F13-$G13-LA13+LB13)&lt;=1)*1,IF(AND(LD13,$F13=$G13,$F13&gt;=PrSettings!$M$6),(ABS(LA13-$F13)&lt;=1)*1,IF(AND(ABS($F13-$G13-LA13+LB13)&lt;=1,$F13+$G13&gt;=PrSettings!$M$8),(ABS(LA13-$F13)&lt;=1)*(ABS(LB13-$G13)&lt;=1)*1,""))),"")</f>
        <v/>
      </c>
      <c r="LH13" s="298"/>
      <c r="LJ13" s="291">
        <f t="shared" si="24"/>
        <v>5</v>
      </c>
      <c r="LK13" s="292" t="str">
        <f t="shared" ref="LK13:LK18" si="252">$C13</f>
        <v>B1</v>
      </c>
      <c r="LL13" s="293">
        <f t="shared" si="98"/>
        <v>6</v>
      </c>
      <c r="LM13" s="292" t="str">
        <f t="shared" ref="LM13:LM18" si="253">$E13</f>
        <v>B2</v>
      </c>
      <c r="LN13" s="296"/>
      <c r="LO13" s="296"/>
      <c r="LP13" s="297"/>
      <c r="LQ13" s="293" t="str">
        <f t="shared" ref="LQ13:LQ18" si="254">IF(($F13&lt;&gt;"")*($G13&lt;&gt;"")*(LN13&lt;&gt;"")*(LO13&lt;&gt;""),($F13&gt;$G13)*(LN13&gt;LO13)+($F13=$G13)*(LN13=LO13)+($F13&lt;$G13)*(LN13&lt;LO13),"")</f>
        <v/>
      </c>
      <c r="LR13" s="293" t="str">
        <f>IF((LQ13&lt;&gt;""),IF(OR($F13&lt;&gt;$G13,PrSettings!$M$4="●"),(($F13-$G13)=(LN13-LO13))*1,0),"")</f>
        <v/>
      </c>
      <c r="LS13" s="293" t="str">
        <f t="shared" ref="LS13:LS18" si="255">IF((LQ13&lt;&gt;""),($F13=LN13)*($G13=LO13),"")</f>
        <v/>
      </c>
      <c r="LT13" s="293" t="str">
        <f>IF(LQ13&lt;&gt;"",IF(ABS($F13-$G13)&gt;=PrSettings!$M$7,(ABS($F13-$G13-LN13+LO13)&lt;=1)*1,IF(AND(LQ13,$F13=$G13,$F13&gt;=PrSettings!$M$6),(ABS(LN13-$F13)&lt;=1)*1,IF(AND(ABS($F13-$G13-LN13+LO13)&lt;=1,$F13+$G13&gt;=PrSettings!$M$8),(ABS(LN13-$F13)&lt;=1)*(ABS(LO13-$G13)&lt;=1)*1,""))),"")</f>
        <v/>
      </c>
      <c r="LU13" s="298"/>
      <c r="LW13" s="291">
        <f t="shared" si="25"/>
        <v>5</v>
      </c>
      <c r="LX13" s="292" t="str">
        <f t="shared" ref="LX13:LX18" si="256">$C13</f>
        <v>B1</v>
      </c>
      <c r="LY13" s="293">
        <f t="shared" si="101"/>
        <v>6</v>
      </c>
      <c r="LZ13" s="292" t="str">
        <f t="shared" ref="LZ13:LZ18" si="257">$E13</f>
        <v>B2</v>
      </c>
      <c r="MA13" s="296"/>
      <c r="MB13" s="296"/>
      <c r="MC13" s="297"/>
      <c r="MD13" s="293" t="str">
        <f t="shared" ref="MD13:MD18" si="258">IF(($F13&lt;&gt;"")*($G13&lt;&gt;"")*(MA13&lt;&gt;"")*(MB13&lt;&gt;""),($F13&gt;$G13)*(MA13&gt;MB13)+($F13=$G13)*(MA13=MB13)+($F13&lt;$G13)*(MA13&lt;MB13),"")</f>
        <v/>
      </c>
      <c r="ME13" s="293" t="str">
        <f>IF((MD13&lt;&gt;""),IF(OR($F13&lt;&gt;$G13,PrSettings!$M$4="●"),(($F13-$G13)=(MA13-MB13))*1,0),"")</f>
        <v/>
      </c>
      <c r="MF13" s="293" t="str">
        <f t="shared" ref="MF13:MF18" si="259">IF((MD13&lt;&gt;""),($F13=MA13)*($G13=MB13),"")</f>
        <v/>
      </c>
      <c r="MG13" s="293" t="str">
        <f>IF(MD13&lt;&gt;"",IF(ABS($F13-$G13)&gt;=PrSettings!$M$7,(ABS($F13-$G13-MA13+MB13)&lt;=1)*1,IF(AND(MD13,$F13=$G13,$F13&gt;=PrSettings!$M$6),(ABS(MA13-$F13)&lt;=1)*1,IF(AND(ABS($F13-$G13-MA13+MB13)&lt;=1,$F13+$G13&gt;=PrSettings!$M$8),(ABS(MA13-$F13)&lt;=1)*(ABS(MB13-$G13)&lt;=1)*1,""))),"")</f>
        <v/>
      </c>
      <c r="MH13" s="298"/>
    </row>
    <row r="14" spans="1:346" x14ac:dyDescent="0.25">
      <c r="B14" s="291">
        <f>INDEX(Groups!$C$7:$C$35,MATCH(C14,Groups!$D$7:$D$35,0))</f>
        <v>7</v>
      </c>
      <c r="C14" s="292" t="str">
        <f>CalcB!$P$23</f>
        <v>B3</v>
      </c>
      <c r="D14" s="293">
        <f>INDEX(Groups!$C$7:$C$35,MATCH(E14,Groups!$D$7:$D$35,0))</f>
        <v>8</v>
      </c>
      <c r="E14" s="292" t="str">
        <f>CalcB!$Q$23</f>
        <v>B4</v>
      </c>
      <c r="F14" s="294" t="str">
        <f>CalcB!$R$23</f>
        <v/>
      </c>
      <c r="G14" s="295" t="str">
        <f>CalcB!$S$23</f>
        <v/>
      </c>
      <c r="J14" s="291">
        <f t="shared" si="0"/>
        <v>7</v>
      </c>
      <c r="K14" s="292" t="str">
        <f t="shared" si="156"/>
        <v>B3</v>
      </c>
      <c r="L14" s="293">
        <f t="shared" si="26"/>
        <v>8</v>
      </c>
      <c r="M14" s="292" t="str">
        <f t="shared" si="157"/>
        <v>B4</v>
      </c>
      <c r="N14" s="296"/>
      <c r="O14" s="296"/>
      <c r="P14" s="299"/>
      <c r="Q14" s="293" t="str">
        <f t="shared" si="158"/>
        <v/>
      </c>
      <c r="R14" s="293" t="str">
        <f>IF((Q14&lt;&gt;""),IF(OR($F14&lt;&gt;$G14,PrSettings!$M$4="●"),(($F14-$G14)=(N14-O14))*1,0),"")</f>
        <v/>
      </c>
      <c r="S14" s="293" t="str">
        <f t="shared" si="159"/>
        <v/>
      </c>
      <c r="T14" s="293" t="str">
        <f>IF(Q14&lt;&gt;"",IF(ABS($F14-$G14)&gt;=PrSettings!$M$7,(ABS($F14-$G14-N14+O14)&lt;=1)*1,IF(AND(Q14,$F14=$G14,$F14&gt;=PrSettings!$M$6),(ABS(N14-$F14)&lt;=1)*1,IF(AND(ABS($F14-$G14-N14+O14)&lt;=1,$F14+$G14&gt;=PrSettings!$M$8),(ABS(N14-$F14)&lt;=1)*(ABS(O14-$G14)&lt;=1)*1,""))),"")</f>
        <v/>
      </c>
      <c r="U14" s="300"/>
      <c r="W14" s="291">
        <f t="shared" si="1"/>
        <v>7</v>
      </c>
      <c r="X14" s="292" t="str">
        <f t="shared" si="160"/>
        <v>B3</v>
      </c>
      <c r="Y14" s="293">
        <f t="shared" si="29"/>
        <v>8</v>
      </c>
      <c r="Z14" s="292" t="str">
        <f t="shared" si="161"/>
        <v>B4</v>
      </c>
      <c r="AA14" s="296"/>
      <c r="AB14" s="296"/>
      <c r="AC14" s="299"/>
      <c r="AD14" s="293" t="str">
        <f t="shared" si="162"/>
        <v/>
      </c>
      <c r="AE14" s="293" t="str">
        <f>IF((AD14&lt;&gt;""),IF(OR($F14&lt;&gt;$G14,PrSettings!$M$4="●"),(($F14-$G14)=(AA14-AB14))*1,0),"")</f>
        <v/>
      </c>
      <c r="AF14" s="293" t="str">
        <f t="shared" si="163"/>
        <v/>
      </c>
      <c r="AG14" s="293" t="str">
        <f>IF(AD14&lt;&gt;"",IF(ABS($F14-$G14)&gt;=PrSettings!$M$7,(ABS($F14-$G14-AA14+AB14)&lt;=1)*1,IF(AND(AD14,$F14=$G14,$F14&gt;=PrSettings!$M$6),(ABS(AA14-$F14)&lt;=1)*1,IF(AND(ABS($F14-$G14-AA14+AB14)&lt;=1,$F14+$G14&gt;=PrSettings!$M$8),(ABS(AA14-$F14)&lt;=1)*(ABS(AB14-$G14)&lt;=1)*1,""))),"")</f>
        <v/>
      </c>
      <c r="AH14" s="300"/>
      <c r="AJ14" s="291">
        <f t="shared" si="2"/>
        <v>7</v>
      </c>
      <c r="AK14" s="292" t="str">
        <f t="shared" si="164"/>
        <v>B3</v>
      </c>
      <c r="AL14" s="293">
        <f t="shared" si="32"/>
        <v>8</v>
      </c>
      <c r="AM14" s="292" t="str">
        <f t="shared" si="165"/>
        <v>B4</v>
      </c>
      <c r="AN14" s="296"/>
      <c r="AO14" s="296"/>
      <c r="AP14" s="299"/>
      <c r="AQ14" s="293" t="str">
        <f t="shared" si="166"/>
        <v/>
      </c>
      <c r="AR14" s="293" t="str">
        <f>IF((AQ14&lt;&gt;""),IF(OR($F14&lt;&gt;$G14,PrSettings!$M$4="●"),(($F14-$G14)=(AN14-AO14))*1,0),"")</f>
        <v/>
      </c>
      <c r="AS14" s="293" t="str">
        <f t="shared" si="167"/>
        <v/>
      </c>
      <c r="AT14" s="293" t="str">
        <f>IF(AQ14&lt;&gt;"",IF(ABS($F14-$G14)&gt;=PrSettings!$M$7,(ABS($F14-$G14-AN14+AO14)&lt;=1)*1,IF(AND(AQ14,$F14=$G14,$F14&gt;=PrSettings!$M$6),(ABS(AN14-$F14)&lt;=1)*1,IF(AND(ABS($F14-$G14-AN14+AO14)&lt;=1,$F14+$G14&gt;=PrSettings!$M$8),(ABS(AN14-$F14)&lt;=1)*(ABS(AO14-$G14)&lt;=1)*1,""))),"")</f>
        <v/>
      </c>
      <c r="AU14" s="300"/>
      <c r="AW14" s="291">
        <f t="shared" si="3"/>
        <v>7</v>
      </c>
      <c r="AX14" s="292" t="str">
        <f t="shared" si="168"/>
        <v>B3</v>
      </c>
      <c r="AY14" s="293">
        <f t="shared" si="35"/>
        <v>8</v>
      </c>
      <c r="AZ14" s="292" t="str">
        <f t="shared" si="169"/>
        <v>B4</v>
      </c>
      <c r="BA14" s="296"/>
      <c r="BB14" s="296"/>
      <c r="BC14" s="299"/>
      <c r="BD14" s="293" t="str">
        <f t="shared" si="170"/>
        <v/>
      </c>
      <c r="BE14" s="293" t="str">
        <f>IF((BD14&lt;&gt;""),IF(OR($F14&lt;&gt;$G14,PrSettings!$M$4="●"),(($F14-$G14)=(BA14-BB14))*1,0),"")</f>
        <v/>
      </c>
      <c r="BF14" s="293" t="str">
        <f t="shared" si="171"/>
        <v/>
      </c>
      <c r="BG14" s="293" t="str">
        <f>IF(BD14&lt;&gt;"",IF(ABS($F14-$G14)&gt;=PrSettings!$M$7,(ABS($F14-$G14-BA14+BB14)&lt;=1)*1,IF(AND(BD14,$F14=$G14,$F14&gt;=PrSettings!$M$6),(ABS(BA14-$F14)&lt;=1)*1,IF(AND(ABS($F14-$G14-BA14+BB14)&lt;=1,$F14+$G14&gt;=PrSettings!$M$8),(ABS(BA14-$F14)&lt;=1)*(ABS(BB14-$G14)&lt;=1)*1,""))),"")</f>
        <v/>
      </c>
      <c r="BH14" s="300"/>
      <c r="BJ14" s="291">
        <f t="shared" si="4"/>
        <v>7</v>
      </c>
      <c r="BK14" s="292" t="str">
        <f t="shared" si="172"/>
        <v>B3</v>
      </c>
      <c r="BL14" s="293">
        <f t="shared" si="38"/>
        <v>8</v>
      </c>
      <c r="BM14" s="292" t="str">
        <f t="shared" si="173"/>
        <v>B4</v>
      </c>
      <c r="BN14" s="296"/>
      <c r="BO14" s="296"/>
      <c r="BP14" s="299"/>
      <c r="BQ14" s="293" t="str">
        <f t="shared" si="174"/>
        <v/>
      </c>
      <c r="BR14" s="293" t="str">
        <f>IF((BQ14&lt;&gt;""),IF(OR($F14&lt;&gt;$G14,PrSettings!$M$4="●"),(($F14-$G14)=(BN14-BO14))*1,0),"")</f>
        <v/>
      </c>
      <c r="BS14" s="293" t="str">
        <f t="shared" si="175"/>
        <v/>
      </c>
      <c r="BT14" s="293" t="str">
        <f>IF(BQ14&lt;&gt;"",IF(ABS($F14-$G14)&gt;=PrSettings!$M$7,(ABS($F14-$G14-BN14+BO14)&lt;=1)*1,IF(AND(BQ14,$F14=$G14,$F14&gt;=PrSettings!$M$6),(ABS(BN14-$F14)&lt;=1)*1,IF(AND(ABS($F14-$G14-BN14+BO14)&lt;=1,$F14+$G14&gt;=PrSettings!$M$8),(ABS(BN14-$F14)&lt;=1)*(ABS(BO14-$G14)&lt;=1)*1,""))),"")</f>
        <v/>
      </c>
      <c r="BU14" s="300"/>
      <c r="BW14" s="291">
        <f t="shared" si="5"/>
        <v>7</v>
      </c>
      <c r="BX14" s="292" t="str">
        <f t="shared" si="176"/>
        <v>B3</v>
      </c>
      <c r="BY14" s="293">
        <f t="shared" si="41"/>
        <v>8</v>
      </c>
      <c r="BZ14" s="292" t="str">
        <f t="shared" si="177"/>
        <v>B4</v>
      </c>
      <c r="CA14" s="296"/>
      <c r="CB14" s="296"/>
      <c r="CC14" s="299"/>
      <c r="CD14" s="293" t="str">
        <f t="shared" si="178"/>
        <v/>
      </c>
      <c r="CE14" s="293" t="str">
        <f>IF((CD14&lt;&gt;""),IF(OR($F14&lt;&gt;$G14,PrSettings!$M$4="●"),(($F14-$G14)=(CA14-CB14))*1,0),"")</f>
        <v/>
      </c>
      <c r="CF14" s="293" t="str">
        <f t="shared" si="179"/>
        <v/>
      </c>
      <c r="CG14" s="293" t="str">
        <f>IF(CD14&lt;&gt;"",IF(ABS($F14-$G14)&gt;=PrSettings!$M$7,(ABS($F14-$G14-CA14+CB14)&lt;=1)*1,IF(AND(CD14,$F14=$G14,$F14&gt;=PrSettings!$M$6),(ABS(CA14-$F14)&lt;=1)*1,IF(AND(ABS($F14-$G14-CA14+CB14)&lt;=1,$F14+$G14&gt;=PrSettings!$M$8),(ABS(CA14-$F14)&lt;=1)*(ABS(CB14-$G14)&lt;=1)*1,""))),"")</f>
        <v/>
      </c>
      <c r="CH14" s="300"/>
      <c r="CJ14" s="291">
        <f t="shared" si="6"/>
        <v>7</v>
      </c>
      <c r="CK14" s="292" t="str">
        <f t="shared" si="180"/>
        <v>B3</v>
      </c>
      <c r="CL14" s="293">
        <f t="shared" si="44"/>
        <v>8</v>
      </c>
      <c r="CM14" s="292" t="str">
        <f t="shared" si="181"/>
        <v>B4</v>
      </c>
      <c r="CN14" s="296"/>
      <c r="CO14" s="296"/>
      <c r="CP14" s="299"/>
      <c r="CQ14" s="293" t="str">
        <f t="shared" si="182"/>
        <v/>
      </c>
      <c r="CR14" s="293" t="str">
        <f>IF((CQ14&lt;&gt;""),IF(OR($F14&lt;&gt;$G14,PrSettings!$M$4="●"),(($F14-$G14)=(CN14-CO14))*1,0),"")</f>
        <v/>
      </c>
      <c r="CS14" s="293" t="str">
        <f t="shared" si="183"/>
        <v/>
      </c>
      <c r="CT14" s="293" t="str">
        <f>IF(CQ14&lt;&gt;"",IF(ABS($F14-$G14)&gt;=PrSettings!$M$7,(ABS($F14-$G14-CN14+CO14)&lt;=1)*1,IF(AND(CQ14,$F14=$G14,$F14&gt;=PrSettings!$M$6),(ABS(CN14-$F14)&lt;=1)*1,IF(AND(ABS($F14-$G14-CN14+CO14)&lt;=1,$F14+$G14&gt;=PrSettings!$M$8),(ABS(CN14-$F14)&lt;=1)*(ABS(CO14-$G14)&lt;=1)*1,""))),"")</f>
        <v/>
      </c>
      <c r="CU14" s="300"/>
      <c r="CW14" s="291">
        <f t="shared" si="7"/>
        <v>7</v>
      </c>
      <c r="CX14" s="292" t="str">
        <f t="shared" si="184"/>
        <v>B3</v>
      </c>
      <c r="CY14" s="293">
        <f t="shared" si="47"/>
        <v>8</v>
      </c>
      <c r="CZ14" s="292" t="str">
        <f t="shared" si="185"/>
        <v>B4</v>
      </c>
      <c r="DA14" s="296"/>
      <c r="DB14" s="296"/>
      <c r="DC14" s="299"/>
      <c r="DD14" s="293" t="str">
        <f t="shared" si="186"/>
        <v/>
      </c>
      <c r="DE14" s="293" t="str">
        <f>IF((DD14&lt;&gt;""),IF(OR($F14&lt;&gt;$G14,PrSettings!$M$4="●"),(($F14-$G14)=(DA14-DB14))*1,0),"")</f>
        <v/>
      </c>
      <c r="DF14" s="293" t="str">
        <f t="shared" si="187"/>
        <v/>
      </c>
      <c r="DG14" s="293" t="str">
        <f>IF(DD14&lt;&gt;"",IF(ABS($F14-$G14)&gt;=PrSettings!$M$7,(ABS($F14-$G14-DA14+DB14)&lt;=1)*1,IF(AND(DD14,$F14=$G14,$F14&gt;=PrSettings!$M$6),(ABS(DA14-$F14)&lt;=1)*1,IF(AND(ABS($F14-$G14-DA14+DB14)&lt;=1,$F14+$G14&gt;=PrSettings!$M$8),(ABS(DA14-$F14)&lt;=1)*(ABS(DB14-$G14)&lt;=1)*1,""))),"")</f>
        <v/>
      </c>
      <c r="DH14" s="300"/>
      <c r="DJ14" s="291">
        <f t="shared" si="8"/>
        <v>7</v>
      </c>
      <c r="DK14" s="292" t="str">
        <f t="shared" si="188"/>
        <v>B3</v>
      </c>
      <c r="DL14" s="293">
        <f t="shared" si="50"/>
        <v>8</v>
      </c>
      <c r="DM14" s="292" t="str">
        <f t="shared" si="189"/>
        <v>B4</v>
      </c>
      <c r="DN14" s="296"/>
      <c r="DO14" s="296"/>
      <c r="DP14" s="299"/>
      <c r="DQ14" s="293" t="str">
        <f t="shared" si="190"/>
        <v/>
      </c>
      <c r="DR14" s="293" t="str">
        <f>IF((DQ14&lt;&gt;""),IF(OR($F14&lt;&gt;$G14,PrSettings!$M$4="●"),(($F14-$G14)=(DN14-DO14))*1,0),"")</f>
        <v/>
      </c>
      <c r="DS14" s="293" t="str">
        <f t="shared" si="191"/>
        <v/>
      </c>
      <c r="DT14" s="293" t="str">
        <f>IF(DQ14&lt;&gt;"",IF(ABS($F14-$G14)&gt;=PrSettings!$M$7,(ABS($F14-$G14-DN14+DO14)&lt;=1)*1,IF(AND(DQ14,$F14=$G14,$F14&gt;=PrSettings!$M$6),(ABS(DN14-$F14)&lt;=1)*1,IF(AND(ABS($F14-$G14-DN14+DO14)&lt;=1,$F14+$G14&gt;=PrSettings!$M$8),(ABS(DN14-$F14)&lt;=1)*(ABS(DO14-$G14)&lt;=1)*1,""))),"")</f>
        <v/>
      </c>
      <c r="DU14" s="300"/>
      <c r="DW14" s="291">
        <f t="shared" si="9"/>
        <v>7</v>
      </c>
      <c r="DX14" s="292" t="str">
        <f t="shared" si="192"/>
        <v>B3</v>
      </c>
      <c r="DY14" s="293">
        <f t="shared" si="53"/>
        <v>8</v>
      </c>
      <c r="DZ14" s="292" t="str">
        <f t="shared" si="193"/>
        <v>B4</v>
      </c>
      <c r="EA14" s="296"/>
      <c r="EB14" s="296"/>
      <c r="EC14" s="299"/>
      <c r="ED14" s="293" t="str">
        <f t="shared" si="194"/>
        <v/>
      </c>
      <c r="EE14" s="293" t="str">
        <f>IF((ED14&lt;&gt;""),IF(OR($F14&lt;&gt;$G14,PrSettings!$M$4="●"),(($F14-$G14)=(EA14-EB14))*1,0),"")</f>
        <v/>
      </c>
      <c r="EF14" s="293" t="str">
        <f t="shared" si="195"/>
        <v/>
      </c>
      <c r="EG14" s="293" t="str">
        <f>IF(ED14&lt;&gt;"",IF(ABS($F14-$G14)&gt;=PrSettings!$M$7,(ABS($F14-$G14-EA14+EB14)&lt;=1)*1,IF(AND(ED14,$F14=$G14,$F14&gt;=PrSettings!$M$6),(ABS(EA14-$F14)&lt;=1)*1,IF(AND(ABS($F14-$G14-EA14+EB14)&lt;=1,$F14+$G14&gt;=PrSettings!$M$8),(ABS(EA14-$F14)&lt;=1)*(ABS(EB14-$G14)&lt;=1)*1,""))),"")</f>
        <v/>
      </c>
      <c r="EH14" s="300"/>
      <c r="EJ14" s="291">
        <f t="shared" si="10"/>
        <v>7</v>
      </c>
      <c r="EK14" s="292" t="str">
        <f t="shared" si="196"/>
        <v>B3</v>
      </c>
      <c r="EL14" s="293">
        <f t="shared" si="56"/>
        <v>8</v>
      </c>
      <c r="EM14" s="292" t="str">
        <f t="shared" si="197"/>
        <v>B4</v>
      </c>
      <c r="EN14" s="296"/>
      <c r="EO14" s="296"/>
      <c r="EP14" s="299"/>
      <c r="EQ14" s="293" t="str">
        <f t="shared" si="198"/>
        <v/>
      </c>
      <c r="ER14" s="293" t="str">
        <f>IF((EQ14&lt;&gt;""),IF(OR($F14&lt;&gt;$G14,PrSettings!$M$4="●"),(($F14-$G14)=(EN14-EO14))*1,0),"")</f>
        <v/>
      </c>
      <c r="ES14" s="293" t="str">
        <f t="shared" si="199"/>
        <v/>
      </c>
      <c r="ET14" s="293" t="str">
        <f>IF(EQ14&lt;&gt;"",IF(ABS($F14-$G14)&gt;=PrSettings!$M$7,(ABS($F14-$G14-EN14+EO14)&lt;=1)*1,IF(AND(EQ14,$F14=$G14,$F14&gt;=PrSettings!$M$6),(ABS(EN14-$F14)&lt;=1)*1,IF(AND(ABS($F14-$G14-EN14+EO14)&lt;=1,$F14+$G14&gt;=PrSettings!$M$8),(ABS(EN14-$F14)&lt;=1)*(ABS(EO14-$G14)&lt;=1)*1,""))),"")</f>
        <v/>
      </c>
      <c r="EU14" s="300"/>
      <c r="EW14" s="291">
        <f t="shared" si="11"/>
        <v>7</v>
      </c>
      <c r="EX14" s="292" t="str">
        <f t="shared" si="200"/>
        <v>B3</v>
      </c>
      <c r="EY14" s="293">
        <f t="shared" si="59"/>
        <v>8</v>
      </c>
      <c r="EZ14" s="292" t="str">
        <f t="shared" si="201"/>
        <v>B4</v>
      </c>
      <c r="FA14" s="296"/>
      <c r="FB14" s="296"/>
      <c r="FC14" s="299"/>
      <c r="FD14" s="293" t="str">
        <f t="shared" si="202"/>
        <v/>
      </c>
      <c r="FE14" s="293" t="str">
        <f>IF((FD14&lt;&gt;""),IF(OR($F14&lt;&gt;$G14,PrSettings!$M$4="●"),(($F14-$G14)=(FA14-FB14))*1,0),"")</f>
        <v/>
      </c>
      <c r="FF14" s="293" t="str">
        <f t="shared" si="203"/>
        <v/>
      </c>
      <c r="FG14" s="293" t="str">
        <f>IF(FD14&lt;&gt;"",IF(ABS($F14-$G14)&gt;=PrSettings!$M$7,(ABS($F14-$G14-FA14+FB14)&lt;=1)*1,IF(AND(FD14,$F14=$G14,$F14&gt;=PrSettings!$M$6),(ABS(FA14-$F14)&lt;=1)*1,IF(AND(ABS($F14-$G14-FA14+FB14)&lt;=1,$F14+$G14&gt;=PrSettings!$M$8),(ABS(FA14-$F14)&lt;=1)*(ABS(FB14-$G14)&lt;=1)*1,""))),"")</f>
        <v/>
      </c>
      <c r="FH14" s="300"/>
      <c r="FJ14" s="291">
        <f t="shared" si="12"/>
        <v>7</v>
      </c>
      <c r="FK14" s="292" t="str">
        <f t="shared" si="204"/>
        <v>B3</v>
      </c>
      <c r="FL14" s="293">
        <f t="shared" si="62"/>
        <v>8</v>
      </c>
      <c r="FM14" s="292" t="str">
        <f t="shared" si="205"/>
        <v>B4</v>
      </c>
      <c r="FN14" s="296"/>
      <c r="FO14" s="296"/>
      <c r="FP14" s="299"/>
      <c r="FQ14" s="293" t="str">
        <f t="shared" si="206"/>
        <v/>
      </c>
      <c r="FR14" s="293" t="str">
        <f>IF((FQ14&lt;&gt;""),IF(OR($F14&lt;&gt;$G14,PrSettings!$M$4="●"),(($F14-$G14)=(FN14-FO14))*1,0),"")</f>
        <v/>
      </c>
      <c r="FS14" s="293" t="str">
        <f t="shared" si="207"/>
        <v/>
      </c>
      <c r="FT14" s="293" t="str">
        <f>IF(FQ14&lt;&gt;"",IF(ABS($F14-$G14)&gt;=PrSettings!$M$7,(ABS($F14-$G14-FN14+FO14)&lt;=1)*1,IF(AND(FQ14,$F14=$G14,$F14&gt;=PrSettings!$M$6),(ABS(FN14-$F14)&lt;=1)*1,IF(AND(ABS($F14-$G14-FN14+FO14)&lt;=1,$F14+$G14&gt;=PrSettings!$M$8),(ABS(FN14-$F14)&lt;=1)*(ABS(FO14-$G14)&lt;=1)*1,""))),"")</f>
        <v/>
      </c>
      <c r="FU14" s="300"/>
      <c r="FW14" s="291">
        <f t="shared" si="13"/>
        <v>7</v>
      </c>
      <c r="FX14" s="292" t="str">
        <f t="shared" si="208"/>
        <v>B3</v>
      </c>
      <c r="FY14" s="293">
        <f t="shared" si="65"/>
        <v>8</v>
      </c>
      <c r="FZ14" s="292" t="str">
        <f t="shared" si="209"/>
        <v>B4</v>
      </c>
      <c r="GA14" s="296"/>
      <c r="GB14" s="296"/>
      <c r="GC14" s="299"/>
      <c r="GD14" s="293" t="str">
        <f t="shared" si="210"/>
        <v/>
      </c>
      <c r="GE14" s="293" t="str">
        <f>IF((GD14&lt;&gt;""),IF(OR($F14&lt;&gt;$G14,PrSettings!$M$4="●"),(($F14-$G14)=(GA14-GB14))*1,0),"")</f>
        <v/>
      </c>
      <c r="GF14" s="293" t="str">
        <f t="shared" si="211"/>
        <v/>
      </c>
      <c r="GG14" s="293" t="str">
        <f>IF(GD14&lt;&gt;"",IF(ABS($F14-$G14)&gt;=PrSettings!$M$7,(ABS($F14-$G14-GA14+GB14)&lt;=1)*1,IF(AND(GD14,$F14=$G14,$F14&gt;=PrSettings!$M$6),(ABS(GA14-$F14)&lt;=1)*1,IF(AND(ABS($F14-$G14-GA14+GB14)&lt;=1,$F14+$G14&gt;=PrSettings!$M$8),(ABS(GA14-$F14)&lt;=1)*(ABS(GB14-$G14)&lt;=1)*1,""))),"")</f>
        <v/>
      </c>
      <c r="GH14" s="300"/>
      <c r="GJ14" s="291">
        <f t="shared" si="14"/>
        <v>7</v>
      </c>
      <c r="GK14" s="292" t="str">
        <f t="shared" si="212"/>
        <v>B3</v>
      </c>
      <c r="GL14" s="293">
        <f t="shared" si="68"/>
        <v>8</v>
      </c>
      <c r="GM14" s="292" t="str">
        <f t="shared" si="213"/>
        <v>B4</v>
      </c>
      <c r="GN14" s="296"/>
      <c r="GO14" s="296"/>
      <c r="GP14" s="299"/>
      <c r="GQ14" s="293" t="str">
        <f t="shared" si="214"/>
        <v/>
      </c>
      <c r="GR14" s="293" t="str">
        <f>IF((GQ14&lt;&gt;""),IF(OR($F14&lt;&gt;$G14,PrSettings!$M$4="●"),(($F14-$G14)=(GN14-GO14))*1,0),"")</f>
        <v/>
      </c>
      <c r="GS14" s="293" t="str">
        <f t="shared" si="215"/>
        <v/>
      </c>
      <c r="GT14" s="293" t="str">
        <f>IF(GQ14&lt;&gt;"",IF(ABS($F14-$G14)&gt;=PrSettings!$M$7,(ABS($F14-$G14-GN14+GO14)&lt;=1)*1,IF(AND(GQ14,$F14=$G14,$F14&gt;=PrSettings!$M$6),(ABS(GN14-$F14)&lt;=1)*1,IF(AND(ABS($F14-$G14-GN14+GO14)&lt;=1,$F14+$G14&gt;=PrSettings!$M$8),(ABS(GN14-$F14)&lt;=1)*(ABS(GO14-$G14)&lt;=1)*1,""))),"")</f>
        <v/>
      </c>
      <c r="GU14" s="300"/>
      <c r="GW14" s="291">
        <f t="shared" si="15"/>
        <v>7</v>
      </c>
      <c r="GX14" s="292" t="str">
        <f t="shared" si="216"/>
        <v>B3</v>
      </c>
      <c r="GY14" s="293">
        <f t="shared" si="71"/>
        <v>8</v>
      </c>
      <c r="GZ14" s="292" t="str">
        <f t="shared" si="217"/>
        <v>B4</v>
      </c>
      <c r="HA14" s="296"/>
      <c r="HB14" s="296"/>
      <c r="HC14" s="299"/>
      <c r="HD14" s="293" t="str">
        <f t="shared" si="218"/>
        <v/>
      </c>
      <c r="HE14" s="293" t="str">
        <f>IF((HD14&lt;&gt;""),IF(OR($F14&lt;&gt;$G14,PrSettings!$M$4="●"),(($F14-$G14)=(HA14-HB14))*1,0),"")</f>
        <v/>
      </c>
      <c r="HF14" s="293" t="str">
        <f t="shared" si="219"/>
        <v/>
      </c>
      <c r="HG14" s="293" t="str">
        <f>IF(HD14&lt;&gt;"",IF(ABS($F14-$G14)&gt;=PrSettings!$M$7,(ABS($F14-$G14-HA14+HB14)&lt;=1)*1,IF(AND(HD14,$F14=$G14,$F14&gt;=PrSettings!$M$6),(ABS(HA14-$F14)&lt;=1)*1,IF(AND(ABS($F14-$G14-HA14+HB14)&lt;=1,$F14+$G14&gt;=PrSettings!$M$8),(ABS(HA14-$F14)&lt;=1)*(ABS(HB14-$G14)&lt;=1)*1,""))),"")</f>
        <v/>
      </c>
      <c r="HH14" s="300"/>
      <c r="HJ14" s="291">
        <f t="shared" si="16"/>
        <v>7</v>
      </c>
      <c r="HK14" s="292" t="str">
        <f t="shared" si="220"/>
        <v>B3</v>
      </c>
      <c r="HL14" s="293">
        <f t="shared" si="74"/>
        <v>8</v>
      </c>
      <c r="HM14" s="292" t="str">
        <f t="shared" si="221"/>
        <v>B4</v>
      </c>
      <c r="HN14" s="296"/>
      <c r="HO14" s="296"/>
      <c r="HP14" s="299"/>
      <c r="HQ14" s="293" t="str">
        <f t="shared" si="222"/>
        <v/>
      </c>
      <c r="HR14" s="293" t="str">
        <f>IF((HQ14&lt;&gt;""),IF(OR($F14&lt;&gt;$G14,PrSettings!$M$4="●"),(($F14-$G14)=(HN14-HO14))*1,0),"")</f>
        <v/>
      </c>
      <c r="HS14" s="293" t="str">
        <f t="shared" si="223"/>
        <v/>
      </c>
      <c r="HT14" s="293" t="str">
        <f>IF(HQ14&lt;&gt;"",IF(ABS($F14-$G14)&gt;=PrSettings!$M$7,(ABS($F14-$G14-HN14+HO14)&lt;=1)*1,IF(AND(HQ14,$F14=$G14,$F14&gt;=PrSettings!$M$6),(ABS(HN14-$F14)&lt;=1)*1,IF(AND(ABS($F14-$G14-HN14+HO14)&lt;=1,$F14+$G14&gt;=PrSettings!$M$8),(ABS(HN14-$F14)&lt;=1)*(ABS(HO14-$G14)&lt;=1)*1,""))),"")</f>
        <v/>
      </c>
      <c r="HU14" s="300"/>
      <c r="HW14" s="291">
        <f t="shared" si="17"/>
        <v>7</v>
      </c>
      <c r="HX14" s="292" t="str">
        <f t="shared" si="224"/>
        <v>B3</v>
      </c>
      <c r="HY14" s="293">
        <f t="shared" si="77"/>
        <v>8</v>
      </c>
      <c r="HZ14" s="292" t="str">
        <f t="shared" si="225"/>
        <v>B4</v>
      </c>
      <c r="IA14" s="296"/>
      <c r="IB14" s="296"/>
      <c r="IC14" s="299"/>
      <c r="ID14" s="293" t="str">
        <f t="shared" si="226"/>
        <v/>
      </c>
      <c r="IE14" s="293" t="str">
        <f>IF((ID14&lt;&gt;""),IF(OR($F14&lt;&gt;$G14,PrSettings!$M$4="●"),(($F14-$G14)=(IA14-IB14))*1,0),"")</f>
        <v/>
      </c>
      <c r="IF14" s="293" t="str">
        <f t="shared" si="227"/>
        <v/>
      </c>
      <c r="IG14" s="293" t="str">
        <f>IF(ID14&lt;&gt;"",IF(ABS($F14-$G14)&gt;=PrSettings!$M$7,(ABS($F14-$G14-IA14+IB14)&lt;=1)*1,IF(AND(ID14,$F14=$G14,$F14&gt;=PrSettings!$M$6),(ABS(IA14-$F14)&lt;=1)*1,IF(AND(ABS($F14-$G14-IA14+IB14)&lt;=1,$F14+$G14&gt;=PrSettings!$M$8),(ABS(IA14-$F14)&lt;=1)*(ABS(IB14-$G14)&lt;=1)*1,""))),"")</f>
        <v/>
      </c>
      <c r="IH14" s="300"/>
      <c r="IJ14" s="291">
        <f t="shared" si="18"/>
        <v>7</v>
      </c>
      <c r="IK14" s="292" t="str">
        <f t="shared" si="228"/>
        <v>B3</v>
      </c>
      <c r="IL14" s="293">
        <f t="shared" si="80"/>
        <v>8</v>
      </c>
      <c r="IM14" s="292" t="str">
        <f t="shared" si="229"/>
        <v>B4</v>
      </c>
      <c r="IN14" s="296"/>
      <c r="IO14" s="296"/>
      <c r="IP14" s="299"/>
      <c r="IQ14" s="293" t="str">
        <f t="shared" si="230"/>
        <v/>
      </c>
      <c r="IR14" s="293" t="str">
        <f>IF((IQ14&lt;&gt;""),IF(OR($F14&lt;&gt;$G14,PrSettings!$M$4="●"),(($F14-$G14)=(IN14-IO14))*1,0),"")</f>
        <v/>
      </c>
      <c r="IS14" s="293" t="str">
        <f t="shared" si="231"/>
        <v/>
      </c>
      <c r="IT14" s="293" t="str">
        <f>IF(IQ14&lt;&gt;"",IF(ABS($F14-$G14)&gt;=PrSettings!$M$7,(ABS($F14-$G14-IN14+IO14)&lt;=1)*1,IF(AND(IQ14,$F14=$G14,$F14&gt;=PrSettings!$M$6),(ABS(IN14-$F14)&lt;=1)*1,IF(AND(ABS($F14-$G14-IN14+IO14)&lt;=1,$F14+$G14&gt;=PrSettings!$M$8),(ABS(IN14-$F14)&lt;=1)*(ABS(IO14-$G14)&lt;=1)*1,""))),"")</f>
        <v/>
      </c>
      <c r="IU14" s="300"/>
      <c r="IW14" s="291">
        <f t="shared" si="19"/>
        <v>7</v>
      </c>
      <c r="IX14" s="292" t="str">
        <f t="shared" si="232"/>
        <v>B3</v>
      </c>
      <c r="IY14" s="293">
        <f t="shared" si="83"/>
        <v>8</v>
      </c>
      <c r="IZ14" s="292" t="str">
        <f t="shared" si="233"/>
        <v>B4</v>
      </c>
      <c r="JA14" s="296"/>
      <c r="JB14" s="296"/>
      <c r="JC14" s="299"/>
      <c r="JD14" s="293" t="str">
        <f t="shared" si="234"/>
        <v/>
      </c>
      <c r="JE14" s="293" t="str">
        <f>IF((JD14&lt;&gt;""),IF(OR($F14&lt;&gt;$G14,PrSettings!$M$4="●"),(($F14-$G14)=(JA14-JB14))*1,0),"")</f>
        <v/>
      </c>
      <c r="JF14" s="293" t="str">
        <f t="shared" si="235"/>
        <v/>
      </c>
      <c r="JG14" s="293" t="str">
        <f>IF(JD14&lt;&gt;"",IF(ABS($F14-$G14)&gt;=PrSettings!$M$7,(ABS($F14-$G14-JA14+JB14)&lt;=1)*1,IF(AND(JD14,$F14=$G14,$F14&gt;=PrSettings!$M$6),(ABS(JA14-$F14)&lt;=1)*1,IF(AND(ABS($F14-$G14-JA14+JB14)&lt;=1,$F14+$G14&gt;=PrSettings!$M$8),(ABS(JA14-$F14)&lt;=1)*(ABS(JB14-$G14)&lt;=1)*1,""))),"")</f>
        <v/>
      </c>
      <c r="JH14" s="300"/>
      <c r="JJ14" s="291">
        <f t="shared" si="20"/>
        <v>7</v>
      </c>
      <c r="JK14" s="292" t="str">
        <f t="shared" si="236"/>
        <v>B3</v>
      </c>
      <c r="JL14" s="293">
        <f t="shared" si="86"/>
        <v>8</v>
      </c>
      <c r="JM14" s="292" t="str">
        <f t="shared" si="237"/>
        <v>B4</v>
      </c>
      <c r="JN14" s="296"/>
      <c r="JO14" s="296"/>
      <c r="JP14" s="299"/>
      <c r="JQ14" s="293" t="str">
        <f t="shared" si="238"/>
        <v/>
      </c>
      <c r="JR14" s="293" t="str">
        <f>IF((JQ14&lt;&gt;""),IF(OR($F14&lt;&gt;$G14,PrSettings!$M$4="●"),(($F14-$G14)=(JN14-JO14))*1,0),"")</f>
        <v/>
      </c>
      <c r="JS14" s="293" t="str">
        <f t="shared" si="239"/>
        <v/>
      </c>
      <c r="JT14" s="293" t="str">
        <f>IF(JQ14&lt;&gt;"",IF(ABS($F14-$G14)&gt;=PrSettings!$M$7,(ABS($F14-$G14-JN14+JO14)&lt;=1)*1,IF(AND(JQ14,$F14=$G14,$F14&gt;=PrSettings!$M$6),(ABS(JN14-$F14)&lt;=1)*1,IF(AND(ABS($F14-$G14-JN14+JO14)&lt;=1,$F14+$G14&gt;=PrSettings!$M$8),(ABS(JN14-$F14)&lt;=1)*(ABS(JO14-$G14)&lt;=1)*1,""))),"")</f>
        <v/>
      </c>
      <c r="JU14" s="300"/>
      <c r="JW14" s="291">
        <f t="shared" si="21"/>
        <v>7</v>
      </c>
      <c r="JX14" s="292" t="str">
        <f t="shared" si="240"/>
        <v>B3</v>
      </c>
      <c r="JY14" s="293">
        <f t="shared" si="89"/>
        <v>8</v>
      </c>
      <c r="JZ14" s="292" t="str">
        <f t="shared" si="241"/>
        <v>B4</v>
      </c>
      <c r="KA14" s="296"/>
      <c r="KB14" s="296"/>
      <c r="KC14" s="299"/>
      <c r="KD14" s="293" t="str">
        <f t="shared" si="242"/>
        <v/>
      </c>
      <c r="KE14" s="293" t="str">
        <f>IF((KD14&lt;&gt;""),IF(OR($F14&lt;&gt;$G14,PrSettings!$M$4="●"),(($F14-$G14)=(KA14-KB14))*1,0),"")</f>
        <v/>
      </c>
      <c r="KF14" s="293" t="str">
        <f t="shared" si="243"/>
        <v/>
      </c>
      <c r="KG14" s="293" t="str">
        <f>IF(KD14&lt;&gt;"",IF(ABS($F14-$G14)&gt;=PrSettings!$M$7,(ABS($F14-$G14-KA14+KB14)&lt;=1)*1,IF(AND(KD14,$F14=$G14,$F14&gt;=PrSettings!$M$6),(ABS(KA14-$F14)&lt;=1)*1,IF(AND(ABS($F14-$G14-KA14+KB14)&lt;=1,$F14+$G14&gt;=PrSettings!$M$8),(ABS(KA14-$F14)&lt;=1)*(ABS(KB14-$G14)&lt;=1)*1,""))),"")</f>
        <v/>
      </c>
      <c r="KH14" s="300"/>
      <c r="KJ14" s="291">
        <f t="shared" si="22"/>
        <v>7</v>
      </c>
      <c r="KK14" s="292" t="str">
        <f t="shared" si="244"/>
        <v>B3</v>
      </c>
      <c r="KL14" s="293">
        <f t="shared" si="92"/>
        <v>8</v>
      </c>
      <c r="KM14" s="292" t="str">
        <f t="shared" si="245"/>
        <v>B4</v>
      </c>
      <c r="KN14" s="296"/>
      <c r="KO14" s="296"/>
      <c r="KP14" s="299"/>
      <c r="KQ14" s="293" t="str">
        <f t="shared" si="246"/>
        <v/>
      </c>
      <c r="KR14" s="293" t="str">
        <f>IF((KQ14&lt;&gt;""),IF(OR($F14&lt;&gt;$G14,PrSettings!$M$4="●"),(($F14-$G14)=(KN14-KO14))*1,0),"")</f>
        <v/>
      </c>
      <c r="KS14" s="293" t="str">
        <f t="shared" si="247"/>
        <v/>
      </c>
      <c r="KT14" s="293" t="str">
        <f>IF(KQ14&lt;&gt;"",IF(ABS($F14-$G14)&gt;=PrSettings!$M$7,(ABS($F14-$G14-KN14+KO14)&lt;=1)*1,IF(AND(KQ14,$F14=$G14,$F14&gt;=PrSettings!$M$6),(ABS(KN14-$F14)&lt;=1)*1,IF(AND(ABS($F14-$G14-KN14+KO14)&lt;=1,$F14+$G14&gt;=PrSettings!$M$8),(ABS(KN14-$F14)&lt;=1)*(ABS(KO14-$G14)&lt;=1)*1,""))),"")</f>
        <v/>
      </c>
      <c r="KU14" s="300"/>
      <c r="KW14" s="291">
        <f t="shared" si="23"/>
        <v>7</v>
      </c>
      <c r="KX14" s="292" t="str">
        <f t="shared" si="248"/>
        <v>B3</v>
      </c>
      <c r="KY14" s="293">
        <f t="shared" si="95"/>
        <v>8</v>
      </c>
      <c r="KZ14" s="292" t="str">
        <f t="shared" si="249"/>
        <v>B4</v>
      </c>
      <c r="LA14" s="296"/>
      <c r="LB14" s="296"/>
      <c r="LC14" s="299"/>
      <c r="LD14" s="293" t="str">
        <f t="shared" si="250"/>
        <v/>
      </c>
      <c r="LE14" s="293" t="str">
        <f>IF((LD14&lt;&gt;""),IF(OR($F14&lt;&gt;$G14,PrSettings!$M$4="●"),(($F14-$G14)=(LA14-LB14))*1,0),"")</f>
        <v/>
      </c>
      <c r="LF14" s="293" t="str">
        <f t="shared" si="251"/>
        <v/>
      </c>
      <c r="LG14" s="293" t="str">
        <f>IF(LD14&lt;&gt;"",IF(ABS($F14-$G14)&gt;=PrSettings!$M$7,(ABS($F14-$G14-LA14+LB14)&lt;=1)*1,IF(AND(LD14,$F14=$G14,$F14&gt;=PrSettings!$M$6),(ABS(LA14-$F14)&lt;=1)*1,IF(AND(ABS($F14-$G14-LA14+LB14)&lt;=1,$F14+$G14&gt;=PrSettings!$M$8),(ABS(LA14-$F14)&lt;=1)*(ABS(LB14-$G14)&lt;=1)*1,""))),"")</f>
        <v/>
      </c>
      <c r="LH14" s="300"/>
      <c r="LJ14" s="291">
        <f t="shared" si="24"/>
        <v>7</v>
      </c>
      <c r="LK14" s="292" t="str">
        <f t="shared" si="252"/>
        <v>B3</v>
      </c>
      <c r="LL14" s="293">
        <f t="shared" si="98"/>
        <v>8</v>
      </c>
      <c r="LM14" s="292" t="str">
        <f t="shared" si="253"/>
        <v>B4</v>
      </c>
      <c r="LN14" s="296"/>
      <c r="LO14" s="296"/>
      <c r="LP14" s="299"/>
      <c r="LQ14" s="293" t="str">
        <f t="shared" si="254"/>
        <v/>
      </c>
      <c r="LR14" s="293" t="str">
        <f>IF((LQ14&lt;&gt;""),IF(OR($F14&lt;&gt;$G14,PrSettings!$M$4="●"),(($F14-$G14)=(LN14-LO14))*1,0),"")</f>
        <v/>
      </c>
      <c r="LS14" s="293" t="str">
        <f t="shared" si="255"/>
        <v/>
      </c>
      <c r="LT14" s="293" t="str">
        <f>IF(LQ14&lt;&gt;"",IF(ABS($F14-$G14)&gt;=PrSettings!$M$7,(ABS($F14-$G14-LN14+LO14)&lt;=1)*1,IF(AND(LQ14,$F14=$G14,$F14&gt;=PrSettings!$M$6),(ABS(LN14-$F14)&lt;=1)*1,IF(AND(ABS($F14-$G14-LN14+LO14)&lt;=1,$F14+$G14&gt;=PrSettings!$M$8),(ABS(LN14-$F14)&lt;=1)*(ABS(LO14-$G14)&lt;=1)*1,""))),"")</f>
        <v/>
      </c>
      <c r="LU14" s="300"/>
      <c r="LW14" s="291">
        <f t="shared" si="25"/>
        <v>7</v>
      </c>
      <c r="LX14" s="292" t="str">
        <f t="shared" si="256"/>
        <v>B3</v>
      </c>
      <c r="LY14" s="293">
        <f t="shared" si="101"/>
        <v>8</v>
      </c>
      <c r="LZ14" s="292" t="str">
        <f t="shared" si="257"/>
        <v>B4</v>
      </c>
      <c r="MA14" s="296"/>
      <c r="MB14" s="296"/>
      <c r="MC14" s="299"/>
      <c r="MD14" s="293" t="str">
        <f t="shared" si="258"/>
        <v/>
      </c>
      <c r="ME14" s="293" t="str">
        <f>IF((MD14&lt;&gt;""),IF(OR($F14&lt;&gt;$G14,PrSettings!$M$4="●"),(($F14-$G14)=(MA14-MB14))*1,0),"")</f>
        <v/>
      </c>
      <c r="MF14" s="293" t="str">
        <f t="shared" si="259"/>
        <v/>
      </c>
      <c r="MG14" s="293" t="str">
        <f>IF(MD14&lt;&gt;"",IF(ABS($F14-$G14)&gt;=PrSettings!$M$7,(ABS($F14-$G14-MA14+MB14)&lt;=1)*1,IF(AND(MD14,$F14=$G14,$F14&gt;=PrSettings!$M$6),(ABS(MA14-$F14)&lt;=1)*1,IF(AND(ABS($F14-$G14-MA14+MB14)&lt;=1,$F14+$G14&gt;=PrSettings!$M$8),(ABS(MA14-$F14)&lt;=1)*(ABS(MB14-$G14)&lt;=1)*1,""))),"")</f>
        <v/>
      </c>
      <c r="MH14" s="300"/>
    </row>
    <row r="15" spans="1:346" x14ac:dyDescent="0.25">
      <c r="B15" s="291">
        <f>INDEX(Groups!$C$7:$C$35,MATCH(C15,Groups!$D$7:$D$35,0))</f>
        <v>5</v>
      </c>
      <c r="C15" s="292" t="str">
        <f>CalcB!$P$24</f>
        <v>B1</v>
      </c>
      <c r="D15" s="293">
        <f>INDEX(Groups!$C$7:$C$35,MATCH(E15,Groups!$D$7:$D$35,0))</f>
        <v>7</v>
      </c>
      <c r="E15" s="292" t="str">
        <f>CalcB!$Q$24</f>
        <v>B3</v>
      </c>
      <c r="F15" s="294" t="str">
        <f>CalcB!$R$24</f>
        <v/>
      </c>
      <c r="G15" s="295" t="str">
        <f>CalcB!$S$24</f>
        <v/>
      </c>
      <c r="J15" s="291">
        <f t="shared" si="0"/>
        <v>5</v>
      </c>
      <c r="K15" s="292" t="str">
        <f t="shared" si="156"/>
        <v>B1</v>
      </c>
      <c r="L15" s="293">
        <f t="shared" si="26"/>
        <v>7</v>
      </c>
      <c r="M15" s="292" t="str">
        <f t="shared" si="157"/>
        <v>B3</v>
      </c>
      <c r="N15" s="296"/>
      <c r="O15" s="296"/>
      <c r="P15" s="299"/>
      <c r="Q15" s="293" t="str">
        <f t="shared" si="158"/>
        <v/>
      </c>
      <c r="R15" s="293" t="str">
        <f>IF((Q15&lt;&gt;""),IF(OR($F15&lt;&gt;$G15,PrSettings!$M$4="●"),(($F15-$G15)=(N15-O15))*1,0),"")</f>
        <v/>
      </c>
      <c r="S15" s="293" t="str">
        <f t="shared" si="159"/>
        <v/>
      </c>
      <c r="T15" s="293" t="str">
        <f>IF(Q15&lt;&gt;"",IF(ABS($F15-$G15)&gt;=PrSettings!$M$7,(ABS($F15-$G15-N15+O15)&lt;=1)*1,IF(AND(Q15,$F15=$G15,$F15&gt;=PrSettings!$M$6),(ABS(N15-$F15)&lt;=1)*1,IF(AND(ABS($F15-$G15-N15+O15)&lt;=1,$F15+$G15&gt;=PrSettings!$M$8),(ABS(N15-$F15)&lt;=1)*(ABS(O15-$G15)&lt;=1)*1,""))),"")</f>
        <v/>
      </c>
      <c r="U15" s="300"/>
      <c r="W15" s="291">
        <f t="shared" si="1"/>
        <v>5</v>
      </c>
      <c r="X15" s="292" t="str">
        <f t="shared" si="160"/>
        <v>B1</v>
      </c>
      <c r="Y15" s="293">
        <f t="shared" si="29"/>
        <v>7</v>
      </c>
      <c r="Z15" s="292" t="str">
        <f t="shared" si="161"/>
        <v>B3</v>
      </c>
      <c r="AA15" s="296"/>
      <c r="AB15" s="296"/>
      <c r="AC15" s="299"/>
      <c r="AD15" s="293" t="str">
        <f t="shared" si="162"/>
        <v/>
      </c>
      <c r="AE15" s="293" t="str">
        <f>IF((AD15&lt;&gt;""),IF(OR($F15&lt;&gt;$G15,PrSettings!$M$4="●"),(($F15-$G15)=(AA15-AB15))*1,0),"")</f>
        <v/>
      </c>
      <c r="AF15" s="293" t="str">
        <f t="shared" si="163"/>
        <v/>
      </c>
      <c r="AG15" s="293" t="str">
        <f>IF(AD15&lt;&gt;"",IF(ABS($F15-$G15)&gt;=PrSettings!$M$7,(ABS($F15-$G15-AA15+AB15)&lt;=1)*1,IF(AND(AD15,$F15=$G15,$F15&gt;=PrSettings!$M$6),(ABS(AA15-$F15)&lt;=1)*1,IF(AND(ABS($F15-$G15-AA15+AB15)&lt;=1,$F15+$G15&gt;=PrSettings!$M$8),(ABS(AA15-$F15)&lt;=1)*(ABS(AB15-$G15)&lt;=1)*1,""))),"")</f>
        <v/>
      </c>
      <c r="AH15" s="300"/>
      <c r="AJ15" s="291">
        <f t="shared" si="2"/>
        <v>5</v>
      </c>
      <c r="AK15" s="292" t="str">
        <f t="shared" si="164"/>
        <v>B1</v>
      </c>
      <c r="AL15" s="293">
        <f t="shared" si="32"/>
        <v>7</v>
      </c>
      <c r="AM15" s="292" t="str">
        <f t="shared" si="165"/>
        <v>B3</v>
      </c>
      <c r="AN15" s="296"/>
      <c r="AO15" s="296"/>
      <c r="AP15" s="299"/>
      <c r="AQ15" s="293" t="str">
        <f t="shared" si="166"/>
        <v/>
      </c>
      <c r="AR15" s="293" t="str">
        <f>IF((AQ15&lt;&gt;""),IF(OR($F15&lt;&gt;$G15,PrSettings!$M$4="●"),(($F15-$G15)=(AN15-AO15))*1,0),"")</f>
        <v/>
      </c>
      <c r="AS15" s="293" t="str">
        <f t="shared" si="167"/>
        <v/>
      </c>
      <c r="AT15" s="293" t="str">
        <f>IF(AQ15&lt;&gt;"",IF(ABS($F15-$G15)&gt;=PrSettings!$M$7,(ABS($F15-$G15-AN15+AO15)&lt;=1)*1,IF(AND(AQ15,$F15=$G15,$F15&gt;=PrSettings!$M$6),(ABS(AN15-$F15)&lt;=1)*1,IF(AND(ABS($F15-$G15-AN15+AO15)&lt;=1,$F15+$G15&gt;=PrSettings!$M$8),(ABS(AN15-$F15)&lt;=1)*(ABS(AO15-$G15)&lt;=1)*1,""))),"")</f>
        <v/>
      </c>
      <c r="AU15" s="300"/>
      <c r="AW15" s="291">
        <f t="shared" si="3"/>
        <v>5</v>
      </c>
      <c r="AX15" s="292" t="str">
        <f t="shared" si="168"/>
        <v>B1</v>
      </c>
      <c r="AY15" s="293">
        <f t="shared" si="35"/>
        <v>7</v>
      </c>
      <c r="AZ15" s="292" t="str">
        <f t="shared" si="169"/>
        <v>B3</v>
      </c>
      <c r="BA15" s="296"/>
      <c r="BB15" s="296"/>
      <c r="BC15" s="299"/>
      <c r="BD15" s="293" t="str">
        <f t="shared" si="170"/>
        <v/>
      </c>
      <c r="BE15" s="293" t="str">
        <f>IF((BD15&lt;&gt;""),IF(OR($F15&lt;&gt;$G15,PrSettings!$M$4="●"),(($F15-$G15)=(BA15-BB15))*1,0),"")</f>
        <v/>
      </c>
      <c r="BF15" s="293" t="str">
        <f t="shared" si="171"/>
        <v/>
      </c>
      <c r="BG15" s="293" t="str">
        <f>IF(BD15&lt;&gt;"",IF(ABS($F15-$G15)&gt;=PrSettings!$M$7,(ABS($F15-$G15-BA15+BB15)&lt;=1)*1,IF(AND(BD15,$F15=$G15,$F15&gt;=PrSettings!$M$6),(ABS(BA15-$F15)&lt;=1)*1,IF(AND(ABS($F15-$G15-BA15+BB15)&lt;=1,$F15+$G15&gt;=PrSettings!$M$8),(ABS(BA15-$F15)&lt;=1)*(ABS(BB15-$G15)&lt;=1)*1,""))),"")</f>
        <v/>
      </c>
      <c r="BH15" s="300"/>
      <c r="BJ15" s="291">
        <f t="shared" si="4"/>
        <v>5</v>
      </c>
      <c r="BK15" s="292" t="str">
        <f t="shared" si="172"/>
        <v>B1</v>
      </c>
      <c r="BL15" s="293">
        <f t="shared" si="38"/>
        <v>7</v>
      </c>
      <c r="BM15" s="292" t="str">
        <f t="shared" si="173"/>
        <v>B3</v>
      </c>
      <c r="BN15" s="296"/>
      <c r="BO15" s="296"/>
      <c r="BP15" s="299"/>
      <c r="BQ15" s="293" t="str">
        <f t="shared" si="174"/>
        <v/>
      </c>
      <c r="BR15" s="293" t="str">
        <f>IF((BQ15&lt;&gt;""),IF(OR($F15&lt;&gt;$G15,PrSettings!$M$4="●"),(($F15-$G15)=(BN15-BO15))*1,0),"")</f>
        <v/>
      </c>
      <c r="BS15" s="293" t="str">
        <f t="shared" si="175"/>
        <v/>
      </c>
      <c r="BT15" s="293" t="str">
        <f>IF(BQ15&lt;&gt;"",IF(ABS($F15-$G15)&gt;=PrSettings!$M$7,(ABS($F15-$G15-BN15+BO15)&lt;=1)*1,IF(AND(BQ15,$F15=$G15,$F15&gt;=PrSettings!$M$6),(ABS(BN15-$F15)&lt;=1)*1,IF(AND(ABS($F15-$G15-BN15+BO15)&lt;=1,$F15+$G15&gt;=PrSettings!$M$8),(ABS(BN15-$F15)&lt;=1)*(ABS(BO15-$G15)&lt;=1)*1,""))),"")</f>
        <v/>
      </c>
      <c r="BU15" s="300"/>
      <c r="BW15" s="291">
        <f t="shared" si="5"/>
        <v>5</v>
      </c>
      <c r="BX15" s="292" t="str">
        <f t="shared" si="176"/>
        <v>B1</v>
      </c>
      <c r="BY15" s="293">
        <f t="shared" si="41"/>
        <v>7</v>
      </c>
      <c r="BZ15" s="292" t="str">
        <f t="shared" si="177"/>
        <v>B3</v>
      </c>
      <c r="CA15" s="296"/>
      <c r="CB15" s="296"/>
      <c r="CC15" s="299"/>
      <c r="CD15" s="293" t="str">
        <f t="shared" si="178"/>
        <v/>
      </c>
      <c r="CE15" s="293" t="str">
        <f>IF((CD15&lt;&gt;""),IF(OR($F15&lt;&gt;$G15,PrSettings!$M$4="●"),(($F15-$G15)=(CA15-CB15))*1,0),"")</f>
        <v/>
      </c>
      <c r="CF15" s="293" t="str">
        <f t="shared" si="179"/>
        <v/>
      </c>
      <c r="CG15" s="293" t="str">
        <f>IF(CD15&lt;&gt;"",IF(ABS($F15-$G15)&gt;=PrSettings!$M$7,(ABS($F15-$G15-CA15+CB15)&lt;=1)*1,IF(AND(CD15,$F15=$G15,$F15&gt;=PrSettings!$M$6),(ABS(CA15-$F15)&lt;=1)*1,IF(AND(ABS($F15-$G15-CA15+CB15)&lt;=1,$F15+$G15&gt;=PrSettings!$M$8),(ABS(CA15-$F15)&lt;=1)*(ABS(CB15-$G15)&lt;=1)*1,""))),"")</f>
        <v/>
      </c>
      <c r="CH15" s="300"/>
      <c r="CJ15" s="291">
        <f t="shared" si="6"/>
        <v>5</v>
      </c>
      <c r="CK15" s="292" t="str">
        <f t="shared" si="180"/>
        <v>B1</v>
      </c>
      <c r="CL15" s="293">
        <f t="shared" si="44"/>
        <v>7</v>
      </c>
      <c r="CM15" s="292" t="str">
        <f t="shared" si="181"/>
        <v>B3</v>
      </c>
      <c r="CN15" s="296"/>
      <c r="CO15" s="296"/>
      <c r="CP15" s="299"/>
      <c r="CQ15" s="293" t="str">
        <f t="shared" si="182"/>
        <v/>
      </c>
      <c r="CR15" s="293" t="str">
        <f>IF((CQ15&lt;&gt;""),IF(OR($F15&lt;&gt;$G15,PrSettings!$M$4="●"),(($F15-$G15)=(CN15-CO15))*1,0),"")</f>
        <v/>
      </c>
      <c r="CS15" s="293" t="str">
        <f t="shared" si="183"/>
        <v/>
      </c>
      <c r="CT15" s="293" t="str">
        <f>IF(CQ15&lt;&gt;"",IF(ABS($F15-$G15)&gt;=PrSettings!$M$7,(ABS($F15-$G15-CN15+CO15)&lt;=1)*1,IF(AND(CQ15,$F15=$G15,$F15&gt;=PrSettings!$M$6),(ABS(CN15-$F15)&lt;=1)*1,IF(AND(ABS($F15-$G15-CN15+CO15)&lt;=1,$F15+$G15&gt;=PrSettings!$M$8),(ABS(CN15-$F15)&lt;=1)*(ABS(CO15-$G15)&lt;=1)*1,""))),"")</f>
        <v/>
      </c>
      <c r="CU15" s="300"/>
      <c r="CW15" s="291">
        <f t="shared" si="7"/>
        <v>5</v>
      </c>
      <c r="CX15" s="292" t="str">
        <f t="shared" si="184"/>
        <v>B1</v>
      </c>
      <c r="CY15" s="293">
        <f t="shared" si="47"/>
        <v>7</v>
      </c>
      <c r="CZ15" s="292" t="str">
        <f t="shared" si="185"/>
        <v>B3</v>
      </c>
      <c r="DA15" s="296"/>
      <c r="DB15" s="296"/>
      <c r="DC15" s="299"/>
      <c r="DD15" s="293" t="str">
        <f t="shared" si="186"/>
        <v/>
      </c>
      <c r="DE15" s="293" t="str">
        <f>IF((DD15&lt;&gt;""),IF(OR($F15&lt;&gt;$G15,PrSettings!$M$4="●"),(($F15-$G15)=(DA15-DB15))*1,0),"")</f>
        <v/>
      </c>
      <c r="DF15" s="293" t="str">
        <f t="shared" si="187"/>
        <v/>
      </c>
      <c r="DG15" s="293" t="str">
        <f>IF(DD15&lt;&gt;"",IF(ABS($F15-$G15)&gt;=PrSettings!$M$7,(ABS($F15-$G15-DA15+DB15)&lt;=1)*1,IF(AND(DD15,$F15=$G15,$F15&gt;=PrSettings!$M$6),(ABS(DA15-$F15)&lt;=1)*1,IF(AND(ABS($F15-$G15-DA15+DB15)&lt;=1,$F15+$G15&gt;=PrSettings!$M$8),(ABS(DA15-$F15)&lt;=1)*(ABS(DB15-$G15)&lt;=1)*1,""))),"")</f>
        <v/>
      </c>
      <c r="DH15" s="300"/>
      <c r="DJ15" s="291">
        <f t="shared" si="8"/>
        <v>5</v>
      </c>
      <c r="DK15" s="292" t="str">
        <f t="shared" si="188"/>
        <v>B1</v>
      </c>
      <c r="DL15" s="293">
        <f t="shared" si="50"/>
        <v>7</v>
      </c>
      <c r="DM15" s="292" t="str">
        <f t="shared" si="189"/>
        <v>B3</v>
      </c>
      <c r="DN15" s="296"/>
      <c r="DO15" s="296"/>
      <c r="DP15" s="299"/>
      <c r="DQ15" s="293" t="str">
        <f t="shared" si="190"/>
        <v/>
      </c>
      <c r="DR15" s="293" t="str">
        <f>IF((DQ15&lt;&gt;""),IF(OR($F15&lt;&gt;$G15,PrSettings!$M$4="●"),(($F15-$G15)=(DN15-DO15))*1,0),"")</f>
        <v/>
      </c>
      <c r="DS15" s="293" t="str">
        <f t="shared" si="191"/>
        <v/>
      </c>
      <c r="DT15" s="293" t="str">
        <f>IF(DQ15&lt;&gt;"",IF(ABS($F15-$G15)&gt;=PrSettings!$M$7,(ABS($F15-$G15-DN15+DO15)&lt;=1)*1,IF(AND(DQ15,$F15=$G15,$F15&gt;=PrSettings!$M$6),(ABS(DN15-$F15)&lt;=1)*1,IF(AND(ABS($F15-$G15-DN15+DO15)&lt;=1,$F15+$G15&gt;=PrSettings!$M$8),(ABS(DN15-$F15)&lt;=1)*(ABS(DO15-$G15)&lt;=1)*1,""))),"")</f>
        <v/>
      </c>
      <c r="DU15" s="300"/>
      <c r="DW15" s="291">
        <f t="shared" si="9"/>
        <v>5</v>
      </c>
      <c r="DX15" s="292" t="str">
        <f t="shared" si="192"/>
        <v>B1</v>
      </c>
      <c r="DY15" s="293">
        <f t="shared" si="53"/>
        <v>7</v>
      </c>
      <c r="DZ15" s="292" t="str">
        <f t="shared" si="193"/>
        <v>B3</v>
      </c>
      <c r="EA15" s="296"/>
      <c r="EB15" s="296"/>
      <c r="EC15" s="299"/>
      <c r="ED15" s="293" t="str">
        <f t="shared" si="194"/>
        <v/>
      </c>
      <c r="EE15" s="293" t="str">
        <f>IF((ED15&lt;&gt;""),IF(OR($F15&lt;&gt;$G15,PrSettings!$M$4="●"),(($F15-$G15)=(EA15-EB15))*1,0),"")</f>
        <v/>
      </c>
      <c r="EF15" s="293" t="str">
        <f t="shared" si="195"/>
        <v/>
      </c>
      <c r="EG15" s="293" t="str">
        <f>IF(ED15&lt;&gt;"",IF(ABS($F15-$G15)&gt;=PrSettings!$M$7,(ABS($F15-$G15-EA15+EB15)&lt;=1)*1,IF(AND(ED15,$F15=$G15,$F15&gt;=PrSettings!$M$6),(ABS(EA15-$F15)&lt;=1)*1,IF(AND(ABS($F15-$G15-EA15+EB15)&lt;=1,$F15+$G15&gt;=PrSettings!$M$8),(ABS(EA15-$F15)&lt;=1)*(ABS(EB15-$G15)&lt;=1)*1,""))),"")</f>
        <v/>
      </c>
      <c r="EH15" s="300"/>
      <c r="EJ15" s="291">
        <f t="shared" si="10"/>
        <v>5</v>
      </c>
      <c r="EK15" s="292" t="str">
        <f t="shared" si="196"/>
        <v>B1</v>
      </c>
      <c r="EL15" s="293">
        <f t="shared" si="56"/>
        <v>7</v>
      </c>
      <c r="EM15" s="292" t="str">
        <f t="shared" si="197"/>
        <v>B3</v>
      </c>
      <c r="EN15" s="296"/>
      <c r="EO15" s="296"/>
      <c r="EP15" s="299"/>
      <c r="EQ15" s="293" t="str">
        <f t="shared" si="198"/>
        <v/>
      </c>
      <c r="ER15" s="293" t="str">
        <f>IF((EQ15&lt;&gt;""),IF(OR($F15&lt;&gt;$G15,PrSettings!$M$4="●"),(($F15-$G15)=(EN15-EO15))*1,0),"")</f>
        <v/>
      </c>
      <c r="ES15" s="293" t="str">
        <f t="shared" si="199"/>
        <v/>
      </c>
      <c r="ET15" s="293" t="str">
        <f>IF(EQ15&lt;&gt;"",IF(ABS($F15-$G15)&gt;=PrSettings!$M$7,(ABS($F15-$G15-EN15+EO15)&lt;=1)*1,IF(AND(EQ15,$F15=$G15,$F15&gt;=PrSettings!$M$6),(ABS(EN15-$F15)&lt;=1)*1,IF(AND(ABS($F15-$G15-EN15+EO15)&lt;=1,$F15+$G15&gt;=PrSettings!$M$8),(ABS(EN15-$F15)&lt;=1)*(ABS(EO15-$G15)&lt;=1)*1,""))),"")</f>
        <v/>
      </c>
      <c r="EU15" s="300"/>
      <c r="EW15" s="291">
        <f t="shared" si="11"/>
        <v>5</v>
      </c>
      <c r="EX15" s="292" t="str">
        <f t="shared" si="200"/>
        <v>B1</v>
      </c>
      <c r="EY15" s="293">
        <f t="shared" si="59"/>
        <v>7</v>
      </c>
      <c r="EZ15" s="292" t="str">
        <f t="shared" si="201"/>
        <v>B3</v>
      </c>
      <c r="FA15" s="296"/>
      <c r="FB15" s="296"/>
      <c r="FC15" s="299"/>
      <c r="FD15" s="293" t="str">
        <f t="shared" si="202"/>
        <v/>
      </c>
      <c r="FE15" s="293" t="str">
        <f>IF((FD15&lt;&gt;""),IF(OR($F15&lt;&gt;$G15,PrSettings!$M$4="●"),(($F15-$G15)=(FA15-FB15))*1,0),"")</f>
        <v/>
      </c>
      <c r="FF15" s="293" t="str">
        <f t="shared" si="203"/>
        <v/>
      </c>
      <c r="FG15" s="293" t="str">
        <f>IF(FD15&lt;&gt;"",IF(ABS($F15-$G15)&gt;=PrSettings!$M$7,(ABS($F15-$G15-FA15+FB15)&lt;=1)*1,IF(AND(FD15,$F15=$G15,$F15&gt;=PrSettings!$M$6),(ABS(FA15-$F15)&lt;=1)*1,IF(AND(ABS($F15-$G15-FA15+FB15)&lt;=1,$F15+$G15&gt;=PrSettings!$M$8),(ABS(FA15-$F15)&lt;=1)*(ABS(FB15-$G15)&lt;=1)*1,""))),"")</f>
        <v/>
      </c>
      <c r="FH15" s="300"/>
      <c r="FJ15" s="291">
        <f t="shared" si="12"/>
        <v>5</v>
      </c>
      <c r="FK15" s="292" t="str">
        <f t="shared" si="204"/>
        <v>B1</v>
      </c>
      <c r="FL15" s="293">
        <f t="shared" si="62"/>
        <v>7</v>
      </c>
      <c r="FM15" s="292" t="str">
        <f t="shared" si="205"/>
        <v>B3</v>
      </c>
      <c r="FN15" s="296"/>
      <c r="FO15" s="296"/>
      <c r="FP15" s="299"/>
      <c r="FQ15" s="293" t="str">
        <f t="shared" si="206"/>
        <v/>
      </c>
      <c r="FR15" s="293" t="str">
        <f>IF((FQ15&lt;&gt;""),IF(OR($F15&lt;&gt;$G15,PrSettings!$M$4="●"),(($F15-$G15)=(FN15-FO15))*1,0),"")</f>
        <v/>
      </c>
      <c r="FS15" s="293" t="str">
        <f t="shared" si="207"/>
        <v/>
      </c>
      <c r="FT15" s="293" t="str">
        <f>IF(FQ15&lt;&gt;"",IF(ABS($F15-$G15)&gt;=PrSettings!$M$7,(ABS($F15-$G15-FN15+FO15)&lt;=1)*1,IF(AND(FQ15,$F15=$G15,$F15&gt;=PrSettings!$M$6),(ABS(FN15-$F15)&lt;=1)*1,IF(AND(ABS($F15-$G15-FN15+FO15)&lt;=1,$F15+$G15&gt;=PrSettings!$M$8),(ABS(FN15-$F15)&lt;=1)*(ABS(FO15-$G15)&lt;=1)*1,""))),"")</f>
        <v/>
      </c>
      <c r="FU15" s="300"/>
      <c r="FW15" s="291">
        <f t="shared" si="13"/>
        <v>5</v>
      </c>
      <c r="FX15" s="292" t="str">
        <f t="shared" si="208"/>
        <v>B1</v>
      </c>
      <c r="FY15" s="293">
        <f t="shared" si="65"/>
        <v>7</v>
      </c>
      <c r="FZ15" s="292" t="str">
        <f t="shared" si="209"/>
        <v>B3</v>
      </c>
      <c r="GA15" s="296"/>
      <c r="GB15" s="296"/>
      <c r="GC15" s="299"/>
      <c r="GD15" s="293" t="str">
        <f t="shared" si="210"/>
        <v/>
      </c>
      <c r="GE15" s="293" t="str">
        <f>IF((GD15&lt;&gt;""),IF(OR($F15&lt;&gt;$G15,PrSettings!$M$4="●"),(($F15-$G15)=(GA15-GB15))*1,0),"")</f>
        <v/>
      </c>
      <c r="GF15" s="293" t="str">
        <f t="shared" si="211"/>
        <v/>
      </c>
      <c r="GG15" s="293" t="str">
        <f>IF(GD15&lt;&gt;"",IF(ABS($F15-$G15)&gt;=PrSettings!$M$7,(ABS($F15-$G15-GA15+GB15)&lt;=1)*1,IF(AND(GD15,$F15=$G15,$F15&gt;=PrSettings!$M$6),(ABS(GA15-$F15)&lt;=1)*1,IF(AND(ABS($F15-$G15-GA15+GB15)&lt;=1,$F15+$G15&gt;=PrSettings!$M$8),(ABS(GA15-$F15)&lt;=1)*(ABS(GB15-$G15)&lt;=1)*1,""))),"")</f>
        <v/>
      </c>
      <c r="GH15" s="300"/>
      <c r="GJ15" s="291">
        <f t="shared" si="14"/>
        <v>5</v>
      </c>
      <c r="GK15" s="292" t="str">
        <f t="shared" si="212"/>
        <v>B1</v>
      </c>
      <c r="GL15" s="293">
        <f t="shared" si="68"/>
        <v>7</v>
      </c>
      <c r="GM15" s="292" t="str">
        <f t="shared" si="213"/>
        <v>B3</v>
      </c>
      <c r="GN15" s="296"/>
      <c r="GO15" s="296"/>
      <c r="GP15" s="299"/>
      <c r="GQ15" s="293" t="str">
        <f t="shared" si="214"/>
        <v/>
      </c>
      <c r="GR15" s="293" t="str">
        <f>IF((GQ15&lt;&gt;""),IF(OR($F15&lt;&gt;$G15,PrSettings!$M$4="●"),(($F15-$G15)=(GN15-GO15))*1,0),"")</f>
        <v/>
      </c>
      <c r="GS15" s="293" t="str">
        <f t="shared" si="215"/>
        <v/>
      </c>
      <c r="GT15" s="293" t="str">
        <f>IF(GQ15&lt;&gt;"",IF(ABS($F15-$G15)&gt;=PrSettings!$M$7,(ABS($F15-$G15-GN15+GO15)&lt;=1)*1,IF(AND(GQ15,$F15=$G15,$F15&gt;=PrSettings!$M$6),(ABS(GN15-$F15)&lt;=1)*1,IF(AND(ABS($F15-$G15-GN15+GO15)&lt;=1,$F15+$G15&gt;=PrSettings!$M$8),(ABS(GN15-$F15)&lt;=1)*(ABS(GO15-$G15)&lt;=1)*1,""))),"")</f>
        <v/>
      </c>
      <c r="GU15" s="300"/>
      <c r="GW15" s="291">
        <f t="shared" si="15"/>
        <v>5</v>
      </c>
      <c r="GX15" s="292" t="str">
        <f t="shared" si="216"/>
        <v>B1</v>
      </c>
      <c r="GY15" s="293">
        <f t="shared" si="71"/>
        <v>7</v>
      </c>
      <c r="GZ15" s="292" t="str">
        <f t="shared" si="217"/>
        <v>B3</v>
      </c>
      <c r="HA15" s="296"/>
      <c r="HB15" s="296"/>
      <c r="HC15" s="299"/>
      <c r="HD15" s="293" t="str">
        <f t="shared" si="218"/>
        <v/>
      </c>
      <c r="HE15" s="293" t="str">
        <f>IF((HD15&lt;&gt;""),IF(OR($F15&lt;&gt;$G15,PrSettings!$M$4="●"),(($F15-$G15)=(HA15-HB15))*1,0),"")</f>
        <v/>
      </c>
      <c r="HF15" s="293" t="str">
        <f t="shared" si="219"/>
        <v/>
      </c>
      <c r="HG15" s="293" t="str">
        <f>IF(HD15&lt;&gt;"",IF(ABS($F15-$G15)&gt;=PrSettings!$M$7,(ABS($F15-$G15-HA15+HB15)&lt;=1)*1,IF(AND(HD15,$F15=$G15,$F15&gt;=PrSettings!$M$6),(ABS(HA15-$F15)&lt;=1)*1,IF(AND(ABS($F15-$G15-HA15+HB15)&lt;=1,$F15+$G15&gt;=PrSettings!$M$8),(ABS(HA15-$F15)&lt;=1)*(ABS(HB15-$G15)&lt;=1)*1,""))),"")</f>
        <v/>
      </c>
      <c r="HH15" s="300"/>
      <c r="HJ15" s="291">
        <f t="shared" si="16"/>
        <v>5</v>
      </c>
      <c r="HK15" s="292" t="str">
        <f t="shared" si="220"/>
        <v>B1</v>
      </c>
      <c r="HL15" s="293">
        <f t="shared" si="74"/>
        <v>7</v>
      </c>
      <c r="HM15" s="292" t="str">
        <f t="shared" si="221"/>
        <v>B3</v>
      </c>
      <c r="HN15" s="296"/>
      <c r="HO15" s="296"/>
      <c r="HP15" s="299"/>
      <c r="HQ15" s="293" t="str">
        <f t="shared" si="222"/>
        <v/>
      </c>
      <c r="HR15" s="293" t="str">
        <f>IF((HQ15&lt;&gt;""),IF(OR($F15&lt;&gt;$G15,PrSettings!$M$4="●"),(($F15-$G15)=(HN15-HO15))*1,0),"")</f>
        <v/>
      </c>
      <c r="HS15" s="293" t="str">
        <f t="shared" si="223"/>
        <v/>
      </c>
      <c r="HT15" s="293" t="str">
        <f>IF(HQ15&lt;&gt;"",IF(ABS($F15-$G15)&gt;=PrSettings!$M$7,(ABS($F15-$G15-HN15+HO15)&lt;=1)*1,IF(AND(HQ15,$F15=$G15,$F15&gt;=PrSettings!$M$6),(ABS(HN15-$F15)&lt;=1)*1,IF(AND(ABS($F15-$G15-HN15+HO15)&lt;=1,$F15+$G15&gt;=PrSettings!$M$8),(ABS(HN15-$F15)&lt;=1)*(ABS(HO15-$G15)&lt;=1)*1,""))),"")</f>
        <v/>
      </c>
      <c r="HU15" s="300"/>
      <c r="HW15" s="291">
        <f t="shared" si="17"/>
        <v>5</v>
      </c>
      <c r="HX15" s="292" t="str">
        <f t="shared" si="224"/>
        <v>B1</v>
      </c>
      <c r="HY15" s="293">
        <f t="shared" si="77"/>
        <v>7</v>
      </c>
      <c r="HZ15" s="292" t="str">
        <f t="shared" si="225"/>
        <v>B3</v>
      </c>
      <c r="IA15" s="296"/>
      <c r="IB15" s="296"/>
      <c r="IC15" s="299"/>
      <c r="ID15" s="293" t="str">
        <f t="shared" si="226"/>
        <v/>
      </c>
      <c r="IE15" s="293" t="str">
        <f>IF((ID15&lt;&gt;""),IF(OR($F15&lt;&gt;$G15,PrSettings!$M$4="●"),(($F15-$G15)=(IA15-IB15))*1,0),"")</f>
        <v/>
      </c>
      <c r="IF15" s="293" t="str">
        <f t="shared" si="227"/>
        <v/>
      </c>
      <c r="IG15" s="293" t="str">
        <f>IF(ID15&lt;&gt;"",IF(ABS($F15-$G15)&gt;=PrSettings!$M$7,(ABS($F15-$G15-IA15+IB15)&lt;=1)*1,IF(AND(ID15,$F15=$G15,$F15&gt;=PrSettings!$M$6),(ABS(IA15-$F15)&lt;=1)*1,IF(AND(ABS($F15-$G15-IA15+IB15)&lt;=1,$F15+$G15&gt;=PrSettings!$M$8),(ABS(IA15-$F15)&lt;=1)*(ABS(IB15-$G15)&lt;=1)*1,""))),"")</f>
        <v/>
      </c>
      <c r="IH15" s="300"/>
      <c r="IJ15" s="291">
        <f t="shared" si="18"/>
        <v>5</v>
      </c>
      <c r="IK15" s="292" t="str">
        <f t="shared" si="228"/>
        <v>B1</v>
      </c>
      <c r="IL15" s="293">
        <f t="shared" si="80"/>
        <v>7</v>
      </c>
      <c r="IM15" s="292" t="str">
        <f t="shared" si="229"/>
        <v>B3</v>
      </c>
      <c r="IN15" s="296"/>
      <c r="IO15" s="296"/>
      <c r="IP15" s="299"/>
      <c r="IQ15" s="293" t="str">
        <f t="shared" si="230"/>
        <v/>
      </c>
      <c r="IR15" s="293" t="str">
        <f>IF((IQ15&lt;&gt;""),IF(OR($F15&lt;&gt;$G15,PrSettings!$M$4="●"),(($F15-$G15)=(IN15-IO15))*1,0),"")</f>
        <v/>
      </c>
      <c r="IS15" s="293" t="str">
        <f t="shared" si="231"/>
        <v/>
      </c>
      <c r="IT15" s="293" t="str">
        <f>IF(IQ15&lt;&gt;"",IF(ABS($F15-$G15)&gt;=PrSettings!$M$7,(ABS($F15-$G15-IN15+IO15)&lt;=1)*1,IF(AND(IQ15,$F15=$G15,$F15&gt;=PrSettings!$M$6),(ABS(IN15-$F15)&lt;=1)*1,IF(AND(ABS($F15-$G15-IN15+IO15)&lt;=1,$F15+$G15&gt;=PrSettings!$M$8),(ABS(IN15-$F15)&lt;=1)*(ABS(IO15-$G15)&lt;=1)*1,""))),"")</f>
        <v/>
      </c>
      <c r="IU15" s="300"/>
      <c r="IW15" s="291">
        <f t="shared" si="19"/>
        <v>5</v>
      </c>
      <c r="IX15" s="292" t="str">
        <f t="shared" si="232"/>
        <v>B1</v>
      </c>
      <c r="IY15" s="293">
        <f t="shared" si="83"/>
        <v>7</v>
      </c>
      <c r="IZ15" s="292" t="str">
        <f t="shared" si="233"/>
        <v>B3</v>
      </c>
      <c r="JA15" s="296"/>
      <c r="JB15" s="296"/>
      <c r="JC15" s="299"/>
      <c r="JD15" s="293" t="str">
        <f t="shared" si="234"/>
        <v/>
      </c>
      <c r="JE15" s="293" t="str">
        <f>IF((JD15&lt;&gt;""),IF(OR($F15&lt;&gt;$G15,PrSettings!$M$4="●"),(($F15-$G15)=(JA15-JB15))*1,0),"")</f>
        <v/>
      </c>
      <c r="JF15" s="293" t="str">
        <f t="shared" si="235"/>
        <v/>
      </c>
      <c r="JG15" s="293" t="str">
        <f>IF(JD15&lt;&gt;"",IF(ABS($F15-$G15)&gt;=PrSettings!$M$7,(ABS($F15-$G15-JA15+JB15)&lt;=1)*1,IF(AND(JD15,$F15=$G15,$F15&gt;=PrSettings!$M$6),(ABS(JA15-$F15)&lt;=1)*1,IF(AND(ABS($F15-$G15-JA15+JB15)&lt;=1,$F15+$G15&gt;=PrSettings!$M$8),(ABS(JA15-$F15)&lt;=1)*(ABS(JB15-$G15)&lt;=1)*1,""))),"")</f>
        <v/>
      </c>
      <c r="JH15" s="300"/>
      <c r="JJ15" s="291">
        <f t="shared" si="20"/>
        <v>5</v>
      </c>
      <c r="JK15" s="292" t="str">
        <f t="shared" si="236"/>
        <v>B1</v>
      </c>
      <c r="JL15" s="293">
        <f t="shared" si="86"/>
        <v>7</v>
      </c>
      <c r="JM15" s="292" t="str">
        <f t="shared" si="237"/>
        <v>B3</v>
      </c>
      <c r="JN15" s="296"/>
      <c r="JO15" s="296"/>
      <c r="JP15" s="299"/>
      <c r="JQ15" s="293" t="str">
        <f t="shared" si="238"/>
        <v/>
      </c>
      <c r="JR15" s="293" t="str">
        <f>IF((JQ15&lt;&gt;""),IF(OR($F15&lt;&gt;$G15,PrSettings!$M$4="●"),(($F15-$G15)=(JN15-JO15))*1,0),"")</f>
        <v/>
      </c>
      <c r="JS15" s="293" t="str">
        <f t="shared" si="239"/>
        <v/>
      </c>
      <c r="JT15" s="293" t="str">
        <f>IF(JQ15&lt;&gt;"",IF(ABS($F15-$G15)&gt;=PrSettings!$M$7,(ABS($F15-$G15-JN15+JO15)&lt;=1)*1,IF(AND(JQ15,$F15=$G15,$F15&gt;=PrSettings!$M$6),(ABS(JN15-$F15)&lt;=1)*1,IF(AND(ABS($F15-$G15-JN15+JO15)&lt;=1,$F15+$G15&gt;=PrSettings!$M$8),(ABS(JN15-$F15)&lt;=1)*(ABS(JO15-$G15)&lt;=1)*1,""))),"")</f>
        <v/>
      </c>
      <c r="JU15" s="300"/>
      <c r="JW15" s="291">
        <f t="shared" si="21"/>
        <v>5</v>
      </c>
      <c r="JX15" s="292" t="str">
        <f t="shared" si="240"/>
        <v>B1</v>
      </c>
      <c r="JY15" s="293">
        <f t="shared" si="89"/>
        <v>7</v>
      </c>
      <c r="JZ15" s="292" t="str">
        <f t="shared" si="241"/>
        <v>B3</v>
      </c>
      <c r="KA15" s="296"/>
      <c r="KB15" s="296"/>
      <c r="KC15" s="299"/>
      <c r="KD15" s="293" t="str">
        <f t="shared" si="242"/>
        <v/>
      </c>
      <c r="KE15" s="293" t="str">
        <f>IF((KD15&lt;&gt;""),IF(OR($F15&lt;&gt;$G15,PrSettings!$M$4="●"),(($F15-$G15)=(KA15-KB15))*1,0),"")</f>
        <v/>
      </c>
      <c r="KF15" s="293" t="str">
        <f t="shared" si="243"/>
        <v/>
      </c>
      <c r="KG15" s="293" t="str">
        <f>IF(KD15&lt;&gt;"",IF(ABS($F15-$G15)&gt;=PrSettings!$M$7,(ABS($F15-$G15-KA15+KB15)&lt;=1)*1,IF(AND(KD15,$F15=$G15,$F15&gt;=PrSettings!$M$6),(ABS(KA15-$F15)&lt;=1)*1,IF(AND(ABS($F15-$G15-KA15+KB15)&lt;=1,$F15+$G15&gt;=PrSettings!$M$8),(ABS(KA15-$F15)&lt;=1)*(ABS(KB15-$G15)&lt;=1)*1,""))),"")</f>
        <v/>
      </c>
      <c r="KH15" s="300"/>
      <c r="KJ15" s="291">
        <f t="shared" si="22"/>
        <v>5</v>
      </c>
      <c r="KK15" s="292" t="str">
        <f t="shared" si="244"/>
        <v>B1</v>
      </c>
      <c r="KL15" s="293">
        <f t="shared" si="92"/>
        <v>7</v>
      </c>
      <c r="KM15" s="292" t="str">
        <f t="shared" si="245"/>
        <v>B3</v>
      </c>
      <c r="KN15" s="296"/>
      <c r="KO15" s="296"/>
      <c r="KP15" s="299"/>
      <c r="KQ15" s="293" t="str">
        <f t="shared" si="246"/>
        <v/>
      </c>
      <c r="KR15" s="293" t="str">
        <f>IF((KQ15&lt;&gt;""),IF(OR($F15&lt;&gt;$G15,PrSettings!$M$4="●"),(($F15-$G15)=(KN15-KO15))*1,0),"")</f>
        <v/>
      </c>
      <c r="KS15" s="293" t="str">
        <f t="shared" si="247"/>
        <v/>
      </c>
      <c r="KT15" s="293" t="str">
        <f>IF(KQ15&lt;&gt;"",IF(ABS($F15-$G15)&gt;=PrSettings!$M$7,(ABS($F15-$G15-KN15+KO15)&lt;=1)*1,IF(AND(KQ15,$F15=$G15,$F15&gt;=PrSettings!$M$6),(ABS(KN15-$F15)&lt;=1)*1,IF(AND(ABS($F15-$G15-KN15+KO15)&lt;=1,$F15+$G15&gt;=PrSettings!$M$8),(ABS(KN15-$F15)&lt;=1)*(ABS(KO15-$G15)&lt;=1)*1,""))),"")</f>
        <v/>
      </c>
      <c r="KU15" s="300"/>
      <c r="KW15" s="291">
        <f t="shared" si="23"/>
        <v>5</v>
      </c>
      <c r="KX15" s="292" t="str">
        <f t="shared" si="248"/>
        <v>B1</v>
      </c>
      <c r="KY15" s="293">
        <f t="shared" si="95"/>
        <v>7</v>
      </c>
      <c r="KZ15" s="292" t="str">
        <f t="shared" si="249"/>
        <v>B3</v>
      </c>
      <c r="LA15" s="296"/>
      <c r="LB15" s="296"/>
      <c r="LC15" s="299"/>
      <c r="LD15" s="293" t="str">
        <f t="shared" si="250"/>
        <v/>
      </c>
      <c r="LE15" s="293" t="str">
        <f>IF((LD15&lt;&gt;""),IF(OR($F15&lt;&gt;$G15,PrSettings!$M$4="●"),(($F15-$G15)=(LA15-LB15))*1,0),"")</f>
        <v/>
      </c>
      <c r="LF15" s="293" t="str">
        <f t="shared" si="251"/>
        <v/>
      </c>
      <c r="LG15" s="293" t="str">
        <f>IF(LD15&lt;&gt;"",IF(ABS($F15-$G15)&gt;=PrSettings!$M$7,(ABS($F15-$G15-LA15+LB15)&lt;=1)*1,IF(AND(LD15,$F15=$G15,$F15&gt;=PrSettings!$M$6),(ABS(LA15-$F15)&lt;=1)*1,IF(AND(ABS($F15-$G15-LA15+LB15)&lt;=1,$F15+$G15&gt;=PrSettings!$M$8),(ABS(LA15-$F15)&lt;=1)*(ABS(LB15-$G15)&lt;=1)*1,""))),"")</f>
        <v/>
      </c>
      <c r="LH15" s="300"/>
      <c r="LJ15" s="291">
        <f t="shared" si="24"/>
        <v>5</v>
      </c>
      <c r="LK15" s="292" t="str">
        <f t="shared" si="252"/>
        <v>B1</v>
      </c>
      <c r="LL15" s="293">
        <f t="shared" si="98"/>
        <v>7</v>
      </c>
      <c r="LM15" s="292" t="str">
        <f t="shared" si="253"/>
        <v>B3</v>
      </c>
      <c r="LN15" s="296"/>
      <c r="LO15" s="296"/>
      <c r="LP15" s="299"/>
      <c r="LQ15" s="293" t="str">
        <f t="shared" si="254"/>
        <v/>
      </c>
      <c r="LR15" s="293" t="str">
        <f>IF((LQ15&lt;&gt;""),IF(OR($F15&lt;&gt;$G15,PrSettings!$M$4="●"),(($F15-$G15)=(LN15-LO15))*1,0),"")</f>
        <v/>
      </c>
      <c r="LS15" s="293" t="str">
        <f t="shared" si="255"/>
        <v/>
      </c>
      <c r="LT15" s="293" t="str">
        <f>IF(LQ15&lt;&gt;"",IF(ABS($F15-$G15)&gt;=PrSettings!$M$7,(ABS($F15-$G15-LN15+LO15)&lt;=1)*1,IF(AND(LQ15,$F15=$G15,$F15&gt;=PrSettings!$M$6),(ABS(LN15-$F15)&lt;=1)*1,IF(AND(ABS($F15-$G15-LN15+LO15)&lt;=1,$F15+$G15&gt;=PrSettings!$M$8),(ABS(LN15-$F15)&lt;=1)*(ABS(LO15-$G15)&lt;=1)*1,""))),"")</f>
        <v/>
      </c>
      <c r="LU15" s="300"/>
      <c r="LW15" s="291">
        <f t="shared" si="25"/>
        <v>5</v>
      </c>
      <c r="LX15" s="292" t="str">
        <f t="shared" si="256"/>
        <v>B1</v>
      </c>
      <c r="LY15" s="293">
        <f t="shared" si="101"/>
        <v>7</v>
      </c>
      <c r="LZ15" s="292" t="str">
        <f t="shared" si="257"/>
        <v>B3</v>
      </c>
      <c r="MA15" s="296"/>
      <c r="MB15" s="296"/>
      <c r="MC15" s="299"/>
      <c r="MD15" s="293" t="str">
        <f t="shared" si="258"/>
        <v/>
      </c>
      <c r="ME15" s="293" t="str">
        <f>IF((MD15&lt;&gt;""),IF(OR($F15&lt;&gt;$G15,PrSettings!$M$4="●"),(($F15-$G15)=(MA15-MB15))*1,0),"")</f>
        <v/>
      </c>
      <c r="MF15" s="293" t="str">
        <f t="shared" si="259"/>
        <v/>
      </c>
      <c r="MG15" s="293" t="str">
        <f>IF(MD15&lt;&gt;"",IF(ABS($F15-$G15)&gt;=PrSettings!$M$7,(ABS($F15-$G15-MA15+MB15)&lt;=1)*1,IF(AND(MD15,$F15=$G15,$F15&gt;=PrSettings!$M$6),(ABS(MA15-$F15)&lt;=1)*1,IF(AND(ABS($F15-$G15-MA15+MB15)&lt;=1,$F15+$G15&gt;=PrSettings!$M$8),(ABS(MA15-$F15)&lt;=1)*(ABS(MB15-$G15)&lt;=1)*1,""))),"")</f>
        <v/>
      </c>
      <c r="MH15" s="300"/>
    </row>
    <row r="16" spans="1:346" x14ac:dyDescent="0.25">
      <c r="B16" s="291">
        <f>INDEX(Groups!$C$7:$C$35,MATCH(C16,Groups!$D$7:$D$35,0))</f>
        <v>6</v>
      </c>
      <c r="C16" s="292" t="str">
        <f>CalcB!$P$25</f>
        <v>B2</v>
      </c>
      <c r="D16" s="293">
        <f>INDEX(Groups!$C$7:$C$35,MATCH(E16,Groups!$D$7:$D$35,0))</f>
        <v>8</v>
      </c>
      <c r="E16" s="292" t="str">
        <f>CalcB!$Q$25</f>
        <v>B4</v>
      </c>
      <c r="F16" s="294" t="str">
        <f>CalcB!$R$25</f>
        <v/>
      </c>
      <c r="G16" s="295" t="str">
        <f>CalcB!$S$25</f>
        <v/>
      </c>
      <c r="J16" s="291">
        <f t="shared" si="0"/>
        <v>6</v>
      </c>
      <c r="K16" s="292" t="str">
        <f t="shared" si="156"/>
        <v>B2</v>
      </c>
      <c r="L16" s="293">
        <f t="shared" si="26"/>
        <v>8</v>
      </c>
      <c r="M16" s="292" t="str">
        <f t="shared" si="157"/>
        <v>B4</v>
      </c>
      <c r="N16" s="296"/>
      <c r="O16" s="296"/>
      <c r="P16" s="299"/>
      <c r="Q16" s="293" t="str">
        <f t="shared" si="158"/>
        <v/>
      </c>
      <c r="R16" s="293" t="str">
        <f>IF((Q16&lt;&gt;""),IF(OR($F16&lt;&gt;$G16,PrSettings!$M$4="●"),(($F16-$G16)=(N16-O16))*1,0),"")</f>
        <v/>
      </c>
      <c r="S16" s="293" t="str">
        <f t="shared" si="159"/>
        <v/>
      </c>
      <c r="T16" s="293" t="str">
        <f>IF(Q16&lt;&gt;"",IF(ABS($F16-$G16)&gt;=PrSettings!$M$7,(ABS($F16-$G16-N16+O16)&lt;=1)*1,IF(AND(Q16,$F16=$G16,$F16&gt;=PrSettings!$M$6),(ABS(N16-$F16)&lt;=1)*1,IF(AND(ABS($F16-$G16-N16+O16)&lt;=1,$F16+$G16&gt;=PrSettings!$M$8),(ABS(N16-$F16)&lt;=1)*(ABS(O16-$G16)&lt;=1)*1,""))),"")</f>
        <v/>
      </c>
      <c r="U16" s="300"/>
      <c r="W16" s="291">
        <f t="shared" si="1"/>
        <v>6</v>
      </c>
      <c r="X16" s="292" t="str">
        <f t="shared" si="160"/>
        <v>B2</v>
      </c>
      <c r="Y16" s="293">
        <f t="shared" si="29"/>
        <v>8</v>
      </c>
      <c r="Z16" s="292" t="str">
        <f t="shared" si="161"/>
        <v>B4</v>
      </c>
      <c r="AA16" s="296"/>
      <c r="AB16" s="296"/>
      <c r="AC16" s="299"/>
      <c r="AD16" s="293" t="str">
        <f t="shared" si="162"/>
        <v/>
      </c>
      <c r="AE16" s="293" t="str">
        <f>IF((AD16&lt;&gt;""),IF(OR($F16&lt;&gt;$G16,PrSettings!$M$4="●"),(($F16-$G16)=(AA16-AB16))*1,0),"")</f>
        <v/>
      </c>
      <c r="AF16" s="293" t="str">
        <f t="shared" si="163"/>
        <v/>
      </c>
      <c r="AG16" s="293" t="str">
        <f>IF(AD16&lt;&gt;"",IF(ABS($F16-$G16)&gt;=PrSettings!$M$7,(ABS($F16-$G16-AA16+AB16)&lt;=1)*1,IF(AND(AD16,$F16=$G16,$F16&gt;=PrSettings!$M$6),(ABS(AA16-$F16)&lt;=1)*1,IF(AND(ABS($F16-$G16-AA16+AB16)&lt;=1,$F16+$G16&gt;=PrSettings!$M$8),(ABS(AA16-$F16)&lt;=1)*(ABS(AB16-$G16)&lt;=1)*1,""))),"")</f>
        <v/>
      </c>
      <c r="AH16" s="300"/>
      <c r="AJ16" s="291">
        <f t="shared" si="2"/>
        <v>6</v>
      </c>
      <c r="AK16" s="292" t="str">
        <f t="shared" si="164"/>
        <v>B2</v>
      </c>
      <c r="AL16" s="293">
        <f t="shared" si="32"/>
        <v>8</v>
      </c>
      <c r="AM16" s="292" t="str">
        <f t="shared" si="165"/>
        <v>B4</v>
      </c>
      <c r="AN16" s="296"/>
      <c r="AO16" s="296"/>
      <c r="AP16" s="299"/>
      <c r="AQ16" s="293" t="str">
        <f t="shared" si="166"/>
        <v/>
      </c>
      <c r="AR16" s="293" t="str">
        <f>IF((AQ16&lt;&gt;""),IF(OR($F16&lt;&gt;$G16,PrSettings!$M$4="●"),(($F16-$G16)=(AN16-AO16))*1,0),"")</f>
        <v/>
      </c>
      <c r="AS16" s="293" t="str">
        <f t="shared" si="167"/>
        <v/>
      </c>
      <c r="AT16" s="293" t="str">
        <f>IF(AQ16&lt;&gt;"",IF(ABS($F16-$G16)&gt;=PrSettings!$M$7,(ABS($F16-$G16-AN16+AO16)&lt;=1)*1,IF(AND(AQ16,$F16=$G16,$F16&gt;=PrSettings!$M$6),(ABS(AN16-$F16)&lt;=1)*1,IF(AND(ABS($F16-$G16-AN16+AO16)&lt;=1,$F16+$G16&gt;=PrSettings!$M$8),(ABS(AN16-$F16)&lt;=1)*(ABS(AO16-$G16)&lt;=1)*1,""))),"")</f>
        <v/>
      </c>
      <c r="AU16" s="300"/>
      <c r="AW16" s="291">
        <f t="shared" si="3"/>
        <v>6</v>
      </c>
      <c r="AX16" s="292" t="str">
        <f t="shared" si="168"/>
        <v>B2</v>
      </c>
      <c r="AY16" s="293">
        <f t="shared" si="35"/>
        <v>8</v>
      </c>
      <c r="AZ16" s="292" t="str">
        <f t="shared" si="169"/>
        <v>B4</v>
      </c>
      <c r="BA16" s="296"/>
      <c r="BB16" s="296"/>
      <c r="BC16" s="299"/>
      <c r="BD16" s="293" t="str">
        <f t="shared" si="170"/>
        <v/>
      </c>
      <c r="BE16" s="293" t="str">
        <f>IF((BD16&lt;&gt;""),IF(OR($F16&lt;&gt;$G16,PrSettings!$M$4="●"),(($F16-$G16)=(BA16-BB16))*1,0),"")</f>
        <v/>
      </c>
      <c r="BF16" s="293" t="str">
        <f t="shared" si="171"/>
        <v/>
      </c>
      <c r="BG16" s="293" t="str">
        <f>IF(BD16&lt;&gt;"",IF(ABS($F16-$G16)&gt;=PrSettings!$M$7,(ABS($F16-$G16-BA16+BB16)&lt;=1)*1,IF(AND(BD16,$F16=$G16,$F16&gt;=PrSettings!$M$6),(ABS(BA16-$F16)&lt;=1)*1,IF(AND(ABS($F16-$G16-BA16+BB16)&lt;=1,$F16+$G16&gt;=PrSettings!$M$8),(ABS(BA16-$F16)&lt;=1)*(ABS(BB16-$G16)&lt;=1)*1,""))),"")</f>
        <v/>
      </c>
      <c r="BH16" s="300"/>
      <c r="BJ16" s="291">
        <f t="shared" si="4"/>
        <v>6</v>
      </c>
      <c r="BK16" s="292" t="str">
        <f t="shared" si="172"/>
        <v>B2</v>
      </c>
      <c r="BL16" s="293">
        <f t="shared" si="38"/>
        <v>8</v>
      </c>
      <c r="BM16" s="292" t="str">
        <f t="shared" si="173"/>
        <v>B4</v>
      </c>
      <c r="BN16" s="296"/>
      <c r="BO16" s="296"/>
      <c r="BP16" s="299"/>
      <c r="BQ16" s="293" t="str">
        <f t="shared" si="174"/>
        <v/>
      </c>
      <c r="BR16" s="293" t="str">
        <f>IF((BQ16&lt;&gt;""),IF(OR($F16&lt;&gt;$G16,PrSettings!$M$4="●"),(($F16-$G16)=(BN16-BO16))*1,0),"")</f>
        <v/>
      </c>
      <c r="BS16" s="293" t="str">
        <f t="shared" si="175"/>
        <v/>
      </c>
      <c r="BT16" s="293" t="str">
        <f>IF(BQ16&lt;&gt;"",IF(ABS($F16-$G16)&gt;=PrSettings!$M$7,(ABS($F16-$G16-BN16+BO16)&lt;=1)*1,IF(AND(BQ16,$F16=$G16,$F16&gt;=PrSettings!$M$6),(ABS(BN16-$F16)&lt;=1)*1,IF(AND(ABS($F16-$G16-BN16+BO16)&lt;=1,$F16+$G16&gt;=PrSettings!$M$8),(ABS(BN16-$F16)&lt;=1)*(ABS(BO16-$G16)&lt;=1)*1,""))),"")</f>
        <v/>
      </c>
      <c r="BU16" s="300"/>
      <c r="BW16" s="291">
        <f t="shared" si="5"/>
        <v>6</v>
      </c>
      <c r="BX16" s="292" t="str">
        <f t="shared" si="176"/>
        <v>B2</v>
      </c>
      <c r="BY16" s="293">
        <f t="shared" si="41"/>
        <v>8</v>
      </c>
      <c r="BZ16" s="292" t="str">
        <f t="shared" si="177"/>
        <v>B4</v>
      </c>
      <c r="CA16" s="296"/>
      <c r="CB16" s="296"/>
      <c r="CC16" s="299"/>
      <c r="CD16" s="293" t="str">
        <f t="shared" si="178"/>
        <v/>
      </c>
      <c r="CE16" s="293" t="str">
        <f>IF((CD16&lt;&gt;""),IF(OR($F16&lt;&gt;$G16,PrSettings!$M$4="●"),(($F16-$G16)=(CA16-CB16))*1,0),"")</f>
        <v/>
      </c>
      <c r="CF16" s="293" t="str">
        <f t="shared" si="179"/>
        <v/>
      </c>
      <c r="CG16" s="293" t="str">
        <f>IF(CD16&lt;&gt;"",IF(ABS($F16-$G16)&gt;=PrSettings!$M$7,(ABS($F16-$G16-CA16+CB16)&lt;=1)*1,IF(AND(CD16,$F16=$G16,$F16&gt;=PrSettings!$M$6),(ABS(CA16-$F16)&lt;=1)*1,IF(AND(ABS($F16-$G16-CA16+CB16)&lt;=1,$F16+$G16&gt;=PrSettings!$M$8),(ABS(CA16-$F16)&lt;=1)*(ABS(CB16-$G16)&lt;=1)*1,""))),"")</f>
        <v/>
      </c>
      <c r="CH16" s="300"/>
      <c r="CJ16" s="291">
        <f t="shared" si="6"/>
        <v>6</v>
      </c>
      <c r="CK16" s="292" t="str">
        <f t="shared" si="180"/>
        <v>B2</v>
      </c>
      <c r="CL16" s="293">
        <f t="shared" si="44"/>
        <v>8</v>
      </c>
      <c r="CM16" s="292" t="str">
        <f t="shared" si="181"/>
        <v>B4</v>
      </c>
      <c r="CN16" s="296"/>
      <c r="CO16" s="296"/>
      <c r="CP16" s="299"/>
      <c r="CQ16" s="293" t="str">
        <f t="shared" si="182"/>
        <v/>
      </c>
      <c r="CR16" s="293" t="str">
        <f>IF((CQ16&lt;&gt;""),IF(OR($F16&lt;&gt;$G16,PrSettings!$M$4="●"),(($F16-$G16)=(CN16-CO16))*1,0),"")</f>
        <v/>
      </c>
      <c r="CS16" s="293" t="str">
        <f t="shared" si="183"/>
        <v/>
      </c>
      <c r="CT16" s="293" t="str">
        <f>IF(CQ16&lt;&gt;"",IF(ABS($F16-$G16)&gt;=PrSettings!$M$7,(ABS($F16-$G16-CN16+CO16)&lt;=1)*1,IF(AND(CQ16,$F16=$G16,$F16&gt;=PrSettings!$M$6),(ABS(CN16-$F16)&lt;=1)*1,IF(AND(ABS($F16-$G16-CN16+CO16)&lt;=1,$F16+$G16&gt;=PrSettings!$M$8),(ABS(CN16-$F16)&lt;=1)*(ABS(CO16-$G16)&lt;=1)*1,""))),"")</f>
        <v/>
      </c>
      <c r="CU16" s="300"/>
      <c r="CW16" s="291">
        <f t="shared" si="7"/>
        <v>6</v>
      </c>
      <c r="CX16" s="292" t="str">
        <f t="shared" si="184"/>
        <v>B2</v>
      </c>
      <c r="CY16" s="293">
        <f t="shared" si="47"/>
        <v>8</v>
      </c>
      <c r="CZ16" s="292" t="str">
        <f t="shared" si="185"/>
        <v>B4</v>
      </c>
      <c r="DA16" s="296"/>
      <c r="DB16" s="296"/>
      <c r="DC16" s="299"/>
      <c r="DD16" s="293" t="str">
        <f t="shared" si="186"/>
        <v/>
      </c>
      <c r="DE16" s="293" t="str">
        <f>IF((DD16&lt;&gt;""),IF(OR($F16&lt;&gt;$G16,PrSettings!$M$4="●"),(($F16-$G16)=(DA16-DB16))*1,0),"")</f>
        <v/>
      </c>
      <c r="DF16" s="293" t="str">
        <f t="shared" si="187"/>
        <v/>
      </c>
      <c r="DG16" s="293" t="str">
        <f>IF(DD16&lt;&gt;"",IF(ABS($F16-$G16)&gt;=PrSettings!$M$7,(ABS($F16-$G16-DA16+DB16)&lt;=1)*1,IF(AND(DD16,$F16=$G16,$F16&gt;=PrSettings!$M$6),(ABS(DA16-$F16)&lt;=1)*1,IF(AND(ABS($F16-$G16-DA16+DB16)&lt;=1,$F16+$G16&gt;=PrSettings!$M$8),(ABS(DA16-$F16)&lt;=1)*(ABS(DB16-$G16)&lt;=1)*1,""))),"")</f>
        <v/>
      </c>
      <c r="DH16" s="300"/>
      <c r="DJ16" s="291">
        <f t="shared" si="8"/>
        <v>6</v>
      </c>
      <c r="DK16" s="292" t="str">
        <f t="shared" si="188"/>
        <v>B2</v>
      </c>
      <c r="DL16" s="293">
        <f t="shared" si="50"/>
        <v>8</v>
      </c>
      <c r="DM16" s="292" t="str">
        <f t="shared" si="189"/>
        <v>B4</v>
      </c>
      <c r="DN16" s="296"/>
      <c r="DO16" s="296"/>
      <c r="DP16" s="299"/>
      <c r="DQ16" s="293" t="str">
        <f t="shared" si="190"/>
        <v/>
      </c>
      <c r="DR16" s="293" t="str">
        <f>IF((DQ16&lt;&gt;""),IF(OR($F16&lt;&gt;$G16,PrSettings!$M$4="●"),(($F16-$G16)=(DN16-DO16))*1,0),"")</f>
        <v/>
      </c>
      <c r="DS16" s="293" t="str">
        <f t="shared" si="191"/>
        <v/>
      </c>
      <c r="DT16" s="293" t="str">
        <f>IF(DQ16&lt;&gt;"",IF(ABS($F16-$G16)&gt;=PrSettings!$M$7,(ABS($F16-$G16-DN16+DO16)&lt;=1)*1,IF(AND(DQ16,$F16=$G16,$F16&gt;=PrSettings!$M$6),(ABS(DN16-$F16)&lt;=1)*1,IF(AND(ABS($F16-$G16-DN16+DO16)&lt;=1,$F16+$G16&gt;=PrSettings!$M$8),(ABS(DN16-$F16)&lt;=1)*(ABS(DO16-$G16)&lt;=1)*1,""))),"")</f>
        <v/>
      </c>
      <c r="DU16" s="300"/>
      <c r="DW16" s="291">
        <f t="shared" si="9"/>
        <v>6</v>
      </c>
      <c r="DX16" s="292" t="str">
        <f t="shared" si="192"/>
        <v>B2</v>
      </c>
      <c r="DY16" s="293">
        <f t="shared" si="53"/>
        <v>8</v>
      </c>
      <c r="DZ16" s="292" t="str">
        <f t="shared" si="193"/>
        <v>B4</v>
      </c>
      <c r="EA16" s="296"/>
      <c r="EB16" s="296"/>
      <c r="EC16" s="299"/>
      <c r="ED16" s="293" t="str">
        <f t="shared" si="194"/>
        <v/>
      </c>
      <c r="EE16" s="293" t="str">
        <f>IF((ED16&lt;&gt;""),IF(OR($F16&lt;&gt;$G16,PrSettings!$M$4="●"),(($F16-$G16)=(EA16-EB16))*1,0),"")</f>
        <v/>
      </c>
      <c r="EF16" s="293" t="str">
        <f t="shared" si="195"/>
        <v/>
      </c>
      <c r="EG16" s="293" t="str">
        <f>IF(ED16&lt;&gt;"",IF(ABS($F16-$G16)&gt;=PrSettings!$M$7,(ABS($F16-$G16-EA16+EB16)&lt;=1)*1,IF(AND(ED16,$F16=$G16,$F16&gt;=PrSettings!$M$6),(ABS(EA16-$F16)&lt;=1)*1,IF(AND(ABS($F16-$G16-EA16+EB16)&lt;=1,$F16+$G16&gt;=PrSettings!$M$8),(ABS(EA16-$F16)&lt;=1)*(ABS(EB16-$G16)&lt;=1)*1,""))),"")</f>
        <v/>
      </c>
      <c r="EH16" s="300"/>
      <c r="EJ16" s="291">
        <f t="shared" si="10"/>
        <v>6</v>
      </c>
      <c r="EK16" s="292" t="str">
        <f t="shared" si="196"/>
        <v>B2</v>
      </c>
      <c r="EL16" s="293">
        <f t="shared" si="56"/>
        <v>8</v>
      </c>
      <c r="EM16" s="292" t="str">
        <f t="shared" si="197"/>
        <v>B4</v>
      </c>
      <c r="EN16" s="296"/>
      <c r="EO16" s="296"/>
      <c r="EP16" s="299"/>
      <c r="EQ16" s="293" t="str">
        <f t="shared" si="198"/>
        <v/>
      </c>
      <c r="ER16" s="293" t="str">
        <f>IF((EQ16&lt;&gt;""),IF(OR($F16&lt;&gt;$G16,PrSettings!$M$4="●"),(($F16-$G16)=(EN16-EO16))*1,0),"")</f>
        <v/>
      </c>
      <c r="ES16" s="293" t="str">
        <f t="shared" si="199"/>
        <v/>
      </c>
      <c r="ET16" s="293" t="str">
        <f>IF(EQ16&lt;&gt;"",IF(ABS($F16-$G16)&gt;=PrSettings!$M$7,(ABS($F16-$G16-EN16+EO16)&lt;=1)*1,IF(AND(EQ16,$F16=$G16,$F16&gt;=PrSettings!$M$6),(ABS(EN16-$F16)&lt;=1)*1,IF(AND(ABS($F16-$G16-EN16+EO16)&lt;=1,$F16+$G16&gt;=PrSettings!$M$8),(ABS(EN16-$F16)&lt;=1)*(ABS(EO16-$G16)&lt;=1)*1,""))),"")</f>
        <v/>
      </c>
      <c r="EU16" s="300"/>
      <c r="EW16" s="291">
        <f t="shared" si="11"/>
        <v>6</v>
      </c>
      <c r="EX16" s="292" t="str">
        <f t="shared" si="200"/>
        <v>B2</v>
      </c>
      <c r="EY16" s="293">
        <f t="shared" si="59"/>
        <v>8</v>
      </c>
      <c r="EZ16" s="292" t="str">
        <f t="shared" si="201"/>
        <v>B4</v>
      </c>
      <c r="FA16" s="296"/>
      <c r="FB16" s="296"/>
      <c r="FC16" s="299"/>
      <c r="FD16" s="293" t="str">
        <f t="shared" si="202"/>
        <v/>
      </c>
      <c r="FE16" s="293" t="str">
        <f>IF((FD16&lt;&gt;""),IF(OR($F16&lt;&gt;$G16,PrSettings!$M$4="●"),(($F16-$G16)=(FA16-FB16))*1,0),"")</f>
        <v/>
      </c>
      <c r="FF16" s="293" t="str">
        <f t="shared" si="203"/>
        <v/>
      </c>
      <c r="FG16" s="293" t="str">
        <f>IF(FD16&lt;&gt;"",IF(ABS($F16-$G16)&gt;=PrSettings!$M$7,(ABS($F16-$G16-FA16+FB16)&lt;=1)*1,IF(AND(FD16,$F16=$G16,$F16&gt;=PrSettings!$M$6),(ABS(FA16-$F16)&lt;=1)*1,IF(AND(ABS($F16-$G16-FA16+FB16)&lt;=1,$F16+$G16&gt;=PrSettings!$M$8),(ABS(FA16-$F16)&lt;=1)*(ABS(FB16-$G16)&lt;=1)*1,""))),"")</f>
        <v/>
      </c>
      <c r="FH16" s="300"/>
      <c r="FJ16" s="291">
        <f t="shared" si="12"/>
        <v>6</v>
      </c>
      <c r="FK16" s="292" t="str">
        <f t="shared" si="204"/>
        <v>B2</v>
      </c>
      <c r="FL16" s="293">
        <f t="shared" si="62"/>
        <v>8</v>
      </c>
      <c r="FM16" s="292" t="str">
        <f t="shared" si="205"/>
        <v>B4</v>
      </c>
      <c r="FN16" s="296"/>
      <c r="FO16" s="296"/>
      <c r="FP16" s="299"/>
      <c r="FQ16" s="293" t="str">
        <f t="shared" si="206"/>
        <v/>
      </c>
      <c r="FR16" s="293" t="str">
        <f>IF((FQ16&lt;&gt;""),IF(OR($F16&lt;&gt;$G16,PrSettings!$M$4="●"),(($F16-$G16)=(FN16-FO16))*1,0),"")</f>
        <v/>
      </c>
      <c r="FS16" s="293" t="str">
        <f t="shared" si="207"/>
        <v/>
      </c>
      <c r="FT16" s="293" t="str">
        <f>IF(FQ16&lt;&gt;"",IF(ABS($F16-$G16)&gt;=PrSettings!$M$7,(ABS($F16-$G16-FN16+FO16)&lt;=1)*1,IF(AND(FQ16,$F16=$G16,$F16&gt;=PrSettings!$M$6),(ABS(FN16-$F16)&lt;=1)*1,IF(AND(ABS($F16-$G16-FN16+FO16)&lt;=1,$F16+$G16&gt;=PrSettings!$M$8),(ABS(FN16-$F16)&lt;=1)*(ABS(FO16-$G16)&lt;=1)*1,""))),"")</f>
        <v/>
      </c>
      <c r="FU16" s="300"/>
      <c r="FW16" s="291">
        <f t="shared" si="13"/>
        <v>6</v>
      </c>
      <c r="FX16" s="292" t="str">
        <f t="shared" si="208"/>
        <v>B2</v>
      </c>
      <c r="FY16" s="293">
        <f t="shared" si="65"/>
        <v>8</v>
      </c>
      <c r="FZ16" s="292" t="str">
        <f t="shared" si="209"/>
        <v>B4</v>
      </c>
      <c r="GA16" s="296"/>
      <c r="GB16" s="296"/>
      <c r="GC16" s="299"/>
      <c r="GD16" s="293" t="str">
        <f t="shared" si="210"/>
        <v/>
      </c>
      <c r="GE16" s="293" t="str">
        <f>IF((GD16&lt;&gt;""),IF(OR($F16&lt;&gt;$G16,PrSettings!$M$4="●"),(($F16-$G16)=(GA16-GB16))*1,0),"")</f>
        <v/>
      </c>
      <c r="GF16" s="293" t="str">
        <f t="shared" si="211"/>
        <v/>
      </c>
      <c r="GG16" s="293" t="str">
        <f>IF(GD16&lt;&gt;"",IF(ABS($F16-$G16)&gt;=PrSettings!$M$7,(ABS($F16-$G16-GA16+GB16)&lt;=1)*1,IF(AND(GD16,$F16=$G16,$F16&gt;=PrSettings!$M$6),(ABS(GA16-$F16)&lt;=1)*1,IF(AND(ABS($F16-$G16-GA16+GB16)&lt;=1,$F16+$G16&gt;=PrSettings!$M$8),(ABS(GA16-$F16)&lt;=1)*(ABS(GB16-$G16)&lt;=1)*1,""))),"")</f>
        <v/>
      </c>
      <c r="GH16" s="300"/>
      <c r="GJ16" s="291">
        <f t="shared" si="14"/>
        <v>6</v>
      </c>
      <c r="GK16" s="292" t="str">
        <f t="shared" si="212"/>
        <v>B2</v>
      </c>
      <c r="GL16" s="293">
        <f t="shared" si="68"/>
        <v>8</v>
      </c>
      <c r="GM16" s="292" t="str">
        <f t="shared" si="213"/>
        <v>B4</v>
      </c>
      <c r="GN16" s="296"/>
      <c r="GO16" s="296"/>
      <c r="GP16" s="299"/>
      <c r="GQ16" s="293" t="str">
        <f t="shared" si="214"/>
        <v/>
      </c>
      <c r="GR16" s="293" t="str">
        <f>IF((GQ16&lt;&gt;""),IF(OR($F16&lt;&gt;$G16,PrSettings!$M$4="●"),(($F16-$G16)=(GN16-GO16))*1,0),"")</f>
        <v/>
      </c>
      <c r="GS16" s="293" t="str">
        <f t="shared" si="215"/>
        <v/>
      </c>
      <c r="GT16" s="293" t="str">
        <f>IF(GQ16&lt;&gt;"",IF(ABS($F16-$G16)&gt;=PrSettings!$M$7,(ABS($F16-$G16-GN16+GO16)&lt;=1)*1,IF(AND(GQ16,$F16=$G16,$F16&gt;=PrSettings!$M$6),(ABS(GN16-$F16)&lt;=1)*1,IF(AND(ABS($F16-$G16-GN16+GO16)&lt;=1,$F16+$G16&gt;=PrSettings!$M$8),(ABS(GN16-$F16)&lt;=1)*(ABS(GO16-$G16)&lt;=1)*1,""))),"")</f>
        <v/>
      </c>
      <c r="GU16" s="300"/>
      <c r="GW16" s="291">
        <f t="shared" si="15"/>
        <v>6</v>
      </c>
      <c r="GX16" s="292" t="str">
        <f t="shared" si="216"/>
        <v>B2</v>
      </c>
      <c r="GY16" s="293">
        <f t="shared" si="71"/>
        <v>8</v>
      </c>
      <c r="GZ16" s="292" t="str">
        <f t="shared" si="217"/>
        <v>B4</v>
      </c>
      <c r="HA16" s="296"/>
      <c r="HB16" s="296"/>
      <c r="HC16" s="299"/>
      <c r="HD16" s="293" t="str">
        <f t="shared" si="218"/>
        <v/>
      </c>
      <c r="HE16" s="293" t="str">
        <f>IF((HD16&lt;&gt;""),IF(OR($F16&lt;&gt;$G16,PrSettings!$M$4="●"),(($F16-$G16)=(HA16-HB16))*1,0),"")</f>
        <v/>
      </c>
      <c r="HF16" s="293" t="str">
        <f t="shared" si="219"/>
        <v/>
      </c>
      <c r="HG16" s="293" t="str">
        <f>IF(HD16&lt;&gt;"",IF(ABS($F16-$G16)&gt;=PrSettings!$M$7,(ABS($F16-$G16-HA16+HB16)&lt;=1)*1,IF(AND(HD16,$F16=$G16,$F16&gt;=PrSettings!$M$6),(ABS(HA16-$F16)&lt;=1)*1,IF(AND(ABS($F16-$G16-HA16+HB16)&lt;=1,$F16+$G16&gt;=PrSettings!$M$8),(ABS(HA16-$F16)&lt;=1)*(ABS(HB16-$G16)&lt;=1)*1,""))),"")</f>
        <v/>
      </c>
      <c r="HH16" s="300"/>
      <c r="HJ16" s="291">
        <f t="shared" si="16"/>
        <v>6</v>
      </c>
      <c r="HK16" s="292" t="str">
        <f t="shared" si="220"/>
        <v>B2</v>
      </c>
      <c r="HL16" s="293">
        <f t="shared" si="74"/>
        <v>8</v>
      </c>
      <c r="HM16" s="292" t="str">
        <f t="shared" si="221"/>
        <v>B4</v>
      </c>
      <c r="HN16" s="296"/>
      <c r="HO16" s="296"/>
      <c r="HP16" s="299"/>
      <c r="HQ16" s="293" t="str">
        <f t="shared" si="222"/>
        <v/>
      </c>
      <c r="HR16" s="293" t="str">
        <f>IF((HQ16&lt;&gt;""),IF(OR($F16&lt;&gt;$G16,PrSettings!$M$4="●"),(($F16-$G16)=(HN16-HO16))*1,0),"")</f>
        <v/>
      </c>
      <c r="HS16" s="293" t="str">
        <f t="shared" si="223"/>
        <v/>
      </c>
      <c r="HT16" s="293" t="str">
        <f>IF(HQ16&lt;&gt;"",IF(ABS($F16-$G16)&gt;=PrSettings!$M$7,(ABS($F16-$G16-HN16+HO16)&lt;=1)*1,IF(AND(HQ16,$F16=$G16,$F16&gt;=PrSettings!$M$6),(ABS(HN16-$F16)&lt;=1)*1,IF(AND(ABS($F16-$G16-HN16+HO16)&lt;=1,$F16+$G16&gt;=PrSettings!$M$8),(ABS(HN16-$F16)&lt;=1)*(ABS(HO16-$G16)&lt;=1)*1,""))),"")</f>
        <v/>
      </c>
      <c r="HU16" s="300"/>
      <c r="HW16" s="291">
        <f t="shared" si="17"/>
        <v>6</v>
      </c>
      <c r="HX16" s="292" t="str">
        <f t="shared" si="224"/>
        <v>B2</v>
      </c>
      <c r="HY16" s="293">
        <f t="shared" si="77"/>
        <v>8</v>
      </c>
      <c r="HZ16" s="292" t="str">
        <f t="shared" si="225"/>
        <v>B4</v>
      </c>
      <c r="IA16" s="296"/>
      <c r="IB16" s="296"/>
      <c r="IC16" s="299"/>
      <c r="ID16" s="293" t="str">
        <f t="shared" si="226"/>
        <v/>
      </c>
      <c r="IE16" s="293" t="str">
        <f>IF((ID16&lt;&gt;""),IF(OR($F16&lt;&gt;$G16,PrSettings!$M$4="●"),(($F16-$G16)=(IA16-IB16))*1,0),"")</f>
        <v/>
      </c>
      <c r="IF16" s="293" t="str">
        <f t="shared" si="227"/>
        <v/>
      </c>
      <c r="IG16" s="293" t="str">
        <f>IF(ID16&lt;&gt;"",IF(ABS($F16-$G16)&gt;=PrSettings!$M$7,(ABS($F16-$G16-IA16+IB16)&lt;=1)*1,IF(AND(ID16,$F16=$G16,$F16&gt;=PrSettings!$M$6),(ABS(IA16-$F16)&lt;=1)*1,IF(AND(ABS($F16-$G16-IA16+IB16)&lt;=1,$F16+$G16&gt;=PrSettings!$M$8),(ABS(IA16-$F16)&lt;=1)*(ABS(IB16-$G16)&lt;=1)*1,""))),"")</f>
        <v/>
      </c>
      <c r="IH16" s="300"/>
      <c r="IJ16" s="291">
        <f t="shared" si="18"/>
        <v>6</v>
      </c>
      <c r="IK16" s="292" t="str">
        <f t="shared" si="228"/>
        <v>B2</v>
      </c>
      <c r="IL16" s="293">
        <f t="shared" si="80"/>
        <v>8</v>
      </c>
      <c r="IM16" s="292" t="str">
        <f t="shared" si="229"/>
        <v>B4</v>
      </c>
      <c r="IN16" s="296"/>
      <c r="IO16" s="296"/>
      <c r="IP16" s="299"/>
      <c r="IQ16" s="293" t="str">
        <f t="shared" si="230"/>
        <v/>
      </c>
      <c r="IR16" s="293" t="str">
        <f>IF((IQ16&lt;&gt;""),IF(OR($F16&lt;&gt;$G16,PrSettings!$M$4="●"),(($F16-$G16)=(IN16-IO16))*1,0),"")</f>
        <v/>
      </c>
      <c r="IS16" s="293" t="str">
        <f t="shared" si="231"/>
        <v/>
      </c>
      <c r="IT16" s="293" t="str">
        <f>IF(IQ16&lt;&gt;"",IF(ABS($F16-$G16)&gt;=PrSettings!$M$7,(ABS($F16-$G16-IN16+IO16)&lt;=1)*1,IF(AND(IQ16,$F16=$G16,$F16&gt;=PrSettings!$M$6),(ABS(IN16-$F16)&lt;=1)*1,IF(AND(ABS($F16-$G16-IN16+IO16)&lt;=1,$F16+$G16&gt;=PrSettings!$M$8),(ABS(IN16-$F16)&lt;=1)*(ABS(IO16-$G16)&lt;=1)*1,""))),"")</f>
        <v/>
      </c>
      <c r="IU16" s="300"/>
      <c r="IW16" s="291">
        <f t="shared" si="19"/>
        <v>6</v>
      </c>
      <c r="IX16" s="292" t="str">
        <f t="shared" si="232"/>
        <v>B2</v>
      </c>
      <c r="IY16" s="293">
        <f t="shared" si="83"/>
        <v>8</v>
      </c>
      <c r="IZ16" s="292" t="str">
        <f t="shared" si="233"/>
        <v>B4</v>
      </c>
      <c r="JA16" s="296"/>
      <c r="JB16" s="296"/>
      <c r="JC16" s="299"/>
      <c r="JD16" s="293" t="str">
        <f t="shared" si="234"/>
        <v/>
      </c>
      <c r="JE16" s="293" t="str">
        <f>IF((JD16&lt;&gt;""),IF(OR($F16&lt;&gt;$G16,PrSettings!$M$4="●"),(($F16-$G16)=(JA16-JB16))*1,0),"")</f>
        <v/>
      </c>
      <c r="JF16" s="293" t="str">
        <f t="shared" si="235"/>
        <v/>
      </c>
      <c r="JG16" s="293" t="str">
        <f>IF(JD16&lt;&gt;"",IF(ABS($F16-$G16)&gt;=PrSettings!$M$7,(ABS($F16-$G16-JA16+JB16)&lt;=1)*1,IF(AND(JD16,$F16=$G16,$F16&gt;=PrSettings!$M$6),(ABS(JA16-$F16)&lt;=1)*1,IF(AND(ABS($F16-$G16-JA16+JB16)&lt;=1,$F16+$G16&gt;=PrSettings!$M$8),(ABS(JA16-$F16)&lt;=1)*(ABS(JB16-$G16)&lt;=1)*1,""))),"")</f>
        <v/>
      </c>
      <c r="JH16" s="300"/>
      <c r="JJ16" s="291">
        <f t="shared" si="20"/>
        <v>6</v>
      </c>
      <c r="JK16" s="292" t="str">
        <f t="shared" si="236"/>
        <v>B2</v>
      </c>
      <c r="JL16" s="293">
        <f t="shared" si="86"/>
        <v>8</v>
      </c>
      <c r="JM16" s="292" t="str">
        <f t="shared" si="237"/>
        <v>B4</v>
      </c>
      <c r="JN16" s="296"/>
      <c r="JO16" s="296"/>
      <c r="JP16" s="299"/>
      <c r="JQ16" s="293" t="str">
        <f t="shared" si="238"/>
        <v/>
      </c>
      <c r="JR16" s="293" t="str">
        <f>IF((JQ16&lt;&gt;""),IF(OR($F16&lt;&gt;$G16,PrSettings!$M$4="●"),(($F16-$G16)=(JN16-JO16))*1,0),"")</f>
        <v/>
      </c>
      <c r="JS16" s="293" t="str">
        <f t="shared" si="239"/>
        <v/>
      </c>
      <c r="JT16" s="293" t="str">
        <f>IF(JQ16&lt;&gt;"",IF(ABS($F16-$G16)&gt;=PrSettings!$M$7,(ABS($F16-$G16-JN16+JO16)&lt;=1)*1,IF(AND(JQ16,$F16=$G16,$F16&gt;=PrSettings!$M$6),(ABS(JN16-$F16)&lt;=1)*1,IF(AND(ABS($F16-$G16-JN16+JO16)&lt;=1,$F16+$G16&gt;=PrSettings!$M$8),(ABS(JN16-$F16)&lt;=1)*(ABS(JO16-$G16)&lt;=1)*1,""))),"")</f>
        <v/>
      </c>
      <c r="JU16" s="300"/>
      <c r="JW16" s="291">
        <f t="shared" si="21"/>
        <v>6</v>
      </c>
      <c r="JX16" s="292" t="str">
        <f t="shared" si="240"/>
        <v>B2</v>
      </c>
      <c r="JY16" s="293">
        <f t="shared" si="89"/>
        <v>8</v>
      </c>
      <c r="JZ16" s="292" t="str">
        <f t="shared" si="241"/>
        <v>B4</v>
      </c>
      <c r="KA16" s="296"/>
      <c r="KB16" s="296"/>
      <c r="KC16" s="299"/>
      <c r="KD16" s="293" t="str">
        <f t="shared" si="242"/>
        <v/>
      </c>
      <c r="KE16" s="293" t="str">
        <f>IF((KD16&lt;&gt;""),IF(OR($F16&lt;&gt;$G16,PrSettings!$M$4="●"),(($F16-$G16)=(KA16-KB16))*1,0),"")</f>
        <v/>
      </c>
      <c r="KF16" s="293" t="str">
        <f t="shared" si="243"/>
        <v/>
      </c>
      <c r="KG16" s="293" t="str">
        <f>IF(KD16&lt;&gt;"",IF(ABS($F16-$G16)&gt;=PrSettings!$M$7,(ABS($F16-$G16-KA16+KB16)&lt;=1)*1,IF(AND(KD16,$F16=$G16,$F16&gt;=PrSettings!$M$6),(ABS(KA16-$F16)&lt;=1)*1,IF(AND(ABS($F16-$G16-KA16+KB16)&lt;=1,$F16+$G16&gt;=PrSettings!$M$8),(ABS(KA16-$F16)&lt;=1)*(ABS(KB16-$G16)&lt;=1)*1,""))),"")</f>
        <v/>
      </c>
      <c r="KH16" s="300"/>
      <c r="KJ16" s="291">
        <f t="shared" si="22"/>
        <v>6</v>
      </c>
      <c r="KK16" s="292" t="str">
        <f t="shared" si="244"/>
        <v>B2</v>
      </c>
      <c r="KL16" s="293">
        <f t="shared" si="92"/>
        <v>8</v>
      </c>
      <c r="KM16" s="292" t="str">
        <f t="shared" si="245"/>
        <v>B4</v>
      </c>
      <c r="KN16" s="296"/>
      <c r="KO16" s="296"/>
      <c r="KP16" s="299"/>
      <c r="KQ16" s="293" t="str">
        <f t="shared" si="246"/>
        <v/>
      </c>
      <c r="KR16" s="293" t="str">
        <f>IF((KQ16&lt;&gt;""),IF(OR($F16&lt;&gt;$G16,PrSettings!$M$4="●"),(($F16-$G16)=(KN16-KO16))*1,0),"")</f>
        <v/>
      </c>
      <c r="KS16" s="293" t="str">
        <f t="shared" si="247"/>
        <v/>
      </c>
      <c r="KT16" s="293" t="str">
        <f>IF(KQ16&lt;&gt;"",IF(ABS($F16-$G16)&gt;=PrSettings!$M$7,(ABS($F16-$G16-KN16+KO16)&lt;=1)*1,IF(AND(KQ16,$F16=$G16,$F16&gt;=PrSettings!$M$6),(ABS(KN16-$F16)&lt;=1)*1,IF(AND(ABS($F16-$G16-KN16+KO16)&lt;=1,$F16+$G16&gt;=PrSettings!$M$8),(ABS(KN16-$F16)&lt;=1)*(ABS(KO16-$G16)&lt;=1)*1,""))),"")</f>
        <v/>
      </c>
      <c r="KU16" s="300"/>
      <c r="KW16" s="291">
        <f t="shared" si="23"/>
        <v>6</v>
      </c>
      <c r="KX16" s="292" t="str">
        <f t="shared" si="248"/>
        <v>B2</v>
      </c>
      <c r="KY16" s="293">
        <f t="shared" si="95"/>
        <v>8</v>
      </c>
      <c r="KZ16" s="292" t="str">
        <f t="shared" si="249"/>
        <v>B4</v>
      </c>
      <c r="LA16" s="296"/>
      <c r="LB16" s="296"/>
      <c r="LC16" s="299"/>
      <c r="LD16" s="293" t="str">
        <f t="shared" si="250"/>
        <v/>
      </c>
      <c r="LE16" s="293" t="str">
        <f>IF((LD16&lt;&gt;""),IF(OR($F16&lt;&gt;$G16,PrSettings!$M$4="●"),(($F16-$G16)=(LA16-LB16))*1,0),"")</f>
        <v/>
      </c>
      <c r="LF16" s="293" t="str">
        <f t="shared" si="251"/>
        <v/>
      </c>
      <c r="LG16" s="293" t="str">
        <f>IF(LD16&lt;&gt;"",IF(ABS($F16-$G16)&gt;=PrSettings!$M$7,(ABS($F16-$G16-LA16+LB16)&lt;=1)*1,IF(AND(LD16,$F16=$G16,$F16&gt;=PrSettings!$M$6),(ABS(LA16-$F16)&lt;=1)*1,IF(AND(ABS($F16-$G16-LA16+LB16)&lt;=1,$F16+$G16&gt;=PrSettings!$M$8),(ABS(LA16-$F16)&lt;=1)*(ABS(LB16-$G16)&lt;=1)*1,""))),"")</f>
        <v/>
      </c>
      <c r="LH16" s="300"/>
      <c r="LJ16" s="291">
        <f t="shared" si="24"/>
        <v>6</v>
      </c>
      <c r="LK16" s="292" t="str">
        <f t="shared" si="252"/>
        <v>B2</v>
      </c>
      <c r="LL16" s="293">
        <f t="shared" si="98"/>
        <v>8</v>
      </c>
      <c r="LM16" s="292" t="str">
        <f t="shared" si="253"/>
        <v>B4</v>
      </c>
      <c r="LN16" s="296"/>
      <c r="LO16" s="296"/>
      <c r="LP16" s="299"/>
      <c r="LQ16" s="293" t="str">
        <f t="shared" si="254"/>
        <v/>
      </c>
      <c r="LR16" s="293" t="str">
        <f>IF((LQ16&lt;&gt;""),IF(OR($F16&lt;&gt;$G16,PrSettings!$M$4="●"),(($F16-$G16)=(LN16-LO16))*1,0),"")</f>
        <v/>
      </c>
      <c r="LS16" s="293" t="str">
        <f t="shared" si="255"/>
        <v/>
      </c>
      <c r="LT16" s="293" t="str">
        <f>IF(LQ16&lt;&gt;"",IF(ABS($F16-$G16)&gt;=PrSettings!$M$7,(ABS($F16-$G16-LN16+LO16)&lt;=1)*1,IF(AND(LQ16,$F16=$G16,$F16&gt;=PrSettings!$M$6),(ABS(LN16-$F16)&lt;=1)*1,IF(AND(ABS($F16-$G16-LN16+LO16)&lt;=1,$F16+$G16&gt;=PrSettings!$M$8),(ABS(LN16-$F16)&lt;=1)*(ABS(LO16-$G16)&lt;=1)*1,""))),"")</f>
        <v/>
      </c>
      <c r="LU16" s="300"/>
      <c r="LW16" s="291">
        <f t="shared" si="25"/>
        <v>6</v>
      </c>
      <c r="LX16" s="292" t="str">
        <f t="shared" si="256"/>
        <v>B2</v>
      </c>
      <c r="LY16" s="293">
        <f t="shared" si="101"/>
        <v>8</v>
      </c>
      <c r="LZ16" s="292" t="str">
        <f t="shared" si="257"/>
        <v>B4</v>
      </c>
      <c r="MA16" s="296"/>
      <c r="MB16" s="296"/>
      <c r="MC16" s="299"/>
      <c r="MD16" s="293" t="str">
        <f t="shared" si="258"/>
        <v/>
      </c>
      <c r="ME16" s="293" t="str">
        <f>IF((MD16&lt;&gt;""),IF(OR($F16&lt;&gt;$G16,PrSettings!$M$4="●"),(($F16-$G16)=(MA16-MB16))*1,0),"")</f>
        <v/>
      </c>
      <c r="MF16" s="293" t="str">
        <f t="shared" si="259"/>
        <v/>
      </c>
      <c r="MG16" s="293" t="str">
        <f>IF(MD16&lt;&gt;"",IF(ABS($F16-$G16)&gt;=PrSettings!$M$7,(ABS($F16-$G16-MA16+MB16)&lt;=1)*1,IF(AND(MD16,$F16=$G16,$F16&gt;=PrSettings!$M$6),(ABS(MA16-$F16)&lt;=1)*1,IF(AND(ABS($F16-$G16-MA16+MB16)&lt;=1,$F16+$G16&gt;=PrSettings!$M$8),(ABS(MA16-$F16)&lt;=1)*(ABS(MB16-$G16)&lt;=1)*1,""))),"")</f>
        <v/>
      </c>
      <c r="MH16" s="300"/>
    </row>
    <row r="17" spans="2:346" x14ac:dyDescent="0.25">
      <c r="B17" s="291">
        <f>INDEX(Groups!$C$7:$C$35,MATCH(C17,Groups!$D$7:$D$35,0))</f>
        <v>8</v>
      </c>
      <c r="C17" s="292" t="str">
        <f>CalcB!$P$26</f>
        <v>B4</v>
      </c>
      <c r="D17" s="293">
        <f>INDEX(Groups!$C$7:$C$35,MATCH(E17,Groups!$D$7:$D$35,0))</f>
        <v>5</v>
      </c>
      <c r="E17" s="292" t="str">
        <f>CalcB!$Q$26</f>
        <v>B1</v>
      </c>
      <c r="F17" s="294" t="str">
        <f>CalcB!$R$26</f>
        <v/>
      </c>
      <c r="G17" s="295" t="str">
        <f>CalcB!$S$26</f>
        <v/>
      </c>
      <c r="J17" s="291">
        <f t="shared" si="0"/>
        <v>8</v>
      </c>
      <c r="K17" s="292" t="str">
        <f t="shared" si="156"/>
        <v>B4</v>
      </c>
      <c r="L17" s="293">
        <f t="shared" si="26"/>
        <v>5</v>
      </c>
      <c r="M17" s="292" t="str">
        <f t="shared" si="157"/>
        <v>B1</v>
      </c>
      <c r="N17" s="296"/>
      <c r="O17" s="296"/>
      <c r="P17" s="299"/>
      <c r="Q17" s="293" t="str">
        <f t="shared" si="158"/>
        <v/>
      </c>
      <c r="R17" s="293" t="str">
        <f>IF((Q17&lt;&gt;""),IF(OR($F17&lt;&gt;$G17,PrSettings!$M$4="●"),(($F17-$G17)=(N17-O17))*1,0),"")</f>
        <v/>
      </c>
      <c r="S17" s="293" t="str">
        <f t="shared" si="159"/>
        <v/>
      </c>
      <c r="T17" s="293" t="str">
        <f>IF(Q17&lt;&gt;"",IF(ABS($F17-$G17)&gt;=PrSettings!$M$7,(ABS($F17-$G17-N17+O17)&lt;=1)*1,IF(AND(Q17,$F17=$G17,$F17&gt;=PrSettings!$M$6),(ABS(N17-$F17)&lt;=1)*1,IF(AND(ABS($F17-$G17-N17+O17)&lt;=1,$F17+$G17&gt;=PrSettings!$M$8),(ABS(N17-$F17)&lt;=1)*(ABS(O17-$G17)&lt;=1)*1,""))),"")</f>
        <v/>
      </c>
      <c r="U17" s="300"/>
      <c r="W17" s="291">
        <f t="shared" si="1"/>
        <v>8</v>
      </c>
      <c r="X17" s="292" t="str">
        <f t="shared" si="160"/>
        <v>B4</v>
      </c>
      <c r="Y17" s="293">
        <f t="shared" si="29"/>
        <v>5</v>
      </c>
      <c r="Z17" s="292" t="str">
        <f t="shared" si="161"/>
        <v>B1</v>
      </c>
      <c r="AA17" s="296"/>
      <c r="AB17" s="296"/>
      <c r="AC17" s="299"/>
      <c r="AD17" s="293" t="str">
        <f t="shared" si="162"/>
        <v/>
      </c>
      <c r="AE17" s="293" t="str">
        <f>IF((AD17&lt;&gt;""),IF(OR($F17&lt;&gt;$G17,PrSettings!$M$4="●"),(($F17-$G17)=(AA17-AB17))*1,0),"")</f>
        <v/>
      </c>
      <c r="AF17" s="293" t="str">
        <f t="shared" si="163"/>
        <v/>
      </c>
      <c r="AG17" s="293" t="str">
        <f>IF(AD17&lt;&gt;"",IF(ABS($F17-$G17)&gt;=PrSettings!$M$7,(ABS($F17-$G17-AA17+AB17)&lt;=1)*1,IF(AND(AD17,$F17=$G17,$F17&gt;=PrSettings!$M$6),(ABS(AA17-$F17)&lt;=1)*1,IF(AND(ABS($F17-$G17-AA17+AB17)&lt;=1,$F17+$G17&gt;=PrSettings!$M$8),(ABS(AA17-$F17)&lt;=1)*(ABS(AB17-$G17)&lt;=1)*1,""))),"")</f>
        <v/>
      </c>
      <c r="AH17" s="300"/>
      <c r="AJ17" s="291">
        <f t="shared" si="2"/>
        <v>8</v>
      </c>
      <c r="AK17" s="292" t="str">
        <f t="shared" si="164"/>
        <v>B4</v>
      </c>
      <c r="AL17" s="293">
        <f t="shared" si="32"/>
        <v>5</v>
      </c>
      <c r="AM17" s="292" t="str">
        <f t="shared" si="165"/>
        <v>B1</v>
      </c>
      <c r="AN17" s="296"/>
      <c r="AO17" s="296"/>
      <c r="AP17" s="299"/>
      <c r="AQ17" s="293" t="str">
        <f t="shared" si="166"/>
        <v/>
      </c>
      <c r="AR17" s="293" t="str">
        <f>IF((AQ17&lt;&gt;""),IF(OR($F17&lt;&gt;$G17,PrSettings!$M$4="●"),(($F17-$G17)=(AN17-AO17))*1,0),"")</f>
        <v/>
      </c>
      <c r="AS17" s="293" t="str">
        <f t="shared" si="167"/>
        <v/>
      </c>
      <c r="AT17" s="293" t="str">
        <f>IF(AQ17&lt;&gt;"",IF(ABS($F17-$G17)&gt;=PrSettings!$M$7,(ABS($F17-$G17-AN17+AO17)&lt;=1)*1,IF(AND(AQ17,$F17=$G17,$F17&gt;=PrSettings!$M$6),(ABS(AN17-$F17)&lt;=1)*1,IF(AND(ABS($F17-$G17-AN17+AO17)&lt;=1,$F17+$G17&gt;=PrSettings!$M$8),(ABS(AN17-$F17)&lt;=1)*(ABS(AO17-$G17)&lt;=1)*1,""))),"")</f>
        <v/>
      </c>
      <c r="AU17" s="300"/>
      <c r="AW17" s="291">
        <f t="shared" si="3"/>
        <v>8</v>
      </c>
      <c r="AX17" s="292" t="str">
        <f t="shared" si="168"/>
        <v>B4</v>
      </c>
      <c r="AY17" s="293">
        <f t="shared" si="35"/>
        <v>5</v>
      </c>
      <c r="AZ17" s="292" t="str">
        <f t="shared" si="169"/>
        <v>B1</v>
      </c>
      <c r="BA17" s="296"/>
      <c r="BB17" s="296"/>
      <c r="BC17" s="299"/>
      <c r="BD17" s="293" t="str">
        <f t="shared" si="170"/>
        <v/>
      </c>
      <c r="BE17" s="293" t="str">
        <f>IF((BD17&lt;&gt;""),IF(OR($F17&lt;&gt;$G17,PrSettings!$M$4="●"),(($F17-$G17)=(BA17-BB17))*1,0),"")</f>
        <v/>
      </c>
      <c r="BF17" s="293" t="str">
        <f t="shared" si="171"/>
        <v/>
      </c>
      <c r="BG17" s="293" t="str">
        <f>IF(BD17&lt;&gt;"",IF(ABS($F17-$G17)&gt;=PrSettings!$M$7,(ABS($F17-$G17-BA17+BB17)&lt;=1)*1,IF(AND(BD17,$F17=$G17,$F17&gt;=PrSettings!$M$6),(ABS(BA17-$F17)&lt;=1)*1,IF(AND(ABS($F17-$G17-BA17+BB17)&lt;=1,$F17+$G17&gt;=PrSettings!$M$8),(ABS(BA17-$F17)&lt;=1)*(ABS(BB17-$G17)&lt;=1)*1,""))),"")</f>
        <v/>
      </c>
      <c r="BH17" s="300"/>
      <c r="BJ17" s="291">
        <f t="shared" si="4"/>
        <v>8</v>
      </c>
      <c r="BK17" s="292" t="str">
        <f t="shared" si="172"/>
        <v>B4</v>
      </c>
      <c r="BL17" s="293">
        <f t="shared" si="38"/>
        <v>5</v>
      </c>
      <c r="BM17" s="292" t="str">
        <f t="shared" si="173"/>
        <v>B1</v>
      </c>
      <c r="BN17" s="296"/>
      <c r="BO17" s="296"/>
      <c r="BP17" s="299"/>
      <c r="BQ17" s="293" t="str">
        <f t="shared" si="174"/>
        <v/>
      </c>
      <c r="BR17" s="293" t="str">
        <f>IF((BQ17&lt;&gt;""),IF(OR($F17&lt;&gt;$G17,PrSettings!$M$4="●"),(($F17-$G17)=(BN17-BO17))*1,0),"")</f>
        <v/>
      </c>
      <c r="BS17" s="293" t="str">
        <f t="shared" si="175"/>
        <v/>
      </c>
      <c r="BT17" s="293" t="str">
        <f>IF(BQ17&lt;&gt;"",IF(ABS($F17-$G17)&gt;=PrSettings!$M$7,(ABS($F17-$G17-BN17+BO17)&lt;=1)*1,IF(AND(BQ17,$F17=$G17,$F17&gt;=PrSettings!$M$6),(ABS(BN17-$F17)&lt;=1)*1,IF(AND(ABS($F17-$G17-BN17+BO17)&lt;=1,$F17+$G17&gt;=PrSettings!$M$8),(ABS(BN17-$F17)&lt;=1)*(ABS(BO17-$G17)&lt;=1)*1,""))),"")</f>
        <v/>
      </c>
      <c r="BU17" s="300"/>
      <c r="BW17" s="291">
        <f t="shared" si="5"/>
        <v>8</v>
      </c>
      <c r="BX17" s="292" t="str">
        <f t="shared" si="176"/>
        <v>B4</v>
      </c>
      <c r="BY17" s="293">
        <f t="shared" si="41"/>
        <v>5</v>
      </c>
      <c r="BZ17" s="292" t="str">
        <f t="shared" si="177"/>
        <v>B1</v>
      </c>
      <c r="CA17" s="296"/>
      <c r="CB17" s="296"/>
      <c r="CC17" s="299"/>
      <c r="CD17" s="293" t="str">
        <f t="shared" si="178"/>
        <v/>
      </c>
      <c r="CE17" s="293" t="str">
        <f>IF((CD17&lt;&gt;""),IF(OR($F17&lt;&gt;$G17,PrSettings!$M$4="●"),(($F17-$G17)=(CA17-CB17))*1,0),"")</f>
        <v/>
      </c>
      <c r="CF17" s="293" t="str">
        <f t="shared" si="179"/>
        <v/>
      </c>
      <c r="CG17" s="293" t="str">
        <f>IF(CD17&lt;&gt;"",IF(ABS($F17-$G17)&gt;=PrSettings!$M$7,(ABS($F17-$G17-CA17+CB17)&lt;=1)*1,IF(AND(CD17,$F17=$G17,$F17&gt;=PrSettings!$M$6),(ABS(CA17-$F17)&lt;=1)*1,IF(AND(ABS($F17-$G17-CA17+CB17)&lt;=1,$F17+$G17&gt;=PrSettings!$M$8),(ABS(CA17-$F17)&lt;=1)*(ABS(CB17-$G17)&lt;=1)*1,""))),"")</f>
        <v/>
      </c>
      <c r="CH17" s="300"/>
      <c r="CJ17" s="291">
        <f t="shared" si="6"/>
        <v>8</v>
      </c>
      <c r="CK17" s="292" t="str">
        <f t="shared" si="180"/>
        <v>B4</v>
      </c>
      <c r="CL17" s="293">
        <f t="shared" si="44"/>
        <v>5</v>
      </c>
      <c r="CM17" s="292" t="str">
        <f t="shared" si="181"/>
        <v>B1</v>
      </c>
      <c r="CN17" s="296"/>
      <c r="CO17" s="296"/>
      <c r="CP17" s="299"/>
      <c r="CQ17" s="293" t="str">
        <f t="shared" si="182"/>
        <v/>
      </c>
      <c r="CR17" s="293" t="str">
        <f>IF((CQ17&lt;&gt;""),IF(OR($F17&lt;&gt;$G17,PrSettings!$M$4="●"),(($F17-$G17)=(CN17-CO17))*1,0),"")</f>
        <v/>
      </c>
      <c r="CS17" s="293" t="str">
        <f t="shared" si="183"/>
        <v/>
      </c>
      <c r="CT17" s="293" t="str">
        <f>IF(CQ17&lt;&gt;"",IF(ABS($F17-$G17)&gt;=PrSettings!$M$7,(ABS($F17-$G17-CN17+CO17)&lt;=1)*1,IF(AND(CQ17,$F17=$G17,$F17&gt;=PrSettings!$M$6),(ABS(CN17-$F17)&lt;=1)*1,IF(AND(ABS($F17-$G17-CN17+CO17)&lt;=1,$F17+$G17&gt;=PrSettings!$M$8),(ABS(CN17-$F17)&lt;=1)*(ABS(CO17-$G17)&lt;=1)*1,""))),"")</f>
        <v/>
      </c>
      <c r="CU17" s="300"/>
      <c r="CW17" s="291">
        <f t="shared" si="7"/>
        <v>8</v>
      </c>
      <c r="CX17" s="292" t="str">
        <f t="shared" si="184"/>
        <v>B4</v>
      </c>
      <c r="CY17" s="293">
        <f t="shared" si="47"/>
        <v>5</v>
      </c>
      <c r="CZ17" s="292" t="str">
        <f t="shared" si="185"/>
        <v>B1</v>
      </c>
      <c r="DA17" s="296"/>
      <c r="DB17" s="296"/>
      <c r="DC17" s="299"/>
      <c r="DD17" s="293" t="str">
        <f t="shared" si="186"/>
        <v/>
      </c>
      <c r="DE17" s="293" t="str">
        <f>IF((DD17&lt;&gt;""),IF(OR($F17&lt;&gt;$G17,PrSettings!$M$4="●"),(($F17-$G17)=(DA17-DB17))*1,0),"")</f>
        <v/>
      </c>
      <c r="DF17" s="293" t="str">
        <f t="shared" si="187"/>
        <v/>
      </c>
      <c r="DG17" s="293" t="str">
        <f>IF(DD17&lt;&gt;"",IF(ABS($F17-$G17)&gt;=PrSettings!$M$7,(ABS($F17-$G17-DA17+DB17)&lt;=1)*1,IF(AND(DD17,$F17=$G17,$F17&gt;=PrSettings!$M$6),(ABS(DA17-$F17)&lt;=1)*1,IF(AND(ABS($F17-$G17-DA17+DB17)&lt;=1,$F17+$G17&gt;=PrSettings!$M$8),(ABS(DA17-$F17)&lt;=1)*(ABS(DB17-$G17)&lt;=1)*1,""))),"")</f>
        <v/>
      </c>
      <c r="DH17" s="300"/>
      <c r="DJ17" s="291">
        <f t="shared" si="8"/>
        <v>8</v>
      </c>
      <c r="DK17" s="292" t="str">
        <f t="shared" si="188"/>
        <v>B4</v>
      </c>
      <c r="DL17" s="293">
        <f t="shared" si="50"/>
        <v>5</v>
      </c>
      <c r="DM17" s="292" t="str">
        <f t="shared" si="189"/>
        <v>B1</v>
      </c>
      <c r="DN17" s="296"/>
      <c r="DO17" s="296"/>
      <c r="DP17" s="299"/>
      <c r="DQ17" s="293" t="str">
        <f t="shared" si="190"/>
        <v/>
      </c>
      <c r="DR17" s="293" t="str">
        <f>IF((DQ17&lt;&gt;""),IF(OR($F17&lt;&gt;$G17,PrSettings!$M$4="●"),(($F17-$G17)=(DN17-DO17))*1,0),"")</f>
        <v/>
      </c>
      <c r="DS17" s="293" t="str">
        <f t="shared" si="191"/>
        <v/>
      </c>
      <c r="DT17" s="293" t="str">
        <f>IF(DQ17&lt;&gt;"",IF(ABS($F17-$G17)&gt;=PrSettings!$M$7,(ABS($F17-$G17-DN17+DO17)&lt;=1)*1,IF(AND(DQ17,$F17=$G17,$F17&gt;=PrSettings!$M$6),(ABS(DN17-$F17)&lt;=1)*1,IF(AND(ABS($F17-$G17-DN17+DO17)&lt;=1,$F17+$G17&gt;=PrSettings!$M$8),(ABS(DN17-$F17)&lt;=1)*(ABS(DO17-$G17)&lt;=1)*1,""))),"")</f>
        <v/>
      </c>
      <c r="DU17" s="300"/>
      <c r="DW17" s="291">
        <f t="shared" si="9"/>
        <v>8</v>
      </c>
      <c r="DX17" s="292" t="str">
        <f t="shared" si="192"/>
        <v>B4</v>
      </c>
      <c r="DY17" s="293">
        <f t="shared" si="53"/>
        <v>5</v>
      </c>
      <c r="DZ17" s="292" t="str">
        <f t="shared" si="193"/>
        <v>B1</v>
      </c>
      <c r="EA17" s="296"/>
      <c r="EB17" s="296"/>
      <c r="EC17" s="299"/>
      <c r="ED17" s="293" t="str">
        <f t="shared" si="194"/>
        <v/>
      </c>
      <c r="EE17" s="293" t="str">
        <f>IF((ED17&lt;&gt;""),IF(OR($F17&lt;&gt;$G17,PrSettings!$M$4="●"),(($F17-$G17)=(EA17-EB17))*1,0),"")</f>
        <v/>
      </c>
      <c r="EF17" s="293" t="str">
        <f t="shared" si="195"/>
        <v/>
      </c>
      <c r="EG17" s="293" t="str">
        <f>IF(ED17&lt;&gt;"",IF(ABS($F17-$G17)&gt;=PrSettings!$M$7,(ABS($F17-$G17-EA17+EB17)&lt;=1)*1,IF(AND(ED17,$F17=$G17,$F17&gt;=PrSettings!$M$6),(ABS(EA17-$F17)&lt;=1)*1,IF(AND(ABS($F17-$G17-EA17+EB17)&lt;=1,$F17+$G17&gt;=PrSettings!$M$8),(ABS(EA17-$F17)&lt;=1)*(ABS(EB17-$G17)&lt;=1)*1,""))),"")</f>
        <v/>
      </c>
      <c r="EH17" s="300"/>
      <c r="EJ17" s="291">
        <f t="shared" si="10"/>
        <v>8</v>
      </c>
      <c r="EK17" s="292" t="str">
        <f t="shared" si="196"/>
        <v>B4</v>
      </c>
      <c r="EL17" s="293">
        <f t="shared" si="56"/>
        <v>5</v>
      </c>
      <c r="EM17" s="292" t="str">
        <f t="shared" si="197"/>
        <v>B1</v>
      </c>
      <c r="EN17" s="296"/>
      <c r="EO17" s="296"/>
      <c r="EP17" s="299"/>
      <c r="EQ17" s="293" t="str">
        <f t="shared" si="198"/>
        <v/>
      </c>
      <c r="ER17" s="293" t="str">
        <f>IF((EQ17&lt;&gt;""),IF(OR($F17&lt;&gt;$G17,PrSettings!$M$4="●"),(($F17-$G17)=(EN17-EO17))*1,0),"")</f>
        <v/>
      </c>
      <c r="ES17" s="293" t="str">
        <f t="shared" si="199"/>
        <v/>
      </c>
      <c r="ET17" s="293" t="str">
        <f>IF(EQ17&lt;&gt;"",IF(ABS($F17-$G17)&gt;=PrSettings!$M$7,(ABS($F17-$G17-EN17+EO17)&lt;=1)*1,IF(AND(EQ17,$F17=$G17,$F17&gt;=PrSettings!$M$6),(ABS(EN17-$F17)&lt;=1)*1,IF(AND(ABS($F17-$G17-EN17+EO17)&lt;=1,$F17+$G17&gt;=PrSettings!$M$8),(ABS(EN17-$F17)&lt;=1)*(ABS(EO17-$G17)&lt;=1)*1,""))),"")</f>
        <v/>
      </c>
      <c r="EU17" s="300"/>
      <c r="EW17" s="291">
        <f t="shared" si="11"/>
        <v>8</v>
      </c>
      <c r="EX17" s="292" t="str">
        <f t="shared" si="200"/>
        <v>B4</v>
      </c>
      <c r="EY17" s="293">
        <f t="shared" si="59"/>
        <v>5</v>
      </c>
      <c r="EZ17" s="292" t="str">
        <f t="shared" si="201"/>
        <v>B1</v>
      </c>
      <c r="FA17" s="296"/>
      <c r="FB17" s="296"/>
      <c r="FC17" s="299"/>
      <c r="FD17" s="293" t="str">
        <f t="shared" si="202"/>
        <v/>
      </c>
      <c r="FE17" s="293" t="str">
        <f>IF((FD17&lt;&gt;""),IF(OR($F17&lt;&gt;$G17,PrSettings!$M$4="●"),(($F17-$G17)=(FA17-FB17))*1,0),"")</f>
        <v/>
      </c>
      <c r="FF17" s="293" t="str">
        <f t="shared" si="203"/>
        <v/>
      </c>
      <c r="FG17" s="293" t="str">
        <f>IF(FD17&lt;&gt;"",IF(ABS($F17-$G17)&gt;=PrSettings!$M$7,(ABS($F17-$G17-FA17+FB17)&lt;=1)*1,IF(AND(FD17,$F17=$G17,$F17&gt;=PrSettings!$M$6),(ABS(FA17-$F17)&lt;=1)*1,IF(AND(ABS($F17-$G17-FA17+FB17)&lt;=1,$F17+$G17&gt;=PrSettings!$M$8),(ABS(FA17-$F17)&lt;=1)*(ABS(FB17-$G17)&lt;=1)*1,""))),"")</f>
        <v/>
      </c>
      <c r="FH17" s="300"/>
      <c r="FJ17" s="291">
        <f t="shared" si="12"/>
        <v>8</v>
      </c>
      <c r="FK17" s="292" t="str">
        <f t="shared" si="204"/>
        <v>B4</v>
      </c>
      <c r="FL17" s="293">
        <f t="shared" si="62"/>
        <v>5</v>
      </c>
      <c r="FM17" s="292" t="str">
        <f t="shared" si="205"/>
        <v>B1</v>
      </c>
      <c r="FN17" s="296"/>
      <c r="FO17" s="296"/>
      <c r="FP17" s="299"/>
      <c r="FQ17" s="293" t="str">
        <f t="shared" si="206"/>
        <v/>
      </c>
      <c r="FR17" s="293" t="str">
        <f>IF((FQ17&lt;&gt;""),IF(OR($F17&lt;&gt;$G17,PrSettings!$M$4="●"),(($F17-$G17)=(FN17-FO17))*1,0),"")</f>
        <v/>
      </c>
      <c r="FS17" s="293" t="str">
        <f t="shared" si="207"/>
        <v/>
      </c>
      <c r="FT17" s="293" t="str">
        <f>IF(FQ17&lt;&gt;"",IF(ABS($F17-$G17)&gt;=PrSettings!$M$7,(ABS($F17-$G17-FN17+FO17)&lt;=1)*1,IF(AND(FQ17,$F17=$G17,$F17&gt;=PrSettings!$M$6),(ABS(FN17-$F17)&lt;=1)*1,IF(AND(ABS($F17-$G17-FN17+FO17)&lt;=1,$F17+$G17&gt;=PrSettings!$M$8),(ABS(FN17-$F17)&lt;=1)*(ABS(FO17-$G17)&lt;=1)*1,""))),"")</f>
        <v/>
      </c>
      <c r="FU17" s="300"/>
      <c r="FW17" s="291">
        <f t="shared" si="13"/>
        <v>8</v>
      </c>
      <c r="FX17" s="292" t="str">
        <f t="shared" si="208"/>
        <v>B4</v>
      </c>
      <c r="FY17" s="293">
        <f t="shared" si="65"/>
        <v>5</v>
      </c>
      <c r="FZ17" s="292" t="str">
        <f t="shared" si="209"/>
        <v>B1</v>
      </c>
      <c r="GA17" s="296"/>
      <c r="GB17" s="296"/>
      <c r="GC17" s="299"/>
      <c r="GD17" s="293" t="str">
        <f t="shared" si="210"/>
        <v/>
      </c>
      <c r="GE17" s="293" t="str">
        <f>IF((GD17&lt;&gt;""),IF(OR($F17&lt;&gt;$G17,PrSettings!$M$4="●"),(($F17-$G17)=(GA17-GB17))*1,0),"")</f>
        <v/>
      </c>
      <c r="GF17" s="293" t="str">
        <f t="shared" si="211"/>
        <v/>
      </c>
      <c r="GG17" s="293" t="str">
        <f>IF(GD17&lt;&gt;"",IF(ABS($F17-$G17)&gt;=PrSettings!$M$7,(ABS($F17-$G17-GA17+GB17)&lt;=1)*1,IF(AND(GD17,$F17=$G17,$F17&gt;=PrSettings!$M$6),(ABS(GA17-$F17)&lt;=1)*1,IF(AND(ABS($F17-$G17-GA17+GB17)&lt;=1,$F17+$G17&gt;=PrSettings!$M$8),(ABS(GA17-$F17)&lt;=1)*(ABS(GB17-$G17)&lt;=1)*1,""))),"")</f>
        <v/>
      </c>
      <c r="GH17" s="300"/>
      <c r="GJ17" s="291">
        <f t="shared" si="14"/>
        <v>8</v>
      </c>
      <c r="GK17" s="292" t="str">
        <f t="shared" si="212"/>
        <v>B4</v>
      </c>
      <c r="GL17" s="293">
        <f t="shared" si="68"/>
        <v>5</v>
      </c>
      <c r="GM17" s="292" t="str">
        <f t="shared" si="213"/>
        <v>B1</v>
      </c>
      <c r="GN17" s="296"/>
      <c r="GO17" s="296"/>
      <c r="GP17" s="299"/>
      <c r="GQ17" s="293" t="str">
        <f t="shared" si="214"/>
        <v/>
      </c>
      <c r="GR17" s="293" t="str">
        <f>IF((GQ17&lt;&gt;""),IF(OR($F17&lt;&gt;$G17,PrSettings!$M$4="●"),(($F17-$G17)=(GN17-GO17))*1,0),"")</f>
        <v/>
      </c>
      <c r="GS17" s="293" t="str">
        <f t="shared" si="215"/>
        <v/>
      </c>
      <c r="GT17" s="293" t="str">
        <f>IF(GQ17&lt;&gt;"",IF(ABS($F17-$G17)&gt;=PrSettings!$M$7,(ABS($F17-$G17-GN17+GO17)&lt;=1)*1,IF(AND(GQ17,$F17=$G17,$F17&gt;=PrSettings!$M$6),(ABS(GN17-$F17)&lt;=1)*1,IF(AND(ABS($F17-$G17-GN17+GO17)&lt;=1,$F17+$G17&gt;=PrSettings!$M$8),(ABS(GN17-$F17)&lt;=1)*(ABS(GO17-$G17)&lt;=1)*1,""))),"")</f>
        <v/>
      </c>
      <c r="GU17" s="300"/>
      <c r="GW17" s="291">
        <f t="shared" si="15"/>
        <v>8</v>
      </c>
      <c r="GX17" s="292" t="str">
        <f t="shared" si="216"/>
        <v>B4</v>
      </c>
      <c r="GY17" s="293">
        <f t="shared" si="71"/>
        <v>5</v>
      </c>
      <c r="GZ17" s="292" t="str">
        <f t="shared" si="217"/>
        <v>B1</v>
      </c>
      <c r="HA17" s="296"/>
      <c r="HB17" s="296"/>
      <c r="HC17" s="299"/>
      <c r="HD17" s="293" t="str">
        <f t="shared" si="218"/>
        <v/>
      </c>
      <c r="HE17" s="293" t="str">
        <f>IF((HD17&lt;&gt;""),IF(OR($F17&lt;&gt;$G17,PrSettings!$M$4="●"),(($F17-$G17)=(HA17-HB17))*1,0),"")</f>
        <v/>
      </c>
      <c r="HF17" s="293" t="str">
        <f t="shared" si="219"/>
        <v/>
      </c>
      <c r="HG17" s="293" t="str">
        <f>IF(HD17&lt;&gt;"",IF(ABS($F17-$G17)&gt;=PrSettings!$M$7,(ABS($F17-$G17-HA17+HB17)&lt;=1)*1,IF(AND(HD17,$F17=$G17,$F17&gt;=PrSettings!$M$6),(ABS(HA17-$F17)&lt;=1)*1,IF(AND(ABS($F17-$G17-HA17+HB17)&lt;=1,$F17+$G17&gt;=PrSettings!$M$8),(ABS(HA17-$F17)&lt;=1)*(ABS(HB17-$G17)&lt;=1)*1,""))),"")</f>
        <v/>
      </c>
      <c r="HH17" s="300"/>
      <c r="HJ17" s="291">
        <f t="shared" si="16"/>
        <v>8</v>
      </c>
      <c r="HK17" s="292" t="str">
        <f t="shared" si="220"/>
        <v>B4</v>
      </c>
      <c r="HL17" s="293">
        <f t="shared" si="74"/>
        <v>5</v>
      </c>
      <c r="HM17" s="292" t="str">
        <f t="shared" si="221"/>
        <v>B1</v>
      </c>
      <c r="HN17" s="296"/>
      <c r="HO17" s="296"/>
      <c r="HP17" s="299"/>
      <c r="HQ17" s="293" t="str">
        <f t="shared" si="222"/>
        <v/>
      </c>
      <c r="HR17" s="293" t="str">
        <f>IF((HQ17&lt;&gt;""),IF(OR($F17&lt;&gt;$G17,PrSettings!$M$4="●"),(($F17-$G17)=(HN17-HO17))*1,0),"")</f>
        <v/>
      </c>
      <c r="HS17" s="293" t="str">
        <f t="shared" si="223"/>
        <v/>
      </c>
      <c r="HT17" s="293" t="str">
        <f>IF(HQ17&lt;&gt;"",IF(ABS($F17-$G17)&gt;=PrSettings!$M$7,(ABS($F17-$G17-HN17+HO17)&lt;=1)*1,IF(AND(HQ17,$F17=$G17,$F17&gt;=PrSettings!$M$6),(ABS(HN17-$F17)&lt;=1)*1,IF(AND(ABS($F17-$G17-HN17+HO17)&lt;=1,$F17+$G17&gt;=PrSettings!$M$8),(ABS(HN17-$F17)&lt;=1)*(ABS(HO17-$G17)&lt;=1)*1,""))),"")</f>
        <v/>
      </c>
      <c r="HU17" s="300"/>
      <c r="HW17" s="291">
        <f t="shared" si="17"/>
        <v>8</v>
      </c>
      <c r="HX17" s="292" t="str">
        <f t="shared" si="224"/>
        <v>B4</v>
      </c>
      <c r="HY17" s="293">
        <f t="shared" si="77"/>
        <v>5</v>
      </c>
      <c r="HZ17" s="292" t="str">
        <f t="shared" si="225"/>
        <v>B1</v>
      </c>
      <c r="IA17" s="296"/>
      <c r="IB17" s="296"/>
      <c r="IC17" s="299"/>
      <c r="ID17" s="293" t="str">
        <f t="shared" si="226"/>
        <v/>
      </c>
      <c r="IE17" s="293" t="str">
        <f>IF((ID17&lt;&gt;""),IF(OR($F17&lt;&gt;$G17,PrSettings!$M$4="●"),(($F17-$G17)=(IA17-IB17))*1,0),"")</f>
        <v/>
      </c>
      <c r="IF17" s="293" t="str">
        <f t="shared" si="227"/>
        <v/>
      </c>
      <c r="IG17" s="293" t="str">
        <f>IF(ID17&lt;&gt;"",IF(ABS($F17-$G17)&gt;=PrSettings!$M$7,(ABS($F17-$G17-IA17+IB17)&lt;=1)*1,IF(AND(ID17,$F17=$G17,$F17&gt;=PrSettings!$M$6),(ABS(IA17-$F17)&lt;=1)*1,IF(AND(ABS($F17-$G17-IA17+IB17)&lt;=1,$F17+$G17&gt;=PrSettings!$M$8),(ABS(IA17-$F17)&lt;=1)*(ABS(IB17-$G17)&lt;=1)*1,""))),"")</f>
        <v/>
      </c>
      <c r="IH17" s="300"/>
      <c r="IJ17" s="291">
        <f t="shared" si="18"/>
        <v>8</v>
      </c>
      <c r="IK17" s="292" t="str">
        <f t="shared" si="228"/>
        <v>B4</v>
      </c>
      <c r="IL17" s="293">
        <f t="shared" si="80"/>
        <v>5</v>
      </c>
      <c r="IM17" s="292" t="str">
        <f t="shared" si="229"/>
        <v>B1</v>
      </c>
      <c r="IN17" s="296"/>
      <c r="IO17" s="296"/>
      <c r="IP17" s="299"/>
      <c r="IQ17" s="293" t="str">
        <f t="shared" si="230"/>
        <v/>
      </c>
      <c r="IR17" s="293" t="str">
        <f>IF((IQ17&lt;&gt;""),IF(OR($F17&lt;&gt;$G17,PrSettings!$M$4="●"),(($F17-$G17)=(IN17-IO17))*1,0),"")</f>
        <v/>
      </c>
      <c r="IS17" s="293" t="str">
        <f t="shared" si="231"/>
        <v/>
      </c>
      <c r="IT17" s="293" t="str">
        <f>IF(IQ17&lt;&gt;"",IF(ABS($F17-$G17)&gt;=PrSettings!$M$7,(ABS($F17-$G17-IN17+IO17)&lt;=1)*1,IF(AND(IQ17,$F17=$G17,$F17&gt;=PrSettings!$M$6),(ABS(IN17-$F17)&lt;=1)*1,IF(AND(ABS($F17-$G17-IN17+IO17)&lt;=1,$F17+$G17&gt;=PrSettings!$M$8),(ABS(IN17-$F17)&lt;=1)*(ABS(IO17-$G17)&lt;=1)*1,""))),"")</f>
        <v/>
      </c>
      <c r="IU17" s="300"/>
      <c r="IW17" s="291">
        <f t="shared" si="19"/>
        <v>8</v>
      </c>
      <c r="IX17" s="292" t="str">
        <f t="shared" si="232"/>
        <v>B4</v>
      </c>
      <c r="IY17" s="293">
        <f t="shared" si="83"/>
        <v>5</v>
      </c>
      <c r="IZ17" s="292" t="str">
        <f t="shared" si="233"/>
        <v>B1</v>
      </c>
      <c r="JA17" s="296"/>
      <c r="JB17" s="296"/>
      <c r="JC17" s="299"/>
      <c r="JD17" s="293" t="str">
        <f t="shared" si="234"/>
        <v/>
      </c>
      <c r="JE17" s="293" t="str">
        <f>IF((JD17&lt;&gt;""),IF(OR($F17&lt;&gt;$G17,PrSettings!$M$4="●"),(($F17-$G17)=(JA17-JB17))*1,0),"")</f>
        <v/>
      </c>
      <c r="JF17" s="293" t="str">
        <f t="shared" si="235"/>
        <v/>
      </c>
      <c r="JG17" s="293" t="str">
        <f>IF(JD17&lt;&gt;"",IF(ABS($F17-$G17)&gt;=PrSettings!$M$7,(ABS($F17-$G17-JA17+JB17)&lt;=1)*1,IF(AND(JD17,$F17=$G17,$F17&gt;=PrSettings!$M$6),(ABS(JA17-$F17)&lt;=1)*1,IF(AND(ABS($F17-$G17-JA17+JB17)&lt;=1,$F17+$G17&gt;=PrSettings!$M$8),(ABS(JA17-$F17)&lt;=1)*(ABS(JB17-$G17)&lt;=1)*1,""))),"")</f>
        <v/>
      </c>
      <c r="JH17" s="300"/>
      <c r="JJ17" s="291">
        <f t="shared" si="20"/>
        <v>8</v>
      </c>
      <c r="JK17" s="292" t="str">
        <f t="shared" si="236"/>
        <v>B4</v>
      </c>
      <c r="JL17" s="293">
        <f t="shared" si="86"/>
        <v>5</v>
      </c>
      <c r="JM17" s="292" t="str">
        <f t="shared" si="237"/>
        <v>B1</v>
      </c>
      <c r="JN17" s="296"/>
      <c r="JO17" s="296"/>
      <c r="JP17" s="299"/>
      <c r="JQ17" s="293" t="str">
        <f t="shared" si="238"/>
        <v/>
      </c>
      <c r="JR17" s="293" t="str">
        <f>IF((JQ17&lt;&gt;""),IF(OR($F17&lt;&gt;$G17,PrSettings!$M$4="●"),(($F17-$G17)=(JN17-JO17))*1,0),"")</f>
        <v/>
      </c>
      <c r="JS17" s="293" t="str">
        <f t="shared" si="239"/>
        <v/>
      </c>
      <c r="JT17" s="293" t="str">
        <f>IF(JQ17&lt;&gt;"",IF(ABS($F17-$G17)&gt;=PrSettings!$M$7,(ABS($F17-$G17-JN17+JO17)&lt;=1)*1,IF(AND(JQ17,$F17=$G17,$F17&gt;=PrSettings!$M$6),(ABS(JN17-$F17)&lt;=1)*1,IF(AND(ABS($F17-$G17-JN17+JO17)&lt;=1,$F17+$G17&gt;=PrSettings!$M$8),(ABS(JN17-$F17)&lt;=1)*(ABS(JO17-$G17)&lt;=1)*1,""))),"")</f>
        <v/>
      </c>
      <c r="JU17" s="300"/>
      <c r="JW17" s="291">
        <f t="shared" si="21"/>
        <v>8</v>
      </c>
      <c r="JX17" s="292" t="str">
        <f t="shared" si="240"/>
        <v>B4</v>
      </c>
      <c r="JY17" s="293">
        <f t="shared" si="89"/>
        <v>5</v>
      </c>
      <c r="JZ17" s="292" t="str">
        <f t="shared" si="241"/>
        <v>B1</v>
      </c>
      <c r="KA17" s="296"/>
      <c r="KB17" s="296"/>
      <c r="KC17" s="299"/>
      <c r="KD17" s="293" t="str">
        <f t="shared" si="242"/>
        <v/>
      </c>
      <c r="KE17" s="293" t="str">
        <f>IF((KD17&lt;&gt;""),IF(OR($F17&lt;&gt;$G17,PrSettings!$M$4="●"),(($F17-$G17)=(KA17-KB17))*1,0),"")</f>
        <v/>
      </c>
      <c r="KF17" s="293" t="str">
        <f t="shared" si="243"/>
        <v/>
      </c>
      <c r="KG17" s="293" t="str">
        <f>IF(KD17&lt;&gt;"",IF(ABS($F17-$G17)&gt;=PrSettings!$M$7,(ABS($F17-$G17-KA17+KB17)&lt;=1)*1,IF(AND(KD17,$F17=$G17,$F17&gt;=PrSettings!$M$6),(ABS(KA17-$F17)&lt;=1)*1,IF(AND(ABS($F17-$G17-KA17+KB17)&lt;=1,$F17+$G17&gt;=PrSettings!$M$8),(ABS(KA17-$F17)&lt;=1)*(ABS(KB17-$G17)&lt;=1)*1,""))),"")</f>
        <v/>
      </c>
      <c r="KH17" s="300"/>
      <c r="KJ17" s="291">
        <f t="shared" si="22"/>
        <v>8</v>
      </c>
      <c r="KK17" s="292" t="str">
        <f t="shared" si="244"/>
        <v>B4</v>
      </c>
      <c r="KL17" s="293">
        <f t="shared" si="92"/>
        <v>5</v>
      </c>
      <c r="KM17" s="292" t="str">
        <f t="shared" si="245"/>
        <v>B1</v>
      </c>
      <c r="KN17" s="296"/>
      <c r="KO17" s="296"/>
      <c r="KP17" s="299"/>
      <c r="KQ17" s="293" t="str">
        <f t="shared" si="246"/>
        <v/>
      </c>
      <c r="KR17" s="293" t="str">
        <f>IF((KQ17&lt;&gt;""),IF(OR($F17&lt;&gt;$G17,PrSettings!$M$4="●"),(($F17-$G17)=(KN17-KO17))*1,0),"")</f>
        <v/>
      </c>
      <c r="KS17" s="293" t="str">
        <f t="shared" si="247"/>
        <v/>
      </c>
      <c r="KT17" s="293" t="str">
        <f>IF(KQ17&lt;&gt;"",IF(ABS($F17-$G17)&gt;=PrSettings!$M$7,(ABS($F17-$G17-KN17+KO17)&lt;=1)*1,IF(AND(KQ17,$F17=$G17,$F17&gt;=PrSettings!$M$6),(ABS(KN17-$F17)&lt;=1)*1,IF(AND(ABS($F17-$G17-KN17+KO17)&lt;=1,$F17+$G17&gt;=PrSettings!$M$8),(ABS(KN17-$F17)&lt;=1)*(ABS(KO17-$G17)&lt;=1)*1,""))),"")</f>
        <v/>
      </c>
      <c r="KU17" s="300"/>
      <c r="KW17" s="291">
        <f t="shared" si="23"/>
        <v>8</v>
      </c>
      <c r="KX17" s="292" t="str">
        <f t="shared" si="248"/>
        <v>B4</v>
      </c>
      <c r="KY17" s="293">
        <f t="shared" si="95"/>
        <v>5</v>
      </c>
      <c r="KZ17" s="292" t="str">
        <f t="shared" si="249"/>
        <v>B1</v>
      </c>
      <c r="LA17" s="296"/>
      <c r="LB17" s="296"/>
      <c r="LC17" s="299"/>
      <c r="LD17" s="293" t="str">
        <f t="shared" si="250"/>
        <v/>
      </c>
      <c r="LE17" s="293" t="str">
        <f>IF((LD17&lt;&gt;""),IF(OR($F17&lt;&gt;$G17,PrSettings!$M$4="●"),(($F17-$G17)=(LA17-LB17))*1,0),"")</f>
        <v/>
      </c>
      <c r="LF17" s="293" t="str">
        <f t="shared" si="251"/>
        <v/>
      </c>
      <c r="LG17" s="293" t="str">
        <f>IF(LD17&lt;&gt;"",IF(ABS($F17-$G17)&gt;=PrSettings!$M$7,(ABS($F17-$G17-LA17+LB17)&lt;=1)*1,IF(AND(LD17,$F17=$G17,$F17&gt;=PrSettings!$M$6),(ABS(LA17-$F17)&lt;=1)*1,IF(AND(ABS($F17-$G17-LA17+LB17)&lt;=1,$F17+$G17&gt;=PrSettings!$M$8),(ABS(LA17-$F17)&lt;=1)*(ABS(LB17-$G17)&lt;=1)*1,""))),"")</f>
        <v/>
      </c>
      <c r="LH17" s="300"/>
      <c r="LJ17" s="291">
        <f t="shared" si="24"/>
        <v>8</v>
      </c>
      <c r="LK17" s="292" t="str">
        <f t="shared" si="252"/>
        <v>B4</v>
      </c>
      <c r="LL17" s="293">
        <f t="shared" si="98"/>
        <v>5</v>
      </c>
      <c r="LM17" s="292" t="str">
        <f t="shared" si="253"/>
        <v>B1</v>
      </c>
      <c r="LN17" s="296"/>
      <c r="LO17" s="296"/>
      <c r="LP17" s="299"/>
      <c r="LQ17" s="293" t="str">
        <f t="shared" si="254"/>
        <v/>
      </c>
      <c r="LR17" s="293" t="str">
        <f>IF((LQ17&lt;&gt;""),IF(OR($F17&lt;&gt;$G17,PrSettings!$M$4="●"),(($F17-$G17)=(LN17-LO17))*1,0),"")</f>
        <v/>
      </c>
      <c r="LS17" s="293" t="str">
        <f t="shared" si="255"/>
        <v/>
      </c>
      <c r="LT17" s="293" t="str">
        <f>IF(LQ17&lt;&gt;"",IF(ABS($F17-$G17)&gt;=PrSettings!$M$7,(ABS($F17-$G17-LN17+LO17)&lt;=1)*1,IF(AND(LQ17,$F17=$G17,$F17&gt;=PrSettings!$M$6),(ABS(LN17-$F17)&lt;=1)*1,IF(AND(ABS($F17-$G17-LN17+LO17)&lt;=1,$F17+$G17&gt;=PrSettings!$M$8),(ABS(LN17-$F17)&lt;=1)*(ABS(LO17-$G17)&lt;=1)*1,""))),"")</f>
        <v/>
      </c>
      <c r="LU17" s="300"/>
      <c r="LW17" s="291">
        <f t="shared" si="25"/>
        <v>8</v>
      </c>
      <c r="LX17" s="292" t="str">
        <f t="shared" si="256"/>
        <v>B4</v>
      </c>
      <c r="LY17" s="293">
        <f t="shared" si="101"/>
        <v>5</v>
      </c>
      <c r="LZ17" s="292" t="str">
        <f t="shared" si="257"/>
        <v>B1</v>
      </c>
      <c r="MA17" s="296"/>
      <c r="MB17" s="296"/>
      <c r="MC17" s="299"/>
      <c r="MD17" s="293" t="str">
        <f t="shared" si="258"/>
        <v/>
      </c>
      <c r="ME17" s="293" t="str">
        <f>IF((MD17&lt;&gt;""),IF(OR($F17&lt;&gt;$G17,PrSettings!$M$4="●"),(($F17-$G17)=(MA17-MB17))*1,0),"")</f>
        <v/>
      </c>
      <c r="MF17" s="293" t="str">
        <f t="shared" si="259"/>
        <v/>
      </c>
      <c r="MG17" s="293" t="str">
        <f>IF(MD17&lt;&gt;"",IF(ABS($F17-$G17)&gt;=PrSettings!$M$7,(ABS($F17-$G17-MA17+MB17)&lt;=1)*1,IF(AND(MD17,$F17=$G17,$F17&gt;=PrSettings!$M$6),(ABS(MA17-$F17)&lt;=1)*1,IF(AND(ABS($F17-$G17-MA17+MB17)&lt;=1,$F17+$G17&gt;=PrSettings!$M$8),(ABS(MA17-$F17)&lt;=1)*(ABS(MB17-$G17)&lt;=1)*1,""))),"")</f>
        <v/>
      </c>
      <c r="MH17" s="300"/>
    </row>
    <row r="18" spans="2:346" x14ac:dyDescent="0.25">
      <c r="B18" s="291">
        <f>INDEX(Groups!$C$7:$C$35,MATCH(C18,Groups!$D$7:$D$35,0))</f>
        <v>6</v>
      </c>
      <c r="C18" s="292" t="str">
        <f>CalcB!$P$27</f>
        <v>B2</v>
      </c>
      <c r="D18" s="293">
        <f>INDEX(Groups!$C$7:$C$35,MATCH(E18,Groups!$D$7:$D$35,0))</f>
        <v>7</v>
      </c>
      <c r="E18" s="292" t="str">
        <f>CalcB!$Q$27</f>
        <v>B3</v>
      </c>
      <c r="F18" s="294" t="str">
        <f>CalcB!$R$27</f>
        <v/>
      </c>
      <c r="G18" s="295" t="str">
        <f>CalcB!$S$27</f>
        <v/>
      </c>
      <c r="J18" s="291">
        <f t="shared" si="0"/>
        <v>6</v>
      </c>
      <c r="K18" s="292" t="str">
        <f t="shared" si="156"/>
        <v>B2</v>
      </c>
      <c r="L18" s="293">
        <f t="shared" si="26"/>
        <v>7</v>
      </c>
      <c r="M18" s="292" t="str">
        <f t="shared" si="157"/>
        <v>B3</v>
      </c>
      <c r="N18" s="296"/>
      <c r="O18" s="296"/>
      <c r="P18" s="301"/>
      <c r="Q18" s="293" t="str">
        <f t="shared" si="158"/>
        <v/>
      </c>
      <c r="R18" s="293" t="str">
        <f>IF((Q18&lt;&gt;""),IF(OR($F18&lt;&gt;$G18,PrSettings!$M$4="●"),(($F18-$G18)=(N18-O18))*1,0),"")</f>
        <v/>
      </c>
      <c r="S18" s="293" t="str">
        <f t="shared" si="159"/>
        <v/>
      </c>
      <c r="T18" s="293" t="str">
        <f>IF(Q18&lt;&gt;"",IF(ABS($F18-$G18)&gt;=PrSettings!$M$7,(ABS($F18-$G18-N18+O18)&lt;=1)*1,IF(AND(Q18,$F18=$G18,$F18&gt;=PrSettings!$M$6),(ABS(N18-$F18)&lt;=1)*1,IF(AND(ABS($F18-$G18-N18+O18)&lt;=1,$F18+$G18&gt;=PrSettings!$M$8),(ABS(N18-$F18)&lt;=1)*(ABS(O18-$G18)&lt;=1)*1,""))),"")</f>
        <v/>
      </c>
      <c r="U18" s="302"/>
      <c r="W18" s="291">
        <f t="shared" si="1"/>
        <v>6</v>
      </c>
      <c r="X18" s="292" t="str">
        <f t="shared" si="160"/>
        <v>B2</v>
      </c>
      <c r="Y18" s="293">
        <f t="shared" si="29"/>
        <v>7</v>
      </c>
      <c r="Z18" s="292" t="str">
        <f t="shared" si="161"/>
        <v>B3</v>
      </c>
      <c r="AA18" s="296"/>
      <c r="AB18" s="296"/>
      <c r="AC18" s="301"/>
      <c r="AD18" s="293" t="str">
        <f t="shared" si="162"/>
        <v/>
      </c>
      <c r="AE18" s="293" t="str">
        <f>IF((AD18&lt;&gt;""),IF(OR($F18&lt;&gt;$G18,PrSettings!$M$4="●"),(($F18-$G18)=(AA18-AB18))*1,0),"")</f>
        <v/>
      </c>
      <c r="AF18" s="293" t="str">
        <f t="shared" si="163"/>
        <v/>
      </c>
      <c r="AG18" s="293" t="str">
        <f>IF(AD18&lt;&gt;"",IF(ABS($F18-$G18)&gt;=PrSettings!$M$7,(ABS($F18-$G18-AA18+AB18)&lt;=1)*1,IF(AND(AD18,$F18=$G18,$F18&gt;=PrSettings!$M$6),(ABS(AA18-$F18)&lt;=1)*1,IF(AND(ABS($F18-$G18-AA18+AB18)&lt;=1,$F18+$G18&gt;=PrSettings!$M$8),(ABS(AA18-$F18)&lt;=1)*(ABS(AB18-$G18)&lt;=1)*1,""))),"")</f>
        <v/>
      </c>
      <c r="AH18" s="302"/>
      <c r="AJ18" s="291">
        <f t="shared" si="2"/>
        <v>6</v>
      </c>
      <c r="AK18" s="292" t="str">
        <f t="shared" si="164"/>
        <v>B2</v>
      </c>
      <c r="AL18" s="293">
        <f t="shared" si="32"/>
        <v>7</v>
      </c>
      <c r="AM18" s="292" t="str">
        <f t="shared" si="165"/>
        <v>B3</v>
      </c>
      <c r="AN18" s="296"/>
      <c r="AO18" s="296"/>
      <c r="AP18" s="301"/>
      <c r="AQ18" s="293" t="str">
        <f t="shared" si="166"/>
        <v/>
      </c>
      <c r="AR18" s="293" t="str">
        <f>IF((AQ18&lt;&gt;""),IF(OR($F18&lt;&gt;$G18,PrSettings!$M$4="●"),(($F18-$G18)=(AN18-AO18))*1,0),"")</f>
        <v/>
      </c>
      <c r="AS18" s="293" t="str">
        <f t="shared" si="167"/>
        <v/>
      </c>
      <c r="AT18" s="293" t="str">
        <f>IF(AQ18&lt;&gt;"",IF(ABS($F18-$G18)&gt;=PrSettings!$M$7,(ABS($F18-$G18-AN18+AO18)&lt;=1)*1,IF(AND(AQ18,$F18=$G18,$F18&gt;=PrSettings!$M$6),(ABS(AN18-$F18)&lt;=1)*1,IF(AND(ABS($F18-$G18-AN18+AO18)&lt;=1,$F18+$G18&gt;=PrSettings!$M$8),(ABS(AN18-$F18)&lt;=1)*(ABS(AO18-$G18)&lt;=1)*1,""))),"")</f>
        <v/>
      </c>
      <c r="AU18" s="302"/>
      <c r="AW18" s="291">
        <f t="shared" si="3"/>
        <v>6</v>
      </c>
      <c r="AX18" s="292" t="str">
        <f t="shared" si="168"/>
        <v>B2</v>
      </c>
      <c r="AY18" s="293">
        <f t="shared" si="35"/>
        <v>7</v>
      </c>
      <c r="AZ18" s="292" t="str">
        <f t="shared" si="169"/>
        <v>B3</v>
      </c>
      <c r="BA18" s="296"/>
      <c r="BB18" s="296"/>
      <c r="BC18" s="301"/>
      <c r="BD18" s="293" t="str">
        <f t="shared" si="170"/>
        <v/>
      </c>
      <c r="BE18" s="293" t="str">
        <f>IF((BD18&lt;&gt;""),IF(OR($F18&lt;&gt;$G18,PrSettings!$M$4="●"),(($F18-$G18)=(BA18-BB18))*1,0),"")</f>
        <v/>
      </c>
      <c r="BF18" s="293" t="str">
        <f t="shared" si="171"/>
        <v/>
      </c>
      <c r="BG18" s="293" t="str">
        <f>IF(BD18&lt;&gt;"",IF(ABS($F18-$G18)&gt;=PrSettings!$M$7,(ABS($F18-$G18-BA18+BB18)&lt;=1)*1,IF(AND(BD18,$F18=$G18,$F18&gt;=PrSettings!$M$6),(ABS(BA18-$F18)&lt;=1)*1,IF(AND(ABS($F18-$G18-BA18+BB18)&lt;=1,$F18+$G18&gt;=PrSettings!$M$8),(ABS(BA18-$F18)&lt;=1)*(ABS(BB18-$G18)&lt;=1)*1,""))),"")</f>
        <v/>
      </c>
      <c r="BH18" s="302"/>
      <c r="BJ18" s="291">
        <f t="shared" si="4"/>
        <v>6</v>
      </c>
      <c r="BK18" s="292" t="str">
        <f t="shared" si="172"/>
        <v>B2</v>
      </c>
      <c r="BL18" s="293">
        <f t="shared" si="38"/>
        <v>7</v>
      </c>
      <c r="BM18" s="292" t="str">
        <f t="shared" si="173"/>
        <v>B3</v>
      </c>
      <c r="BN18" s="296"/>
      <c r="BO18" s="296"/>
      <c r="BP18" s="301"/>
      <c r="BQ18" s="293" t="str">
        <f t="shared" si="174"/>
        <v/>
      </c>
      <c r="BR18" s="293" t="str">
        <f>IF((BQ18&lt;&gt;""),IF(OR($F18&lt;&gt;$G18,PrSettings!$M$4="●"),(($F18-$G18)=(BN18-BO18))*1,0),"")</f>
        <v/>
      </c>
      <c r="BS18" s="293" t="str">
        <f t="shared" si="175"/>
        <v/>
      </c>
      <c r="BT18" s="293" t="str">
        <f>IF(BQ18&lt;&gt;"",IF(ABS($F18-$G18)&gt;=PrSettings!$M$7,(ABS($F18-$G18-BN18+BO18)&lt;=1)*1,IF(AND(BQ18,$F18=$G18,$F18&gt;=PrSettings!$M$6),(ABS(BN18-$F18)&lt;=1)*1,IF(AND(ABS($F18-$G18-BN18+BO18)&lt;=1,$F18+$G18&gt;=PrSettings!$M$8),(ABS(BN18-$F18)&lt;=1)*(ABS(BO18-$G18)&lt;=1)*1,""))),"")</f>
        <v/>
      </c>
      <c r="BU18" s="302"/>
      <c r="BW18" s="291">
        <f t="shared" si="5"/>
        <v>6</v>
      </c>
      <c r="BX18" s="292" t="str">
        <f t="shared" si="176"/>
        <v>B2</v>
      </c>
      <c r="BY18" s="293">
        <f t="shared" si="41"/>
        <v>7</v>
      </c>
      <c r="BZ18" s="292" t="str">
        <f t="shared" si="177"/>
        <v>B3</v>
      </c>
      <c r="CA18" s="296"/>
      <c r="CB18" s="296"/>
      <c r="CC18" s="301"/>
      <c r="CD18" s="293" t="str">
        <f t="shared" si="178"/>
        <v/>
      </c>
      <c r="CE18" s="293" t="str">
        <f>IF((CD18&lt;&gt;""),IF(OR($F18&lt;&gt;$G18,PrSettings!$M$4="●"),(($F18-$G18)=(CA18-CB18))*1,0),"")</f>
        <v/>
      </c>
      <c r="CF18" s="293" t="str">
        <f t="shared" si="179"/>
        <v/>
      </c>
      <c r="CG18" s="293" t="str">
        <f>IF(CD18&lt;&gt;"",IF(ABS($F18-$G18)&gt;=PrSettings!$M$7,(ABS($F18-$G18-CA18+CB18)&lt;=1)*1,IF(AND(CD18,$F18=$G18,$F18&gt;=PrSettings!$M$6),(ABS(CA18-$F18)&lt;=1)*1,IF(AND(ABS($F18-$G18-CA18+CB18)&lt;=1,$F18+$G18&gt;=PrSettings!$M$8),(ABS(CA18-$F18)&lt;=1)*(ABS(CB18-$G18)&lt;=1)*1,""))),"")</f>
        <v/>
      </c>
      <c r="CH18" s="302"/>
      <c r="CJ18" s="291">
        <f t="shared" si="6"/>
        <v>6</v>
      </c>
      <c r="CK18" s="292" t="str">
        <f t="shared" si="180"/>
        <v>B2</v>
      </c>
      <c r="CL18" s="293">
        <f t="shared" si="44"/>
        <v>7</v>
      </c>
      <c r="CM18" s="292" t="str">
        <f t="shared" si="181"/>
        <v>B3</v>
      </c>
      <c r="CN18" s="296"/>
      <c r="CO18" s="296"/>
      <c r="CP18" s="301"/>
      <c r="CQ18" s="293" t="str">
        <f t="shared" si="182"/>
        <v/>
      </c>
      <c r="CR18" s="293" t="str">
        <f>IF((CQ18&lt;&gt;""),IF(OR($F18&lt;&gt;$G18,PrSettings!$M$4="●"),(($F18-$G18)=(CN18-CO18))*1,0),"")</f>
        <v/>
      </c>
      <c r="CS18" s="293" t="str">
        <f t="shared" si="183"/>
        <v/>
      </c>
      <c r="CT18" s="293" t="str">
        <f>IF(CQ18&lt;&gt;"",IF(ABS($F18-$G18)&gt;=PrSettings!$M$7,(ABS($F18-$G18-CN18+CO18)&lt;=1)*1,IF(AND(CQ18,$F18=$G18,$F18&gt;=PrSettings!$M$6),(ABS(CN18-$F18)&lt;=1)*1,IF(AND(ABS($F18-$G18-CN18+CO18)&lt;=1,$F18+$G18&gt;=PrSettings!$M$8),(ABS(CN18-$F18)&lt;=1)*(ABS(CO18-$G18)&lt;=1)*1,""))),"")</f>
        <v/>
      </c>
      <c r="CU18" s="302"/>
      <c r="CW18" s="291">
        <f t="shared" si="7"/>
        <v>6</v>
      </c>
      <c r="CX18" s="292" t="str">
        <f t="shared" si="184"/>
        <v>B2</v>
      </c>
      <c r="CY18" s="293">
        <f t="shared" si="47"/>
        <v>7</v>
      </c>
      <c r="CZ18" s="292" t="str">
        <f t="shared" si="185"/>
        <v>B3</v>
      </c>
      <c r="DA18" s="296"/>
      <c r="DB18" s="296"/>
      <c r="DC18" s="301"/>
      <c r="DD18" s="293" t="str">
        <f t="shared" si="186"/>
        <v/>
      </c>
      <c r="DE18" s="293" t="str">
        <f>IF((DD18&lt;&gt;""),IF(OR($F18&lt;&gt;$G18,PrSettings!$M$4="●"),(($F18-$G18)=(DA18-DB18))*1,0),"")</f>
        <v/>
      </c>
      <c r="DF18" s="293" t="str">
        <f t="shared" si="187"/>
        <v/>
      </c>
      <c r="DG18" s="293" t="str">
        <f>IF(DD18&lt;&gt;"",IF(ABS($F18-$G18)&gt;=PrSettings!$M$7,(ABS($F18-$G18-DA18+DB18)&lt;=1)*1,IF(AND(DD18,$F18=$G18,$F18&gt;=PrSettings!$M$6),(ABS(DA18-$F18)&lt;=1)*1,IF(AND(ABS($F18-$G18-DA18+DB18)&lt;=1,$F18+$G18&gt;=PrSettings!$M$8),(ABS(DA18-$F18)&lt;=1)*(ABS(DB18-$G18)&lt;=1)*1,""))),"")</f>
        <v/>
      </c>
      <c r="DH18" s="302"/>
      <c r="DJ18" s="291">
        <f t="shared" si="8"/>
        <v>6</v>
      </c>
      <c r="DK18" s="292" t="str">
        <f t="shared" si="188"/>
        <v>B2</v>
      </c>
      <c r="DL18" s="293">
        <f t="shared" si="50"/>
        <v>7</v>
      </c>
      <c r="DM18" s="292" t="str">
        <f t="shared" si="189"/>
        <v>B3</v>
      </c>
      <c r="DN18" s="296"/>
      <c r="DO18" s="296"/>
      <c r="DP18" s="301"/>
      <c r="DQ18" s="293" t="str">
        <f t="shared" si="190"/>
        <v/>
      </c>
      <c r="DR18" s="293" t="str">
        <f>IF((DQ18&lt;&gt;""),IF(OR($F18&lt;&gt;$G18,PrSettings!$M$4="●"),(($F18-$G18)=(DN18-DO18))*1,0),"")</f>
        <v/>
      </c>
      <c r="DS18" s="293" t="str">
        <f t="shared" si="191"/>
        <v/>
      </c>
      <c r="DT18" s="293" t="str">
        <f>IF(DQ18&lt;&gt;"",IF(ABS($F18-$G18)&gt;=PrSettings!$M$7,(ABS($F18-$G18-DN18+DO18)&lt;=1)*1,IF(AND(DQ18,$F18=$G18,$F18&gt;=PrSettings!$M$6),(ABS(DN18-$F18)&lt;=1)*1,IF(AND(ABS($F18-$G18-DN18+DO18)&lt;=1,$F18+$G18&gt;=PrSettings!$M$8),(ABS(DN18-$F18)&lt;=1)*(ABS(DO18-$G18)&lt;=1)*1,""))),"")</f>
        <v/>
      </c>
      <c r="DU18" s="302"/>
      <c r="DW18" s="291">
        <f t="shared" si="9"/>
        <v>6</v>
      </c>
      <c r="DX18" s="292" t="str">
        <f t="shared" si="192"/>
        <v>B2</v>
      </c>
      <c r="DY18" s="293">
        <f t="shared" si="53"/>
        <v>7</v>
      </c>
      <c r="DZ18" s="292" t="str">
        <f t="shared" si="193"/>
        <v>B3</v>
      </c>
      <c r="EA18" s="296"/>
      <c r="EB18" s="296"/>
      <c r="EC18" s="301"/>
      <c r="ED18" s="293" t="str">
        <f t="shared" si="194"/>
        <v/>
      </c>
      <c r="EE18" s="293" t="str">
        <f>IF((ED18&lt;&gt;""),IF(OR($F18&lt;&gt;$G18,PrSettings!$M$4="●"),(($F18-$G18)=(EA18-EB18))*1,0),"")</f>
        <v/>
      </c>
      <c r="EF18" s="293" t="str">
        <f t="shared" si="195"/>
        <v/>
      </c>
      <c r="EG18" s="293" t="str">
        <f>IF(ED18&lt;&gt;"",IF(ABS($F18-$G18)&gt;=PrSettings!$M$7,(ABS($F18-$G18-EA18+EB18)&lt;=1)*1,IF(AND(ED18,$F18=$G18,$F18&gt;=PrSettings!$M$6),(ABS(EA18-$F18)&lt;=1)*1,IF(AND(ABS($F18-$G18-EA18+EB18)&lt;=1,$F18+$G18&gt;=PrSettings!$M$8),(ABS(EA18-$F18)&lt;=1)*(ABS(EB18-$G18)&lt;=1)*1,""))),"")</f>
        <v/>
      </c>
      <c r="EH18" s="302"/>
      <c r="EJ18" s="291">
        <f t="shared" si="10"/>
        <v>6</v>
      </c>
      <c r="EK18" s="292" t="str">
        <f t="shared" si="196"/>
        <v>B2</v>
      </c>
      <c r="EL18" s="293">
        <f t="shared" si="56"/>
        <v>7</v>
      </c>
      <c r="EM18" s="292" t="str">
        <f t="shared" si="197"/>
        <v>B3</v>
      </c>
      <c r="EN18" s="296"/>
      <c r="EO18" s="296"/>
      <c r="EP18" s="301"/>
      <c r="EQ18" s="293" t="str">
        <f t="shared" si="198"/>
        <v/>
      </c>
      <c r="ER18" s="293" t="str">
        <f>IF((EQ18&lt;&gt;""),IF(OR($F18&lt;&gt;$G18,PrSettings!$M$4="●"),(($F18-$G18)=(EN18-EO18))*1,0),"")</f>
        <v/>
      </c>
      <c r="ES18" s="293" t="str">
        <f t="shared" si="199"/>
        <v/>
      </c>
      <c r="ET18" s="293" t="str">
        <f>IF(EQ18&lt;&gt;"",IF(ABS($F18-$G18)&gt;=PrSettings!$M$7,(ABS($F18-$G18-EN18+EO18)&lt;=1)*1,IF(AND(EQ18,$F18=$G18,$F18&gt;=PrSettings!$M$6),(ABS(EN18-$F18)&lt;=1)*1,IF(AND(ABS($F18-$G18-EN18+EO18)&lt;=1,$F18+$G18&gt;=PrSettings!$M$8),(ABS(EN18-$F18)&lt;=1)*(ABS(EO18-$G18)&lt;=1)*1,""))),"")</f>
        <v/>
      </c>
      <c r="EU18" s="302"/>
      <c r="EW18" s="291">
        <f t="shared" si="11"/>
        <v>6</v>
      </c>
      <c r="EX18" s="292" t="str">
        <f t="shared" si="200"/>
        <v>B2</v>
      </c>
      <c r="EY18" s="293">
        <f t="shared" si="59"/>
        <v>7</v>
      </c>
      <c r="EZ18" s="292" t="str">
        <f t="shared" si="201"/>
        <v>B3</v>
      </c>
      <c r="FA18" s="296"/>
      <c r="FB18" s="296"/>
      <c r="FC18" s="301"/>
      <c r="FD18" s="293" t="str">
        <f t="shared" si="202"/>
        <v/>
      </c>
      <c r="FE18" s="293" t="str">
        <f>IF((FD18&lt;&gt;""),IF(OR($F18&lt;&gt;$G18,PrSettings!$M$4="●"),(($F18-$G18)=(FA18-FB18))*1,0),"")</f>
        <v/>
      </c>
      <c r="FF18" s="293" t="str">
        <f t="shared" si="203"/>
        <v/>
      </c>
      <c r="FG18" s="293" t="str">
        <f>IF(FD18&lt;&gt;"",IF(ABS($F18-$G18)&gt;=PrSettings!$M$7,(ABS($F18-$G18-FA18+FB18)&lt;=1)*1,IF(AND(FD18,$F18=$G18,$F18&gt;=PrSettings!$M$6),(ABS(FA18-$F18)&lt;=1)*1,IF(AND(ABS($F18-$G18-FA18+FB18)&lt;=1,$F18+$G18&gt;=PrSettings!$M$8),(ABS(FA18-$F18)&lt;=1)*(ABS(FB18-$G18)&lt;=1)*1,""))),"")</f>
        <v/>
      </c>
      <c r="FH18" s="302"/>
      <c r="FJ18" s="291">
        <f t="shared" si="12"/>
        <v>6</v>
      </c>
      <c r="FK18" s="292" t="str">
        <f t="shared" si="204"/>
        <v>B2</v>
      </c>
      <c r="FL18" s="293">
        <f t="shared" si="62"/>
        <v>7</v>
      </c>
      <c r="FM18" s="292" t="str">
        <f t="shared" si="205"/>
        <v>B3</v>
      </c>
      <c r="FN18" s="296"/>
      <c r="FO18" s="296"/>
      <c r="FP18" s="301"/>
      <c r="FQ18" s="293" t="str">
        <f t="shared" si="206"/>
        <v/>
      </c>
      <c r="FR18" s="293" t="str">
        <f>IF((FQ18&lt;&gt;""),IF(OR($F18&lt;&gt;$G18,PrSettings!$M$4="●"),(($F18-$G18)=(FN18-FO18))*1,0),"")</f>
        <v/>
      </c>
      <c r="FS18" s="293" t="str">
        <f t="shared" si="207"/>
        <v/>
      </c>
      <c r="FT18" s="293" t="str">
        <f>IF(FQ18&lt;&gt;"",IF(ABS($F18-$G18)&gt;=PrSettings!$M$7,(ABS($F18-$G18-FN18+FO18)&lt;=1)*1,IF(AND(FQ18,$F18=$G18,$F18&gt;=PrSettings!$M$6),(ABS(FN18-$F18)&lt;=1)*1,IF(AND(ABS($F18-$G18-FN18+FO18)&lt;=1,$F18+$G18&gt;=PrSettings!$M$8),(ABS(FN18-$F18)&lt;=1)*(ABS(FO18-$G18)&lt;=1)*1,""))),"")</f>
        <v/>
      </c>
      <c r="FU18" s="302"/>
      <c r="FW18" s="291">
        <f t="shared" si="13"/>
        <v>6</v>
      </c>
      <c r="FX18" s="292" t="str">
        <f t="shared" si="208"/>
        <v>B2</v>
      </c>
      <c r="FY18" s="293">
        <f t="shared" si="65"/>
        <v>7</v>
      </c>
      <c r="FZ18" s="292" t="str">
        <f t="shared" si="209"/>
        <v>B3</v>
      </c>
      <c r="GA18" s="296"/>
      <c r="GB18" s="296"/>
      <c r="GC18" s="301"/>
      <c r="GD18" s="293" t="str">
        <f t="shared" si="210"/>
        <v/>
      </c>
      <c r="GE18" s="293" t="str">
        <f>IF((GD18&lt;&gt;""),IF(OR($F18&lt;&gt;$G18,PrSettings!$M$4="●"),(($F18-$G18)=(GA18-GB18))*1,0),"")</f>
        <v/>
      </c>
      <c r="GF18" s="293" t="str">
        <f t="shared" si="211"/>
        <v/>
      </c>
      <c r="GG18" s="293" t="str">
        <f>IF(GD18&lt;&gt;"",IF(ABS($F18-$G18)&gt;=PrSettings!$M$7,(ABS($F18-$G18-GA18+GB18)&lt;=1)*1,IF(AND(GD18,$F18=$G18,$F18&gt;=PrSettings!$M$6),(ABS(GA18-$F18)&lt;=1)*1,IF(AND(ABS($F18-$G18-GA18+GB18)&lt;=1,$F18+$G18&gt;=PrSettings!$M$8),(ABS(GA18-$F18)&lt;=1)*(ABS(GB18-$G18)&lt;=1)*1,""))),"")</f>
        <v/>
      </c>
      <c r="GH18" s="302"/>
      <c r="GJ18" s="291">
        <f t="shared" si="14"/>
        <v>6</v>
      </c>
      <c r="GK18" s="292" t="str">
        <f t="shared" si="212"/>
        <v>B2</v>
      </c>
      <c r="GL18" s="293">
        <f t="shared" si="68"/>
        <v>7</v>
      </c>
      <c r="GM18" s="292" t="str">
        <f t="shared" si="213"/>
        <v>B3</v>
      </c>
      <c r="GN18" s="296"/>
      <c r="GO18" s="296"/>
      <c r="GP18" s="301"/>
      <c r="GQ18" s="293" t="str">
        <f t="shared" si="214"/>
        <v/>
      </c>
      <c r="GR18" s="293" t="str">
        <f>IF((GQ18&lt;&gt;""),IF(OR($F18&lt;&gt;$G18,PrSettings!$M$4="●"),(($F18-$G18)=(GN18-GO18))*1,0),"")</f>
        <v/>
      </c>
      <c r="GS18" s="293" t="str">
        <f t="shared" si="215"/>
        <v/>
      </c>
      <c r="GT18" s="293" t="str">
        <f>IF(GQ18&lt;&gt;"",IF(ABS($F18-$G18)&gt;=PrSettings!$M$7,(ABS($F18-$G18-GN18+GO18)&lt;=1)*1,IF(AND(GQ18,$F18=$G18,$F18&gt;=PrSettings!$M$6),(ABS(GN18-$F18)&lt;=1)*1,IF(AND(ABS($F18-$G18-GN18+GO18)&lt;=1,$F18+$G18&gt;=PrSettings!$M$8),(ABS(GN18-$F18)&lt;=1)*(ABS(GO18-$G18)&lt;=1)*1,""))),"")</f>
        <v/>
      </c>
      <c r="GU18" s="302"/>
      <c r="GW18" s="291">
        <f t="shared" si="15"/>
        <v>6</v>
      </c>
      <c r="GX18" s="292" t="str">
        <f t="shared" si="216"/>
        <v>B2</v>
      </c>
      <c r="GY18" s="293">
        <f t="shared" si="71"/>
        <v>7</v>
      </c>
      <c r="GZ18" s="292" t="str">
        <f t="shared" si="217"/>
        <v>B3</v>
      </c>
      <c r="HA18" s="296"/>
      <c r="HB18" s="296"/>
      <c r="HC18" s="301"/>
      <c r="HD18" s="293" t="str">
        <f t="shared" si="218"/>
        <v/>
      </c>
      <c r="HE18" s="293" t="str">
        <f>IF((HD18&lt;&gt;""),IF(OR($F18&lt;&gt;$G18,PrSettings!$M$4="●"),(($F18-$G18)=(HA18-HB18))*1,0),"")</f>
        <v/>
      </c>
      <c r="HF18" s="293" t="str">
        <f t="shared" si="219"/>
        <v/>
      </c>
      <c r="HG18" s="293" t="str">
        <f>IF(HD18&lt;&gt;"",IF(ABS($F18-$G18)&gt;=PrSettings!$M$7,(ABS($F18-$G18-HA18+HB18)&lt;=1)*1,IF(AND(HD18,$F18=$G18,$F18&gt;=PrSettings!$M$6),(ABS(HA18-$F18)&lt;=1)*1,IF(AND(ABS($F18-$G18-HA18+HB18)&lt;=1,$F18+$G18&gt;=PrSettings!$M$8),(ABS(HA18-$F18)&lt;=1)*(ABS(HB18-$G18)&lt;=1)*1,""))),"")</f>
        <v/>
      </c>
      <c r="HH18" s="302"/>
      <c r="HJ18" s="291">
        <f t="shared" si="16"/>
        <v>6</v>
      </c>
      <c r="HK18" s="292" t="str">
        <f t="shared" si="220"/>
        <v>B2</v>
      </c>
      <c r="HL18" s="293">
        <f t="shared" si="74"/>
        <v>7</v>
      </c>
      <c r="HM18" s="292" t="str">
        <f t="shared" si="221"/>
        <v>B3</v>
      </c>
      <c r="HN18" s="296"/>
      <c r="HO18" s="296"/>
      <c r="HP18" s="301"/>
      <c r="HQ18" s="293" t="str">
        <f t="shared" si="222"/>
        <v/>
      </c>
      <c r="HR18" s="293" t="str">
        <f>IF((HQ18&lt;&gt;""),IF(OR($F18&lt;&gt;$G18,PrSettings!$M$4="●"),(($F18-$G18)=(HN18-HO18))*1,0),"")</f>
        <v/>
      </c>
      <c r="HS18" s="293" t="str">
        <f t="shared" si="223"/>
        <v/>
      </c>
      <c r="HT18" s="293" t="str">
        <f>IF(HQ18&lt;&gt;"",IF(ABS($F18-$G18)&gt;=PrSettings!$M$7,(ABS($F18-$G18-HN18+HO18)&lt;=1)*1,IF(AND(HQ18,$F18=$G18,$F18&gt;=PrSettings!$M$6),(ABS(HN18-$F18)&lt;=1)*1,IF(AND(ABS($F18-$G18-HN18+HO18)&lt;=1,$F18+$G18&gt;=PrSettings!$M$8),(ABS(HN18-$F18)&lt;=1)*(ABS(HO18-$G18)&lt;=1)*1,""))),"")</f>
        <v/>
      </c>
      <c r="HU18" s="302"/>
      <c r="HW18" s="291">
        <f t="shared" si="17"/>
        <v>6</v>
      </c>
      <c r="HX18" s="292" t="str">
        <f t="shared" si="224"/>
        <v>B2</v>
      </c>
      <c r="HY18" s="293">
        <f t="shared" si="77"/>
        <v>7</v>
      </c>
      <c r="HZ18" s="292" t="str">
        <f t="shared" si="225"/>
        <v>B3</v>
      </c>
      <c r="IA18" s="296"/>
      <c r="IB18" s="296"/>
      <c r="IC18" s="301"/>
      <c r="ID18" s="293" t="str">
        <f t="shared" si="226"/>
        <v/>
      </c>
      <c r="IE18" s="293" t="str">
        <f>IF((ID18&lt;&gt;""),IF(OR($F18&lt;&gt;$G18,PrSettings!$M$4="●"),(($F18-$G18)=(IA18-IB18))*1,0),"")</f>
        <v/>
      </c>
      <c r="IF18" s="293" t="str">
        <f t="shared" si="227"/>
        <v/>
      </c>
      <c r="IG18" s="293" t="str">
        <f>IF(ID18&lt;&gt;"",IF(ABS($F18-$G18)&gt;=PrSettings!$M$7,(ABS($F18-$G18-IA18+IB18)&lt;=1)*1,IF(AND(ID18,$F18=$G18,$F18&gt;=PrSettings!$M$6),(ABS(IA18-$F18)&lt;=1)*1,IF(AND(ABS($F18-$G18-IA18+IB18)&lt;=1,$F18+$G18&gt;=PrSettings!$M$8),(ABS(IA18-$F18)&lt;=1)*(ABS(IB18-$G18)&lt;=1)*1,""))),"")</f>
        <v/>
      </c>
      <c r="IH18" s="302"/>
      <c r="IJ18" s="291">
        <f t="shared" si="18"/>
        <v>6</v>
      </c>
      <c r="IK18" s="292" t="str">
        <f t="shared" si="228"/>
        <v>B2</v>
      </c>
      <c r="IL18" s="293">
        <f t="shared" si="80"/>
        <v>7</v>
      </c>
      <c r="IM18" s="292" t="str">
        <f t="shared" si="229"/>
        <v>B3</v>
      </c>
      <c r="IN18" s="296"/>
      <c r="IO18" s="296"/>
      <c r="IP18" s="301"/>
      <c r="IQ18" s="293" t="str">
        <f t="shared" si="230"/>
        <v/>
      </c>
      <c r="IR18" s="293" t="str">
        <f>IF((IQ18&lt;&gt;""),IF(OR($F18&lt;&gt;$G18,PrSettings!$M$4="●"),(($F18-$G18)=(IN18-IO18))*1,0),"")</f>
        <v/>
      </c>
      <c r="IS18" s="293" t="str">
        <f t="shared" si="231"/>
        <v/>
      </c>
      <c r="IT18" s="293" t="str">
        <f>IF(IQ18&lt;&gt;"",IF(ABS($F18-$G18)&gt;=PrSettings!$M$7,(ABS($F18-$G18-IN18+IO18)&lt;=1)*1,IF(AND(IQ18,$F18=$G18,$F18&gt;=PrSettings!$M$6),(ABS(IN18-$F18)&lt;=1)*1,IF(AND(ABS($F18-$G18-IN18+IO18)&lt;=1,$F18+$G18&gt;=PrSettings!$M$8),(ABS(IN18-$F18)&lt;=1)*(ABS(IO18-$G18)&lt;=1)*1,""))),"")</f>
        <v/>
      </c>
      <c r="IU18" s="302"/>
      <c r="IW18" s="291">
        <f t="shared" si="19"/>
        <v>6</v>
      </c>
      <c r="IX18" s="292" t="str">
        <f t="shared" si="232"/>
        <v>B2</v>
      </c>
      <c r="IY18" s="293">
        <f t="shared" si="83"/>
        <v>7</v>
      </c>
      <c r="IZ18" s="292" t="str">
        <f t="shared" si="233"/>
        <v>B3</v>
      </c>
      <c r="JA18" s="296"/>
      <c r="JB18" s="296"/>
      <c r="JC18" s="301"/>
      <c r="JD18" s="293" t="str">
        <f t="shared" si="234"/>
        <v/>
      </c>
      <c r="JE18" s="293" t="str">
        <f>IF((JD18&lt;&gt;""),IF(OR($F18&lt;&gt;$G18,PrSettings!$M$4="●"),(($F18-$G18)=(JA18-JB18))*1,0),"")</f>
        <v/>
      </c>
      <c r="JF18" s="293" t="str">
        <f t="shared" si="235"/>
        <v/>
      </c>
      <c r="JG18" s="293" t="str">
        <f>IF(JD18&lt;&gt;"",IF(ABS($F18-$G18)&gt;=PrSettings!$M$7,(ABS($F18-$G18-JA18+JB18)&lt;=1)*1,IF(AND(JD18,$F18=$G18,$F18&gt;=PrSettings!$M$6),(ABS(JA18-$F18)&lt;=1)*1,IF(AND(ABS($F18-$G18-JA18+JB18)&lt;=1,$F18+$G18&gt;=PrSettings!$M$8),(ABS(JA18-$F18)&lt;=1)*(ABS(JB18-$G18)&lt;=1)*1,""))),"")</f>
        <v/>
      </c>
      <c r="JH18" s="302"/>
      <c r="JJ18" s="291">
        <f t="shared" si="20"/>
        <v>6</v>
      </c>
      <c r="JK18" s="292" t="str">
        <f t="shared" si="236"/>
        <v>B2</v>
      </c>
      <c r="JL18" s="293">
        <f t="shared" si="86"/>
        <v>7</v>
      </c>
      <c r="JM18" s="292" t="str">
        <f t="shared" si="237"/>
        <v>B3</v>
      </c>
      <c r="JN18" s="296"/>
      <c r="JO18" s="296"/>
      <c r="JP18" s="301"/>
      <c r="JQ18" s="293" t="str">
        <f t="shared" si="238"/>
        <v/>
      </c>
      <c r="JR18" s="293" t="str">
        <f>IF((JQ18&lt;&gt;""),IF(OR($F18&lt;&gt;$G18,PrSettings!$M$4="●"),(($F18-$G18)=(JN18-JO18))*1,0),"")</f>
        <v/>
      </c>
      <c r="JS18" s="293" t="str">
        <f t="shared" si="239"/>
        <v/>
      </c>
      <c r="JT18" s="293" t="str">
        <f>IF(JQ18&lt;&gt;"",IF(ABS($F18-$G18)&gt;=PrSettings!$M$7,(ABS($F18-$G18-JN18+JO18)&lt;=1)*1,IF(AND(JQ18,$F18=$G18,$F18&gt;=PrSettings!$M$6),(ABS(JN18-$F18)&lt;=1)*1,IF(AND(ABS($F18-$G18-JN18+JO18)&lt;=1,$F18+$G18&gt;=PrSettings!$M$8),(ABS(JN18-$F18)&lt;=1)*(ABS(JO18-$G18)&lt;=1)*1,""))),"")</f>
        <v/>
      </c>
      <c r="JU18" s="302"/>
      <c r="JW18" s="291">
        <f t="shared" si="21"/>
        <v>6</v>
      </c>
      <c r="JX18" s="292" t="str">
        <f t="shared" si="240"/>
        <v>B2</v>
      </c>
      <c r="JY18" s="293">
        <f t="shared" si="89"/>
        <v>7</v>
      </c>
      <c r="JZ18" s="292" t="str">
        <f t="shared" si="241"/>
        <v>B3</v>
      </c>
      <c r="KA18" s="296"/>
      <c r="KB18" s="296"/>
      <c r="KC18" s="301"/>
      <c r="KD18" s="293" t="str">
        <f t="shared" si="242"/>
        <v/>
      </c>
      <c r="KE18" s="293" t="str">
        <f>IF((KD18&lt;&gt;""),IF(OR($F18&lt;&gt;$G18,PrSettings!$M$4="●"),(($F18-$G18)=(KA18-KB18))*1,0),"")</f>
        <v/>
      </c>
      <c r="KF18" s="293" t="str">
        <f t="shared" si="243"/>
        <v/>
      </c>
      <c r="KG18" s="293" t="str">
        <f>IF(KD18&lt;&gt;"",IF(ABS($F18-$G18)&gt;=PrSettings!$M$7,(ABS($F18-$G18-KA18+KB18)&lt;=1)*1,IF(AND(KD18,$F18=$G18,$F18&gt;=PrSettings!$M$6),(ABS(KA18-$F18)&lt;=1)*1,IF(AND(ABS($F18-$G18-KA18+KB18)&lt;=1,$F18+$G18&gt;=PrSettings!$M$8),(ABS(KA18-$F18)&lt;=1)*(ABS(KB18-$G18)&lt;=1)*1,""))),"")</f>
        <v/>
      </c>
      <c r="KH18" s="302"/>
      <c r="KJ18" s="291">
        <f t="shared" si="22"/>
        <v>6</v>
      </c>
      <c r="KK18" s="292" t="str">
        <f t="shared" si="244"/>
        <v>B2</v>
      </c>
      <c r="KL18" s="293">
        <f t="shared" si="92"/>
        <v>7</v>
      </c>
      <c r="KM18" s="292" t="str">
        <f t="shared" si="245"/>
        <v>B3</v>
      </c>
      <c r="KN18" s="296"/>
      <c r="KO18" s="296"/>
      <c r="KP18" s="301"/>
      <c r="KQ18" s="293" t="str">
        <f t="shared" si="246"/>
        <v/>
      </c>
      <c r="KR18" s="293" t="str">
        <f>IF((KQ18&lt;&gt;""),IF(OR($F18&lt;&gt;$G18,PrSettings!$M$4="●"),(($F18-$G18)=(KN18-KO18))*1,0),"")</f>
        <v/>
      </c>
      <c r="KS18" s="293" t="str">
        <f t="shared" si="247"/>
        <v/>
      </c>
      <c r="KT18" s="293" t="str">
        <f>IF(KQ18&lt;&gt;"",IF(ABS($F18-$G18)&gt;=PrSettings!$M$7,(ABS($F18-$G18-KN18+KO18)&lt;=1)*1,IF(AND(KQ18,$F18=$G18,$F18&gt;=PrSettings!$M$6),(ABS(KN18-$F18)&lt;=1)*1,IF(AND(ABS($F18-$G18-KN18+KO18)&lt;=1,$F18+$G18&gt;=PrSettings!$M$8),(ABS(KN18-$F18)&lt;=1)*(ABS(KO18-$G18)&lt;=1)*1,""))),"")</f>
        <v/>
      </c>
      <c r="KU18" s="302"/>
      <c r="KW18" s="291">
        <f t="shared" si="23"/>
        <v>6</v>
      </c>
      <c r="KX18" s="292" t="str">
        <f t="shared" si="248"/>
        <v>B2</v>
      </c>
      <c r="KY18" s="293">
        <f t="shared" si="95"/>
        <v>7</v>
      </c>
      <c r="KZ18" s="292" t="str">
        <f t="shared" si="249"/>
        <v>B3</v>
      </c>
      <c r="LA18" s="296"/>
      <c r="LB18" s="296"/>
      <c r="LC18" s="301"/>
      <c r="LD18" s="293" t="str">
        <f t="shared" si="250"/>
        <v/>
      </c>
      <c r="LE18" s="293" t="str">
        <f>IF((LD18&lt;&gt;""),IF(OR($F18&lt;&gt;$G18,PrSettings!$M$4="●"),(($F18-$G18)=(LA18-LB18))*1,0),"")</f>
        <v/>
      </c>
      <c r="LF18" s="293" t="str">
        <f t="shared" si="251"/>
        <v/>
      </c>
      <c r="LG18" s="293" t="str">
        <f>IF(LD18&lt;&gt;"",IF(ABS($F18-$G18)&gt;=PrSettings!$M$7,(ABS($F18-$G18-LA18+LB18)&lt;=1)*1,IF(AND(LD18,$F18=$G18,$F18&gt;=PrSettings!$M$6),(ABS(LA18-$F18)&lt;=1)*1,IF(AND(ABS($F18-$G18-LA18+LB18)&lt;=1,$F18+$G18&gt;=PrSettings!$M$8),(ABS(LA18-$F18)&lt;=1)*(ABS(LB18-$G18)&lt;=1)*1,""))),"")</f>
        <v/>
      </c>
      <c r="LH18" s="302"/>
      <c r="LJ18" s="291">
        <f t="shared" si="24"/>
        <v>6</v>
      </c>
      <c r="LK18" s="292" t="str">
        <f t="shared" si="252"/>
        <v>B2</v>
      </c>
      <c r="LL18" s="293">
        <f t="shared" si="98"/>
        <v>7</v>
      </c>
      <c r="LM18" s="292" t="str">
        <f t="shared" si="253"/>
        <v>B3</v>
      </c>
      <c r="LN18" s="296"/>
      <c r="LO18" s="296"/>
      <c r="LP18" s="301"/>
      <c r="LQ18" s="293" t="str">
        <f t="shared" si="254"/>
        <v/>
      </c>
      <c r="LR18" s="293" t="str">
        <f>IF((LQ18&lt;&gt;""),IF(OR($F18&lt;&gt;$G18,PrSettings!$M$4="●"),(($F18-$G18)=(LN18-LO18))*1,0),"")</f>
        <v/>
      </c>
      <c r="LS18" s="293" t="str">
        <f t="shared" si="255"/>
        <v/>
      </c>
      <c r="LT18" s="293" t="str">
        <f>IF(LQ18&lt;&gt;"",IF(ABS($F18-$G18)&gt;=PrSettings!$M$7,(ABS($F18-$G18-LN18+LO18)&lt;=1)*1,IF(AND(LQ18,$F18=$G18,$F18&gt;=PrSettings!$M$6),(ABS(LN18-$F18)&lt;=1)*1,IF(AND(ABS($F18-$G18-LN18+LO18)&lt;=1,$F18+$G18&gt;=PrSettings!$M$8),(ABS(LN18-$F18)&lt;=1)*(ABS(LO18-$G18)&lt;=1)*1,""))),"")</f>
        <v/>
      </c>
      <c r="LU18" s="302"/>
      <c r="LW18" s="291">
        <f t="shared" si="25"/>
        <v>6</v>
      </c>
      <c r="LX18" s="292" t="str">
        <f t="shared" si="256"/>
        <v>B2</v>
      </c>
      <c r="LY18" s="293">
        <f t="shared" si="101"/>
        <v>7</v>
      </c>
      <c r="LZ18" s="292" t="str">
        <f t="shared" si="257"/>
        <v>B3</v>
      </c>
      <c r="MA18" s="296"/>
      <c r="MB18" s="296"/>
      <c r="MC18" s="301"/>
      <c r="MD18" s="293" t="str">
        <f t="shared" si="258"/>
        <v/>
      </c>
      <c r="ME18" s="293" t="str">
        <f>IF((MD18&lt;&gt;""),IF(OR($F18&lt;&gt;$G18,PrSettings!$M$4="●"),(($F18-$G18)=(MA18-MB18))*1,0),"")</f>
        <v/>
      </c>
      <c r="MF18" s="293" t="str">
        <f t="shared" si="259"/>
        <v/>
      </c>
      <c r="MG18" s="293" t="str">
        <f>IF(MD18&lt;&gt;"",IF(ABS($F18-$G18)&gt;=PrSettings!$M$7,(ABS($F18-$G18-MA18+MB18)&lt;=1)*1,IF(AND(MD18,$F18=$G18,$F18&gt;=PrSettings!$M$6),(ABS(MA18-$F18)&lt;=1)*1,IF(AND(ABS($F18-$G18-MA18+MB18)&lt;=1,$F18+$G18&gt;=PrSettings!$M$8),(ABS(MA18-$F18)&lt;=1)*(ABS(MB18-$G18)&lt;=1)*1,""))),"")</f>
        <v/>
      </c>
      <c r="MH18" s="302"/>
    </row>
    <row r="19" spans="2:346" ht="24" customHeight="1" x14ac:dyDescent="0.25">
      <c r="B19" s="281" t="str">
        <f>Sprache!$E$95&amp;" C"</f>
        <v>Gruppe C</v>
      </c>
      <c r="C19" s="282"/>
      <c r="D19" s="303"/>
      <c r="E19" s="284"/>
      <c r="F19" s="304"/>
      <c r="G19" s="305"/>
      <c r="J19" s="281" t="str">
        <f t="shared" si="0"/>
        <v>Gruppe C</v>
      </c>
      <c r="K19" s="283"/>
      <c r="L19" s="303"/>
      <c r="M19" s="284"/>
      <c r="N19" s="287"/>
      <c r="O19" s="288"/>
      <c r="P19" s="285"/>
      <c r="Q19" s="289"/>
      <c r="R19" s="289"/>
      <c r="S19" s="284"/>
      <c r="T19" s="284"/>
      <c r="U19" s="290"/>
      <c r="W19" s="281" t="str">
        <f t="shared" si="1"/>
        <v>Gruppe C</v>
      </c>
      <c r="X19" s="283"/>
      <c r="Y19" s="303"/>
      <c r="Z19" s="284"/>
      <c r="AA19" s="287"/>
      <c r="AB19" s="288"/>
      <c r="AC19" s="285"/>
      <c r="AD19" s="289"/>
      <c r="AE19" s="289"/>
      <c r="AF19" s="284"/>
      <c r="AG19" s="284"/>
      <c r="AH19" s="290"/>
      <c r="AJ19" s="281" t="str">
        <f t="shared" si="2"/>
        <v>Gruppe C</v>
      </c>
      <c r="AK19" s="283"/>
      <c r="AL19" s="303"/>
      <c r="AM19" s="284"/>
      <c r="AN19" s="287"/>
      <c r="AO19" s="288"/>
      <c r="AP19" s="285"/>
      <c r="AQ19" s="289"/>
      <c r="AR19" s="289"/>
      <c r="AS19" s="284"/>
      <c r="AT19" s="284"/>
      <c r="AU19" s="290"/>
      <c r="AW19" s="281" t="str">
        <f t="shared" si="3"/>
        <v>Gruppe C</v>
      </c>
      <c r="AX19" s="283"/>
      <c r="AY19" s="303"/>
      <c r="AZ19" s="284"/>
      <c r="BA19" s="287"/>
      <c r="BB19" s="288"/>
      <c r="BC19" s="285"/>
      <c r="BD19" s="289"/>
      <c r="BE19" s="289"/>
      <c r="BF19" s="284"/>
      <c r="BG19" s="284"/>
      <c r="BH19" s="290"/>
      <c r="BJ19" s="281" t="str">
        <f t="shared" si="4"/>
        <v>Gruppe C</v>
      </c>
      <c r="BK19" s="283"/>
      <c r="BL19" s="303"/>
      <c r="BM19" s="284"/>
      <c r="BN19" s="287"/>
      <c r="BO19" s="288"/>
      <c r="BP19" s="285"/>
      <c r="BQ19" s="289"/>
      <c r="BR19" s="289"/>
      <c r="BS19" s="284"/>
      <c r="BT19" s="284"/>
      <c r="BU19" s="290"/>
      <c r="BW19" s="281" t="str">
        <f t="shared" si="5"/>
        <v>Gruppe C</v>
      </c>
      <c r="BX19" s="283"/>
      <c r="BY19" s="303"/>
      <c r="BZ19" s="284"/>
      <c r="CA19" s="287"/>
      <c r="CB19" s="288"/>
      <c r="CC19" s="285"/>
      <c r="CD19" s="289"/>
      <c r="CE19" s="289"/>
      <c r="CF19" s="284"/>
      <c r="CG19" s="284"/>
      <c r="CH19" s="290"/>
      <c r="CJ19" s="281" t="str">
        <f t="shared" si="6"/>
        <v>Gruppe C</v>
      </c>
      <c r="CK19" s="283"/>
      <c r="CL19" s="303"/>
      <c r="CM19" s="284"/>
      <c r="CN19" s="287"/>
      <c r="CO19" s="288"/>
      <c r="CP19" s="285"/>
      <c r="CQ19" s="289"/>
      <c r="CR19" s="289"/>
      <c r="CS19" s="284"/>
      <c r="CT19" s="284"/>
      <c r="CU19" s="290"/>
      <c r="CW19" s="281" t="str">
        <f t="shared" si="7"/>
        <v>Gruppe C</v>
      </c>
      <c r="CX19" s="283"/>
      <c r="CY19" s="303"/>
      <c r="CZ19" s="284"/>
      <c r="DA19" s="287"/>
      <c r="DB19" s="288"/>
      <c r="DC19" s="285"/>
      <c r="DD19" s="289"/>
      <c r="DE19" s="289"/>
      <c r="DF19" s="284"/>
      <c r="DG19" s="284"/>
      <c r="DH19" s="290"/>
      <c r="DJ19" s="281" t="str">
        <f t="shared" si="8"/>
        <v>Gruppe C</v>
      </c>
      <c r="DK19" s="283"/>
      <c r="DL19" s="303"/>
      <c r="DM19" s="284"/>
      <c r="DN19" s="287"/>
      <c r="DO19" s="288"/>
      <c r="DP19" s="285"/>
      <c r="DQ19" s="289"/>
      <c r="DR19" s="289"/>
      <c r="DS19" s="284"/>
      <c r="DT19" s="284"/>
      <c r="DU19" s="290"/>
      <c r="DW19" s="281" t="str">
        <f t="shared" si="9"/>
        <v>Gruppe C</v>
      </c>
      <c r="DX19" s="283"/>
      <c r="DY19" s="303"/>
      <c r="DZ19" s="284"/>
      <c r="EA19" s="287"/>
      <c r="EB19" s="288"/>
      <c r="EC19" s="285"/>
      <c r="ED19" s="289"/>
      <c r="EE19" s="289"/>
      <c r="EF19" s="284"/>
      <c r="EG19" s="284"/>
      <c r="EH19" s="290"/>
      <c r="EJ19" s="281" t="str">
        <f t="shared" si="10"/>
        <v>Gruppe C</v>
      </c>
      <c r="EK19" s="283"/>
      <c r="EL19" s="303"/>
      <c r="EM19" s="284"/>
      <c r="EN19" s="287"/>
      <c r="EO19" s="288"/>
      <c r="EP19" s="285"/>
      <c r="EQ19" s="289"/>
      <c r="ER19" s="289"/>
      <c r="ES19" s="284"/>
      <c r="ET19" s="284"/>
      <c r="EU19" s="290"/>
      <c r="EW19" s="281" t="str">
        <f t="shared" si="11"/>
        <v>Gruppe C</v>
      </c>
      <c r="EX19" s="283"/>
      <c r="EY19" s="303"/>
      <c r="EZ19" s="284"/>
      <c r="FA19" s="287"/>
      <c r="FB19" s="288"/>
      <c r="FC19" s="285"/>
      <c r="FD19" s="289"/>
      <c r="FE19" s="289"/>
      <c r="FF19" s="284"/>
      <c r="FG19" s="284"/>
      <c r="FH19" s="290"/>
      <c r="FJ19" s="281" t="str">
        <f t="shared" si="12"/>
        <v>Gruppe C</v>
      </c>
      <c r="FK19" s="283"/>
      <c r="FL19" s="303"/>
      <c r="FM19" s="284"/>
      <c r="FN19" s="287"/>
      <c r="FO19" s="288"/>
      <c r="FP19" s="285"/>
      <c r="FQ19" s="289"/>
      <c r="FR19" s="289"/>
      <c r="FS19" s="284"/>
      <c r="FT19" s="284"/>
      <c r="FU19" s="290"/>
      <c r="FW19" s="281" t="str">
        <f t="shared" si="13"/>
        <v>Gruppe C</v>
      </c>
      <c r="FX19" s="283"/>
      <c r="FY19" s="303"/>
      <c r="FZ19" s="284"/>
      <c r="GA19" s="287"/>
      <c r="GB19" s="288"/>
      <c r="GC19" s="285"/>
      <c r="GD19" s="289"/>
      <c r="GE19" s="289"/>
      <c r="GF19" s="284"/>
      <c r="GG19" s="284"/>
      <c r="GH19" s="290"/>
      <c r="GJ19" s="281" t="str">
        <f t="shared" si="14"/>
        <v>Gruppe C</v>
      </c>
      <c r="GK19" s="283"/>
      <c r="GL19" s="303"/>
      <c r="GM19" s="284"/>
      <c r="GN19" s="287"/>
      <c r="GO19" s="288"/>
      <c r="GP19" s="285"/>
      <c r="GQ19" s="289"/>
      <c r="GR19" s="289"/>
      <c r="GS19" s="284"/>
      <c r="GT19" s="284"/>
      <c r="GU19" s="290"/>
      <c r="GW19" s="281" t="str">
        <f t="shared" si="15"/>
        <v>Gruppe C</v>
      </c>
      <c r="GX19" s="283"/>
      <c r="GY19" s="303"/>
      <c r="GZ19" s="284"/>
      <c r="HA19" s="287"/>
      <c r="HB19" s="288"/>
      <c r="HC19" s="285"/>
      <c r="HD19" s="289"/>
      <c r="HE19" s="289"/>
      <c r="HF19" s="284"/>
      <c r="HG19" s="284"/>
      <c r="HH19" s="290"/>
      <c r="HJ19" s="281" t="str">
        <f t="shared" si="16"/>
        <v>Gruppe C</v>
      </c>
      <c r="HK19" s="283"/>
      <c r="HL19" s="303"/>
      <c r="HM19" s="284"/>
      <c r="HN19" s="287"/>
      <c r="HO19" s="288"/>
      <c r="HP19" s="285"/>
      <c r="HQ19" s="289"/>
      <c r="HR19" s="289"/>
      <c r="HS19" s="284"/>
      <c r="HT19" s="284"/>
      <c r="HU19" s="290"/>
      <c r="HW19" s="281" t="str">
        <f t="shared" si="17"/>
        <v>Gruppe C</v>
      </c>
      <c r="HX19" s="283"/>
      <c r="HY19" s="303"/>
      <c r="HZ19" s="284"/>
      <c r="IA19" s="287"/>
      <c r="IB19" s="288"/>
      <c r="IC19" s="285"/>
      <c r="ID19" s="289"/>
      <c r="IE19" s="289"/>
      <c r="IF19" s="284"/>
      <c r="IG19" s="284"/>
      <c r="IH19" s="290"/>
      <c r="IJ19" s="281" t="str">
        <f t="shared" si="18"/>
        <v>Gruppe C</v>
      </c>
      <c r="IK19" s="283"/>
      <c r="IL19" s="303"/>
      <c r="IM19" s="284"/>
      <c r="IN19" s="287"/>
      <c r="IO19" s="288"/>
      <c r="IP19" s="285"/>
      <c r="IQ19" s="289"/>
      <c r="IR19" s="289"/>
      <c r="IS19" s="284"/>
      <c r="IT19" s="284"/>
      <c r="IU19" s="290"/>
      <c r="IW19" s="281" t="str">
        <f t="shared" si="19"/>
        <v>Gruppe C</v>
      </c>
      <c r="IX19" s="283"/>
      <c r="IY19" s="303"/>
      <c r="IZ19" s="284"/>
      <c r="JA19" s="287"/>
      <c r="JB19" s="288"/>
      <c r="JC19" s="285"/>
      <c r="JD19" s="289"/>
      <c r="JE19" s="289"/>
      <c r="JF19" s="284"/>
      <c r="JG19" s="284"/>
      <c r="JH19" s="290"/>
      <c r="JJ19" s="281" t="str">
        <f t="shared" si="20"/>
        <v>Gruppe C</v>
      </c>
      <c r="JK19" s="283"/>
      <c r="JL19" s="303"/>
      <c r="JM19" s="284"/>
      <c r="JN19" s="287"/>
      <c r="JO19" s="288"/>
      <c r="JP19" s="285"/>
      <c r="JQ19" s="289"/>
      <c r="JR19" s="289"/>
      <c r="JS19" s="284"/>
      <c r="JT19" s="284"/>
      <c r="JU19" s="290"/>
      <c r="JW19" s="281" t="str">
        <f t="shared" si="21"/>
        <v>Gruppe C</v>
      </c>
      <c r="JX19" s="283"/>
      <c r="JY19" s="303"/>
      <c r="JZ19" s="284"/>
      <c r="KA19" s="287"/>
      <c r="KB19" s="288"/>
      <c r="KC19" s="285"/>
      <c r="KD19" s="289"/>
      <c r="KE19" s="289"/>
      <c r="KF19" s="284"/>
      <c r="KG19" s="284"/>
      <c r="KH19" s="290"/>
      <c r="KJ19" s="281" t="str">
        <f t="shared" si="22"/>
        <v>Gruppe C</v>
      </c>
      <c r="KK19" s="283"/>
      <c r="KL19" s="303"/>
      <c r="KM19" s="284"/>
      <c r="KN19" s="287"/>
      <c r="KO19" s="288"/>
      <c r="KP19" s="285"/>
      <c r="KQ19" s="289"/>
      <c r="KR19" s="289"/>
      <c r="KS19" s="284"/>
      <c r="KT19" s="284"/>
      <c r="KU19" s="290"/>
      <c r="KW19" s="281" t="str">
        <f t="shared" si="23"/>
        <v>Gruppe C</v>
      </c>
      <c r="KX19" s="283"/>
      <c r="KY19" s="303"/>
      <c r="KZ19" s="284"/>
      <c r="LA19" s="287"/>
      <c r="LB19" s="288"/>
      <c r="LC19" s="285"/>
      <c r="LD19" s="289"/>
      <c r="LE19" s="289"/>
      <c r="LF19" s="284"/>
      <c r="LG19" s="284"/>
      <c r="LH19" s="290"/>
      <c r="LJ19" s="281" t="str">
        <f t="shared" si="24"/>
        <v>Gruppe C</v>
      </c>
      <c r="LK19" s="283"/>
      <c r="LL19" s="303"/>
      <c r="LM19" s="284"/>
      <c r="LN19" s="287"/>
      <c r="LO19" s="288"/>
      <c r="LP19" s="285"/>
      <c r="LQ19" s="289"/>
      <c r="LR19" s="289"/>
      <c r="LS19" s="284"/>
      <c r="LT19" s="284"/>
      <c r="LU19" s="290"/>
      <c r="LW19" s="281" t="str">
        <f t="shared" si="25"/>
        <v>Gruppe C</v>
      </c>
      <c r="LX19" s="283"/>
      <c r="LY19" s="303"/>
      <c r="LZ19" s="284"/>
      <c r="MA19" s="287"/>
      <c r="MB19" s="288"/>
      <c r="MC19" s="285"/>
      <c r="MD19" s="289"/>
      <c r="ME19" s="289"/>
      <c r="MF19" s="284"/>
      <c r="MG19" s="284"/>
      <c r="MH19" s="290"/>
    </row>
    <row r="20" spans="2:346" x14ac:dyDescent="0.25">
      <c r="B20" s="291">
        <f>INDEX(Groups!$C$7:$C$35,MATCH(C20,Groups!$D$7:$D$35,0))</f>
        <v>11</v>
      </c>
      <c r="C20" s="292" t="str">
        <f>CalcC!$P$22</f>
        <v>C3</v>
      </c>
      <c r="D20" s="293">
        <f>INDEX(Groups!$C$7:$C$35,MATCH(E20,Groups!$D$7:$D$35,0))</f>
        <v>12</v>
      </c>
      <c r="E20" s="292" t="str">
        <f>CalcC!$Q$22</f>
        <v>C4</v>
      </c>
      <c r="F20" s="294" t="str">
        <f>CalcC!$R$22</f>
        <v/>
      </c>
      <c r="G20" s="295" t="str">
        <f>CalcC!$S$22</f>
        <v/>
      </c>
      <c r="J20" s="291">
        <f t="shared" si="0"/>
        <v>11</v>
      </c>
      <c r="K20" s="292" t="str">
        <f t="shared" ref="K20:K25" si="260">$C20</f>
        <v>C3</v>
      </c>
      <c r="L20" s="293">
        <f t="shared" si="26"/>
        <v>12</v>
      </c>
      <c r="M20" s="292" t="str">
        <f t="shared" ref="M20:M25" si="261">$E20</f>
        <v>C4</v>
      </c>
      <c r="N20" s="296"/>
      <c r="O20" s="296"/>
      <c r="P20" s="297"/>
      <c r="Q20" s="293" t="str">
        <f t="shared" ref="Q20:Q25" si="262">IF(($F20&lt;&gt;"")*($G20&lt;&gt;"")*(N20&lt;&gt;"")*(O20&lt;&gt;""),($F20&gt;$G20)*(N20&gt;O20)+($F20=$G20)*(N20=O20)+($F20&lt;$G20)*(N20&lt;O20),"")</f>
        <v/>
      </c>
      <c r="R20" s="293" t="str">
        <f>IF((Q20&lt;&gt;""),IF(OR($F20&lt;&gt;$G20,PrSettings!$M$4="●"),(($F20-$G20)=(N20-O20))*1,0),"")</f>
        <v/>
      </c>
      <c r="S20" s="293" t="str">
        <f t="shared" ref="S20:S25" si="263">IF((Q20&lt;&gt;""),($F20=N20)*($G20=O20),"")</f>
        <v/>
      </c>
      <c r="T20" s="293" t="str">
        <f>IF(Q20&lt;&gt;"",IF(ABS($F20-$G20)&gt;=PrSettings!$M$7,(ABS($F20-$G20-N20+O20)&lt;=1)*1,IF(AND(Q20,$F20=$G20,$F20&gt;=PrSettings!$M$6),(ABS(N20-$F20)&lt;=1)*1,IF(AND(ABS($F20-$G20-N20+O20)&lt;=1,$F20+$G20&gt;=PrSettings!$M$8),(ABS(N20-$F20)&lt;=1)*(ABS(O20-$G20)&lt;=1)*1,""))),"")</f>
        <v/>
      </c>
      <c r="U20" s="298"/>
      <c r="W20" s="291">
        <f t="shared" si="1"/>
        <v>11</v>
      </c>
      <c r="X20" s="292" t="str">
        <f t="shared" ref="X20:X25" si="264">$C20</f>
        <v>C3</v>
      </c>
      <c r="Y20" s="293">
        <f t="shared" si="29"/>
        <v>12</v>
      </c>
      <c r="Z20" s="292" t="str">
        <f t="shared" ref="Z20:Z25" si="265">$E20</f>
        <v>C4</v>
      </c>
      <c r="AA20" s="296"/>
      <c r="AB20" s="296"/>
      <c r="AC20" s="297"/>
      <c r="AD20" s="293" t="str">
        <f t="shared" ref="AD20:AD25" si="266">IF(($F20&lt;&gt;"")*($G20&lt;&gt;"")*(AA20&lt;&gt;"")*(AB20&lt;&gt;""),($F20&gt;$G20)*(AA20&gt;AB20)+($F20=$G20)*(AA20=AB20)+($F20&lt;$G20)*(AA20&lt;AB20),"")</f>
        <v/>
      </c>
      <c r="AE20" s="293" t="str">
        <f>IF((AD20&lt;&gt;""),IF(OR($F20&lt;&gt;$G20,PrSettings!$M$4="●"),(($F20-$G20)=(AA20-AB20))*1,0),"")</f>
        <v/>
      </c>
      <c r="AF20" s="293" t="str">
        <f t="shared" ref="AF20:AF25" si="267">IF((AD20&lt;&gt;""),($F20=AA20)*($G20=AB20),"")</f>
        <v/>
      </c>
      <c r="AG20" s="293" t="str">
        <f>IF(AD20&lt;&gt;"",IF(ABS($F20-$G20)&gt;=PrSettings!$M$7,(ABS($F20-$G20-AA20+AB20)&lt;=1)*1,IF(AND(AD20,$F20=$G20,$F20&gt;=PrSettings!$M$6),(ABS(AA20-$F20)&lt;=1)*1,IF(AND(ABS($F20-$G20-AA20+AB20)&lt;=1,$F20+$G20&gt;=PrSettings!$M$8),(ABS(AA20-$F20)&lt;=1)*(ABS(AB20-$G20)&lt;=1)*1,""))),"")</f>
        <v/>
      </c>
      <c r="AH20" s="298"/>
      <c r="AJ20" s="291">
        <f t="shared" si="2"/>
        <v>11</v>
      </c>
      <c r="AK20" s="292" t="str">
        <f t="shared" ref="AK20:AK25" si="268">$C20</f>
        <v>C3</v>
      </c>
      <c r="AL20" s="293">
        <f t="shared" si="32"/>
        <v>12</v>
      </c>
      <c r="AM20" s="292" t="str">
        <f t="shared" ref="AM20:AM25" si="269">$E20</f>
        <v>C4</v>
      </c>
      <c r="AN20" s="296"/>
      <c r="AO20" s="296"/>
      <c r="AP20" s="297"/>
      <c r="AQ20" s="293" t="str">
        <f t="shared" ref="AQ20:AQ25" si="270">IF(($F20&lt;&gt;"")*($G20&lt;&gt;"")*(AN20&lt;&gt;"")*(AO20&lt;&gt;""),($F20&gt;$G20)*(AN20&gt;AO20)+($F20=$G20)*(AN20=AO20)+($F20&lt;$G20)*(AN20&lt;AO20),"")</f>
        <v/>
      </c>
      <c r="AR20" s="293" t="str">
        <f>IF((AQ20&lt;&gt;""),IF(OR($F20&lt;&gt;$G20,PrSettings!$M$4="●"),(($F20-$G20)=(AN20-AO20))*1,0),"")</f>
        <v/>
      </c>
      <c r="AS20" s="293" t="str">
        <f t="shared" ref="AS20:AS25" si="271">IF((AQ20&lt;&gt;""),($F20=AN20)*($G20=AO20),"")</f>
        <v/>
      </c>
      <c r="AT20" s="293" t="str">
        <f>IF(AQ20&lt;&gt;"",IF(ABS($F20-$G20)&gt;=PrSettings!$M$7,(ABS($F20-$G20-AN20+AO20)&lt;=1)*1,IF(AND(AQ20,$F20=$G20,$F20&gt;=PrSettings!$M$6),(ABS(AN20-$F20)&lt;=1)*1,IF(AND(ABS($F20-$G20-AN20+AO20)&lt;=1,$F20+$G20&gt;=PrSettings!$M$8),(ABS(AN20-$F20)&lt;=1)*(ABS(AO20-$G20)&lt;=1)*1,""))),"")</f>
        <v/>
      </c>
      <c r="AU20" s="298"/>
      <c r="AW20" s="291">
        <f t="shared" si="3"/>
        <v>11</v>
      </c>
      <c r="AX20" s="292" t="str">
        <f t="shared" ref="AX20:AX25" si="272">$C20</f>
        <v>C3</v>
      </c>
      <c r="AY20" s="293">
        <f t="shared" si="35"/>
        <v>12</v>
      </c>
      <c r="AZ20" s="292" t="str">
        <f t="shared" ref="AZ20:AZ25" si="273">$E20</f>
        <v>C4</v>
      </c>
      <c r="BA20" s="296"/>
      <c r="BB20" s="296"/>
      <c r="BC20" s="297"/>
      <c r="BD20" s="293" t="str">
        <f t="shared" ref="BD20:BD25" si="274">IF(($F20&lt;&gt;"")*($G20&lt;&gt;"")*(BA20&lt;&gt;"")*(BB20&lt;&gt;""),($F20&gt;$G20)*(BA20&gt;BB20)+($F20=$G20)*(BA20=BB20)+($F20&lt;$G20)*(BA20&lt;BB20),"")</f>
        <v/>
      </c>
      <c r="BE20" s="293" t="str">
        <f>IF((BD20&lt;&gt;""),IF(OR($F20&lt;&gt;$G20,PrSettings!$M$4="●"),(($F20-$G20)=(BA20-BB20))*1,0),"")</f>
        <v/>
      </c>
      <c r="BF20" s="293" t="str">
        <f t="shared" ref="BF20:BF25" si="275">IF((BD20&lt;&gt;""),($F20=BA20)*($G20=BB20),"")</f>
        <v/>
      </c>
      <c r="BG20" s="293" t="str">
        <f>IF(BD20&lt;&gt;"",IF(ABS($F20-$G20)&gt;=PrSettings!$M$7,(ABS($F20-$G20-BA20+BB20)&lt;=1)*1,IF(AND(BD20,$F20=$G20,$F20&gt;=PrSettings!$M$6),(ABS(BA20-$F20)&lt;=1)*1,IF(AND(ABS($F20-$G20-BA20+BB20)&lt;=1,$F20+$G20&gt;=PrSettings!$M$8),(ABS(BA20-$F20)&lt;=1)*(ABS(BB20-$G20)&lt;=1)*1,""))),"")</f>
        <v/>
      </c>
      <c r="BH20" s="298"/>
      <c r="BJ20" s="291">
        <f t="shared" si="4"/>
        <v>11</v>
      </c>
      <c r="BK20" s="292" t="str">
        <f t="shared" ref="BK20:BK25" si="276">$C20</f>
        <v>C3</v>
      </c>
      <c r="BL20" s="293">
        <f t="shared" si="38"/>
        <v>12</v>
      </c>
      <c r="BM20" s="292" t="str">
        <f t="shared" ref="BM20:BM25" si="277">$E20</f>
        <v>C4</v>
      </c>
      <c r="BN20" s="296"/>
      <c r="BO20" s="296"/>
      <c r="BP20" s="297"/>
      <c r="BQ20" s="293" t="str">
        <f t="shared" ref="BQ20:BQ25" si="278">IF(($F20&lt;&gt;"")*($G20&lt;&gt;"")*(BN20&lt;&gt;"")*(BO20&lt;&gt;""),($F20&gt;$G20)*(BN20&gt;BO20)+($F20=$G20)*(BN20=BO20)+($F20&lt;$G20)*(BN20&lt;BO20),"")</f>
        <v/>
      </c>
      <c r="BR20" s="293" t="str">
        <f>IF((BQ20&lt;&gt;""),IF(OR($F20&lt;&gt;$G20,PrSettings!$M$4="●"),(($F20-$G20)=(BN20-BO20))*1,0),"")</f>
        <v/>
      </c>
      <c r="BS20" s="293" t="str">
        <f t="shared" ref="BS20:BS25" si="279">IF((BQ20&lt;&gt;""),($F20=BN20)*($G20=BO20),"")</f>
        <v/>
      </c>
      <c r="BT20" s="293" t="str">
        <f>IF(BQ20&lt;&gt;"",IF(ABS($F20-$G20)&gt;=PrSettings!$M$7,(ABS($F20-$G20-BN20+BO20)&lt;=1)*1,IF(AND(BQ20,$F20=$G20,$F20&gt;=PrSettings!$M$6),(ABS(BN20-$F20)&lt;=1)*1,IF(AND(ABS($F20-$G20-BN20+BO20)&lt;=1,$F20+$G20&gt;=PrSettings!$M$8),(ABS(BN20-$F20)&lt;=1)*(ABS(BO20-$G20)&lt;=1)*1,""))),"")</f>
        <v/>
      </c>
      <c r="BU20" s="298"/>
      <c r="BW20" s="291">
        <f t="shared" si="5"/>
        <v>11</v>
      </c>
      <c r="BX20" s="292" t="str">
        <f t="shared" ref="BX20:BX25" si="280">$C20</f>
        <v>C3</v>
      </c>
      <c r="BY20" s="293">
        <f t="shared" si="41"/>
        <v>12</v>
      </c>
      <c r="BZ20" s="292" t="str">
        <f t="shared" ref="BZ20:BZ25" si="281">$E20</f>
        <v>C4</v>
      </c>
      <c r="CA20" s="296"/>
      <c r="CB20" s="296"/>
      <c r="CC20" s="297"/>
      <c r="CD20" s="293" t="str">
        <f t="shared" ref="CD20:CD25" si="282">IF(($F20&lt;&gt;"")*($G20&lt;&gt;"")*(CA20&lt;&gt;"")*(CB20&lt;&gt;""),($F20&gt;$G20)*(CA20&gt;CB20)+($F20=$G20)*(CA20=CB20)+($F20&lt;$G20)*(CA20&lt;CB20),"")</f>
        <v/>
      </c>
      <c r="CE20" s="293" t="str">
        <f>IF((CD20&lt;&gt;""),IF(OR($F20&lt;&gt;$G20,PrSettings!$M$4="●"),(($F20-$G20)=(CA20-CB20))*1,0),"")</f>
        <v/>
      </c>
      <c r="CF20" s="293" t="str">
        <f t="shared" ref="CF20:CF25" si="283">IF((CD20&lt;&gt;""),($F20=CA20)*($G20=CB20),"")</f>
        <v/>
      </c>
      <c r="CG20" s="293" t="str">
        <f>IF(CD20&lt;&gt;"",IF(ABS($F20-$G20)&gt;=PrSettings!$M$7,(ABS($F20-$G20-CA20+CB20)&lt;=1)*1,IF(AND(CD20,$F20=$G20,$F20&gt;=PrSettings!$M$6),(ABS(CA20-$F20)&lt;=1)*1,IF(AND(ABS($F20-$G20-CA20+CB20)&lt;=1,$F20+$G20&gt;=PrSettings!$M$8),(ABS(CA20-$F20)&lt;=1)*(ABS(CB20-$G20)&lt;=1)*1,""))),"")</f>
        <v/>
      </c>
      <c r="CH20" s="298"/>
      <c r="CJ20" s="291">
        <f t="shared" si="6"/>
        <v>11</v>
      </c>
      <c r="CK20" s="292" t="str">
        <f t="shared" ref="CK20:CK25" si="284">$C20</f>
        <v>C3</v>
      </c>
      <c r="CL20" s="293">
        <f t="shared" si="44"/>
        <v>12</v>
      </c>
      <c r="CM20" s="292" t="str">
        <f t="shared" ref="CM20:CM25" si="285">$E20</f>
        <v>C4</v>
      </c>
      <c r="CN20" s="296"/>
      <c r="CO20" s="296"/>
      <c r="CP20" s="297"/>
      <c r="CQ20" s="293" t="str">
        <f t="shared" ref="CQ20:CQ25" si="286">IF(($F20&lt;&gt;"")*($G20&lt;&gt;"")*(CN20&lt;&gt;"")*(CO20&lt;&gt;""),($F20&gt;$G20)*(CN20&gt;CO20)+($F20=$G20)*(CN20=CO20)+($F20&lt;$G20)*(CN20&lt;CO20),"")</f>
        <v/>
      </c>
      <c r="CR20" s="293" t="str">
        <f>IF((CQ20&lt;&gt;""),IF(OR($F20&lt;&gt;$G20,PrSettings!$M$4="●"),(($F20-$G20)=(CN20-CO20))*1,0),"")</f>
        <v/>
      </c>
      <c r="CS20" s="293" t="str">
        <f t="shared" ref="CS20:CS25" si="287">IF((CQ20&lt;&gt;""),($F20=CN20)*($G20=CO20),"")</f>
        <v/>
      </c>
      <c r="CT20" s="293" t="str">
        <f>IF(CQ20&lt;&gt;"",IF(ABS($F20-$G20)&gt;=PrSettings!$M$7,(ABS($F20-$G20-CN20+CO20)&lt;=1)*1,IF(AND(CQ20,$F20=$G20,$F20&gt;=PrSettings!$M$6),(ABS(CN20-$F20)&lt;=1)*1,IF(AND(ABS($F20-$G20-CN20+CO20)&lt;=1,$F20+$G20&gt;=PrSettings!$M$8),(ABS(CN20-$F20)&lt;=1)*(ABS(CO20-$G20)&lt;=1)*1,""))),"")</f>
        <v/>
      </c>
      <c r="CU20" s="298"/>
      <c r="CW20" s="291">
        <f t="shared" si="7"/>
        <v>11</v>
      </c>
      <c r="CX20" s="292" t="str">
        <f t="shared" ref="CX20:CX25" si="288">$C20</f>
        <v>C3</v>
      </c>
      <c r="CY20" s="293">
        <f t="shared" si="47"/>
        <v>12</v>
      </c>
      <c r="CZ20" s="292" t="str">
        <f t="shared" ref="CZ20:CZ25" si="289">$E20</f>
        <v>C4</v>
      </c>
      <c r="DA20" s="296"/>
      <c r="DB20" s="296"/>
      <c r="DC20" s="297"/>
      <c r="DD20" s="293" t="str">
        <f t="shared" ref="DD20:DD25" si="290">IF(($F20&lt;&gt;"")*($G20&lt;&gt;"")*(DA20&lt;&gt;"")*(DB20&lt;&gt;""),($F20&gt;$G20)*(DA20&gt;DB20)+($F20=$G20)*(DA20=DB20)+($F20&lt;$G20)*(DA20&lt;DB20),"")</f>
        <v/>
      </c>
      <c r="DE20" s="293" t="str">
        <f>IF((DD20&lt;&gt;""),IF(OR($F20&lt;&gt;$G20,PrSettings!$M$4="●"),(($F20-$G20)=(DA20-DB20))*1,0),"")</f>
        <v/>
      </c>
      <c r="DF20" s="293" t="str">
        <f t="shared" ref="DF20:DF25" si="291">IF((DD20&lt;&gt;""),($F20=DA20)*($G20=DB20),"")</f>
        <v/>
      </c>
      <c r="DG20" s="293" t="str">
        <f>IF(DD20&lt;&gt;"",IF(ABS($F20-$G20)&gt;=PrSettings!$M$7,(ABS($F20-$G20-DA20+DB20)&lt;=1)*1,IF(AND(DD20,$F20=$G20,$F20&gt;=PrSettings!$M$6),(ABS(DA20-$F20)&lt;=1)*1,IF(AND(ABS($F20-$G20-DA20+DB20)&lt;=1,$F20+$G20&gt;=PrSettings!$M$8),(ABS(DA20-$F20)&lt;=1)*(ABS(DB20-$G20)&lt;=1)*1,""))),"")</f>
        <v/>
      </c>
      <c r="DH20" s="298"/>
      <c r="DJ20" s="291">
        <f t="shared" si="8"/>
        <v>11</v>
      </c>
      <c r="DK20" s="292" t="str">
        <f t="shared" ref="DK20:DK25" si="292">$C20</f>
        <v>C3</v>
      </c>
      <c r="DL20" s="293">
        <f t="shared" si="50"/>
        <v>12</v>
      </c>
      <c r="DM20" s="292" t="str">
        <f t="shared" ref="DM20:DM25" si="293">$E20</f>
        <v>C4</v>
      </c>
      <c r="DN20" s="296"/>
      <c r="DO20" s="296"/>
      <c r="DP20" s="297"/>
      <c r="DQ20" s="293" t="str">
        <f t="shared" ref="DQ20:DQ25" si="294">IF(($F20&lt;&gt;"")*($G20&lt;&gt;"")*(DN20&lt;&gt;"")*(DO20&lt;&gt;""),($F20&gt;$G20)*(DN20&gt;DO20)+($F20=$G20)*(DN20=DO20)+($F20&lt;$G20)*(DN20&lt;DO20),"")</f>
        <v/>
      </c>
      <c r="DR20" s="293" t="str">
        <f>IF((DQ20&lt;&gt;""),IF(OR($F20&lt;&gt;$G20,PrSettings!$M$4="●"),(($F20-$G20)=(DN20-DO20))*1,0),"")</f>
        <v/>
      </c>
      <c r="DS20" s="293" t="str">
        <f t="shared" ref="DS20:DS25" si="295">IF((DQ20&lt;&gt;""),($F20=DN20)*($G20=DO20),"")</f>
        <v/>
      </c>
      <c r="DT20" s="293" t="str">
        <f>IF(DQ20&lt;&gt;"",IF(ABS($F20-$G20)&gt;=PrSettings!$M$7,(ABS($F20-$G20-DN20+DO20)&lt;=1)*1,IF(AND(DQ20,$F20=$G20,$F20&gt;=PrSettings!$M$6),(ABS(DN20-$F20)&lt;=1)*1,IF(AND(ABS($F20-$G20-DN20+DO20)&lt;=1,$F20+$G20&gt;=PrSettings!$M$8),(ABS(DN20-$F20)&lt;=1)*(ABS(DO20-$G20)&lt;=1)*1,""))),"")</f>
        <v/>
      </c>
      <c r="DU20" s="298"/>
      <c r="DW20" s="291">
        <f t="shared" si="9"/>
        <v>11</v>
      </c>
      <c r="DX20" s="292" t="str">
        <f t="shared" ref="DX20:DX25" si="296">$C20</f>
        <v>C3</v>
      </c>
      <c r="DY20" s="293">
        <f t="shared" si="53"/>
        <v>12</v>
      </c>
      <c r="DZ20" s="292" t="str">
        <f t="shared" ref="DZ20:DZ25" si="297">$E20</f>
        <v>C4</v>
      </c>
      <c r="EA20" s="296"/>
      <c r="EB20" s="296"/>
      <c r="EC20" s="297"/>
      <c r="ED20" s="293" t="str">
        <f t="shared" ref="ED20:ED25" si="298">IF(($F20&lt;&gt;"")*($G20&lt;&gt;"")*(EA20&lt;&gt;"")*(EB20&lt;&gt;""),($F20&gt;$G20)*(EA20&gt;EB20)+($F20=$G20)*(EA20=EB20)+($F20&lt;$G20)*(EA20&lt;EB20),"")</f>
        <v/>
      </c>
      <c r="EE20" s="293" t="str">
        <f>IF((ED20&lt;&gt;""),IF(OR($F20&lt;&gt;$G20,PrSettings!$M$4="●"),(($F20-$G20)=(EA20-EB20))*1,0),"")</f>
        <v/>
      </c>
      <c r="EF20" s="293" t="str">
        <f t="shared" ref="EF20:EF25" si="299">IF((ED20&lt;&gt;""),($F20=EA20)*($G20=EB20),"")</f>
        <v/>
      </c>
      <c r="EG20" s="293" t="str">
        <f>IF(ED20&lt;&gt;"",IF(ABS($F20-$G20)&gt;=PrSettings!$M$7,(ABS($F20-$G20-EA20+EB20)&lt;=1)*1,IF(AND(ED20,$F20=$G20,$F20&gt;=PrSettings!$M$6),(ABS(EA20-$F20)&lt;=1)*1,IF(AND(ABS($F20-$G20-EA20+EB20)&lt;=1,$F20+$G20&gt;=PrSettings!$M$8),(ABS(EA20-$F20)&lt;=1)*(ABS(EB20-$G20)&lt;=1)*1,""))),"")</f>
        <v/>
      </c>
      <c r="EH20" s="298"/>
      <c r="EJ20" s="291">
        <f t="shared" si="10"/>
        <v>11</v>
      </c>
      <c r="EK20" s="292" t="str">
        <f t="shared" ref="EK20:EK25" si="300">$C20</f>
        <v>C3</v>
      </c>
      <c r="EL20" s="293">
        <f t="shared" si="56"/>
        <v>12</v>
      </c>
      <c r="EM20" s="292" t="str">
        <f t="shared" ref="EM20:EM25" si="301">$E20</f>
        <v>C4</v>
      </c>
      <c r="EN20" s="296"/>
      <c r="EO20" s="296"/>
      <c r="EP20" s="297"/>
      <c r="EQ20" s="293" t="str">
        <f t="shared" ref="EQ20:EQ25" si="302">IF(($F20&lt;&gt;"")*($G20&lt;&gt;"")*(EN20&lt;&gt;"")*(EO20&lt;&gt;""),($F20&gt;$G20)*(EN20&gt;EO20)+($F20=$G20)*(EN20=EO20)+($F20&lt;$G20)*(EN20&lt;EO20),"")</f>
        <v/>
      </c>
      <c r="ER20" s="293" t="str">
        <f>IF((EQ20&lt;&gt;""),IF(OR($F20&lt;&gt;$G20,PrSettings!$M$4="●"),(($F20-$G20)=(EN20-EO20))*1,0),"")</f>
        <v/>
      </c>
      <c r="ES20" s="293" t="str">
        <f t="shared" ref="ES20:ES25" si="303">IF((EQ20&lt;&gt;""),($F20=EN20)*($G20=EO20),"")</f>
        <v/>
      </c>
      <c r="ET20" s="293" t="str">
        <f>IF(EQ20&lt;&gt;"",IF(ABS($F20-$G20)&gt;=PrSettings!$M$7,(ABS($F20-$G20-EN20+EO20)&lt;=1)*1,IF(AND(EQ20,$F20=$G20,$F20&gt;=PrSettings!$M$6),(ABS(EN20-$F20)&lt;=1)*1,IF(AND(ABS($F20-$G20-EN20+EO20)&lt;=1,$F20+$G20&gt;=PrSettings!$M$8),(ABS(EN20-$F20)&lt;=1)*(ABS(EO20-$G20)&lt;=1)*1,""))),"")</f>
        <v/>
      </c>
      <c r="EU20" s="298"/>
      <c r="EW20" s="291">
        <f t="shared" si="11"/>
        <v>11</v>
      </c>
      <c r="EX20" s="292" t="str">
        <f t="shared" ref="EX20:EX25" si="304">$C20</f>
        <v>C3</v>
      </c>
      <c r="EY20" s="293">
        <f t="shared" si="59"/>
        <v>12</v>
      </c>
      <c r="EZ20" s="292" t="str">
        <f t="shared" ref="EZ20:EZ25" si="305">$E20</f>
        <v>C4</v>
      </c>
      <c r="FA20" s="296"/>
      <c r="FB20" s="296"/>
      <c r="FC20" s="297"/>
      <c r="FD20" s="293" t="str">
        <f t="shared" ref="FD20:FD25" si="306">IF(($F20&lt;&gt;"")*($G20&lt;&gt;"")*(FA20&lt;&gt;"")*(FB20&lt;&gt;""),($F20&gt;$G20)*(FA20&gt;FB20)+($F20=$G20)*(FA20=FB20)+($F20&lt;$G20)*(FA20&lt;FB20),"")</f>
        <v/>
      </c>
      <c r="FE20" s="293" t="str">
        <f>IF((FD20&lt;&gt;""),IF(OR($F20&lt;&gt;$G20,PrSettings!$M$4="●"),(($F20-$G20)=(FA20-FB20))*1,0),"")</f>
        <v/>
      </c>
      <c r="FF20" s="293" t="str">
        <f t="shared" ref="FF20:FF25" si="307">IF((FD20&lt;&gt;""),($F20=FA20)*($G20=FB20),"")</f>
        <v/>
      </c>
      <c r="FG20" s="293" t="str">
        <f>IF(FD20&lt;&gt;"",IF(ABS($F20-$G20)&gt;=PrSettings!$M$7,(ABS($F20-$G20-FA20+FB20)&lt;=1)*1,IF(AND(FD20,$F20=$G20,$F20&gt;=PrSettings!$M$6),(ABS(FA20-$F20)&lt;=1)*1,IF(AND(ABS($F20-$G20-FA20+FB20)&lt;=1,$F20+$G20&gt;=PrSettings!$M$8),(ABS(FA20-$F20)&lt;=1)*(ABS(FB20-$G20)&lt;=1)*1,""))),"")</f>
        <v/>
      </c>
      <c r="FH20" s="298"/>
      <c r="FJ20" s="291">
        <f t="shared" si="12"/>
        <v>11</v>
      </c>
      <c r="FK20" s="292" t="str">
        <f t="shared" ref="FK20:FK25" si="308">$C20</f>
        <v>C3</v>
      </c>
      <c r="FL20" s="293">
        <f t="shared" si="62"/>
        <v>12</v>
      </c>
      <c r="FM20" s="292" t="str">
        <f t="shared" ref="FM20:FM25" si="309">$E20</f>
        <v>C4</v>
      </c>
      <c r="FN20" s="296"/>
      <c r="FO20" s="296"/>
      <c r="FP20" s="297"/>
      <c r="FQ20" s="293" t="str">
        <f t="shared" ref="FQ20:FQ25" si="310">IF(($F20&lt;&gt;"")*($G20&lt;&gt;"")*(FN20&lt;&gt;"")*(FO20&lt;&gt;""),($F20&gt;$G20)*(FN20&gt;FO20)+($F20=$G20)*(FN20=FO20)+($F20&lt;$G20)*(FN20&lt;FO20),"")</f>
        <v/>
      </c>
      <c r="FR20" s="293" t="str">
        <f>IF((FQ20&lt;&gt;""),IF(OR($F20&lt;&gt;$G20,PrSettings!$M$4="●"),(($F20-$G20)=(FN20-FO20))*1,0),"")</f>
        <v/>
      </c>
      <c r="FS20" s="293" t="str">
        <f t="shared" ref="FS20:FS25" si="311">IF((FQ20&lt;&gt;""),($F20=FN20)*($G20=FO20),"")</f>
        <v/>
      </c>
      <c r="FT20" s="293" t="str">
        <f>IF(FQ20&lt;&gt;"",IF(ABS($F20-$G20)&gt;=PrSettings!$M$7,(ABS($F20-$G20-FN20+FO20)&lt;=1)*1,IF(AND(FQ20,$F20=$G20,$F20&gt;=PrSettings!$M$6),(ABS(FN20-$F20)&lt;=1)*1,IF(AND(ABS($F20-$G20-FN20+FO20)&lt;=1,$F20+$G20&gt;=PrSettings!$M$8),(ABS(FN20-$F20)&lt;=1)*(ABS(FO20-$G20)&lt;=1)*1,""))),"")</f>
        <v/>
      </c>
      <c r="FU20" s="298"/>
      <c r="FW20" s="291">
        <f t="shared" si="13"/>
        <v>11</v>
      </c>
      <c r="FX20" s="292" t="str">
        <f t="shared" ref="FX20:FX25" si="312">$C20</f>
        <v>C3</v>
      </c>
      <c r="FY20" s="293">
        <f t="shared" si="65"/>
        <v>12</v>
      </c>
      <c r="FZ20" s="292" t="str">
        <f t="shared" ref="FZ20:FZ25" si="313">$E20</f>
        <v>C4</v>
      </c>
      <c r="GA20" s="296"/>
      <c r="GB20" s="296"/>
      <c r="GC20" s="297"/>
      <c r="GD20" s="293" t="str">
        <f t="shared" ref="GD20:GD25" si="314">IF(($F20&lt;&gt;"")*($G20&lt;&gt;"")*(GA20&lt;&gt;"")*(GB20&lt;&gt;""),($F20&gt;$G20)*(GA20&gt;GB20)+($F20=$G20)*(GA20=GB20)+($F20&lt;$G20)*(GA20&lt;GB20),"")</f>
        <v/>
      </c>
      <c r="GE20" s="293" t="str">
        <f>IF((GD20&lt;&gt;""),IF(OR($F20&lt;&gt;$G20,PrSettings!$M$4="●"),(($F20-$G20)=(GA20-GB20))*1,0),"")</f>
        <v/>
      </c>
      <c r="GF20" s="293" t="str">
        <f t="shared" ref="GF20:GF25" si="315">IF((GD20&lt;&gt;""),($F20=GA20)*($G20=GB20),"")</f>
        <v/>
      </c>
      <c r="GG20" s="293" t="str">
        <f>IF(GD20&lt;&gt;"",IF(ABS($F20-$G20)&gt;=PrSettings!$M$7,(ABS($F20-$G20-GA20+GB20)&lt;=1)*1,IF(AND(GD20,$F20=$G20,$F20&gt;=PrSettings!$M$6),(ABS(GA20-$F20)&lt;=1)*1,IF(AND(ABS($F20-$G20-GA20+GB20)&lt;=1,$F20+$G20&gt;=PrSettings!$M$8),(ABS(GA20-$F20)&lt;=1)*(ABS(GB20-$G20)&lt;=1)*1,""))),"")</f>
        <v/>
      </c>
      <c r="GH20" s="298"/>
      <c r="GJ20" s="291">
        <f t="shared" si="14"/>
        <v>11</v>
      </c>
      <c r="GK20" s="292" t="str">
        <f t="shared" ref="GK20:GK25" si="316">$C20</f>
        <v>C3</v>
      </c>
      <c r="GL20" s="293">
        <f t="shared" si="68"/>
        <v>12</v>
      </c>
      <c r="GM20" s="292" t="str">
        <f t="shared" ref="GM20:GM25" si="317">$E20</f>
        <v>C4</v>
      </c>
      <c r="GN20" s="296"/>
      <c r="GO20" s="296"/>
      <c r="GP20" s="297"/>
      <c r="GQ20" s="293" t="str">
        <f t="shared" ref="GQ20:GQ25" si="318">IF(($F20&lt;&gt;"")*($G20&lt;&gt;"")*(GN20&lt;&gt;"")*(GO20&lt;&gt;""),($F20&gt;$G20)*(GN20&gt;GO20)+($F20=$G20)*(GN20=GO20)+($F20&lt;$G20)*(GN20&lt;GO20),"")</f>
        <v/>
      </c>
      <c r="GR20" s="293" t="str">
        <f>IF((GQ20&lt;&gt;""),IF(OR($F20&lt;&gt;$G20,PrSettings!$M$4="●"),(($F20-$G20)=(GN20-GO20))*1,0),"")</f>
        <v/>
      </c>
      <c r="GS20" s="293" t="str">
        <f t="shared" ref="GS20:GS25" si="319">IF((GQ20&lt;&gt;""),($F20=GN20)*($G20=GO20),"")</f>
        <v/>
      </c>
      <c r="GT20" s="293" t="str">
        <f>IF(GQ20&lt;&gt;"",IF(ABS($F20-$G20)&gt;=PrSettings!$M$7,(ABS($F20-$G20-GN20+GO20)&lt;=1)*1,IF(AND(GQ20,$F20=$G20,$F20&gt;=PrSettings!$M$6),(ABS(GN20-$F20)&lt;=1)*1,IF(AND(ABS($F20-$G20-GN20+GO20)&lt;=1,$F20+$G20&gt;=PrSettings!$M$8),(ABS(GN20-$F20)&lt;=1)*(ABS(GO20-$G20)&lt;=1)*1,""))),"")</f>
        <v/>
      </c>
      <c r="GU20" s="298"/>
      <c r="GW20" s="291">
        <f t="shared" si="15"/>
        <v>11</v>
      </c>
      <c r="GX20" s="292" t="str">
        <f t="shared" ref="GX20:GX25" si="320">$C20</f>
        <v>C3</v>
      </c>
      <c r="GY20" s="293">
        <f t="shared" si="71"/>
        <v>12</v>
      </c>
      <c r="GZ20" s="292" t="str">
        <f t="shared" ref="GZ20:GZ25" si="321">$E20</f>
        <v>C4</v>
      </c>
      <c r="HA20" s="296"/>
      <c r="HB20" s="296"/>
      <c r="HC20" s="297"/>
      <c r="HD20" s="293" t="str">
        <f t="shared" ref="HD20:HD25" si="322">IF(($F20&lt;&gt;"")*($G20&lt;&gt;"")*(HA20&lt;&gt;"")*(HB20&lt;&gt;""),($F20&gt;$G20)*(HA20&gt;HB20)+($F20=$G20)*(HA20=HB20)+($F20&lt;$G20)*(HA20&lt;HB20),"")</f>
        <v/>
      </c>
      <c r="HE20" s="293" t="str">
        <f>IF((HD20&lt;&gt;""),IF(OR($F20&lt;&gt;$G20,PrSettings!$M$4="●"),(($F20-$G20)=(HA20-HB20))*1,0),"")</f>
        <v/>
      </c>
      <c r="HF20" s="293" t="str">
        <f t="shared" ref="HF20:HF25" si="323">IF((HD20&lt;&gt;""),($F20=HA20)*($G20=HB20),"")</f>
        <v/>
      </c>
      <c r="HG20" s="293" t="str">
        <f>IF(HD20&lt;&gt;"",IF(ABS($F20-$G20)&gt;=PrSettings!$M$7,(ABS($F20-$G20-HA20+HB20)&lt;=1)*1,IF(AND(HD20,$F20=$G20,$F20&gt;=PrSettings!$M$6),(ABS(HA20-$F20)&lt;=1)*1,IF(AND(ABS($F20-$G20-HA20+HB20)&lt;=1,$F20+$G20&gt;=PrSettings!$M$8),(ABS(HA20-$F20)&lt;=1)*(ABS(HB20-$G20)&lt;=1)*1,""))),"")</f>
        <v/>
      </c>
      <c r="HH20" s="298"/>
      <c r="HJ20" s="291">
        <f t="shared" si="16"/>
        <v>11</v>
      </c>
      <c r="HK20" s="292" t="str">
        <f t="shared" ref="HK20:HK25" si="324">$C20</f>
        <v>C3</v>
      </c>
      <c r="HL20" s="293">
        <f t="shared" si="74"/>
        <v>12</v>
      </c>
      <c r="HM20" s="292" t="str">
        <f t="shared" ref="HM20:HM25" si="325">$E20</f>
        <v>C4</v>
      </c>
      <c r="HN20" s="296"/>
      <c r="HO20" s="296"/>
      <c r="HP20" s="297"/>
      <c r="HQ20" s="293" t="str">
        <f t="shared" ref="HQ20:HQ25" si="326">IF(($F20&lt;&gt;"")*($G20&lt;&gt;"")*(HN20&lt;&gt;"")*(HO20&lt;&gt;""),($F20&gt;$G20)*(HN20&gt;HO20)+($F20=$G20)*(HN20=HO20)+($F20&lt;$G20)*(HN20&lt;HO20),"")</f>
        <v/>
      </c>
      <c r="HR20" s="293" t="str">
        <f>IF((HQ20&lt;&gt;""),IF(OR($F20&lt;&gt;$G20,PrSettings!$M$4="●"),(($F20-$G20)=(HN20-HO20))*1,0),"")</f>
        <v/>
      </c>
      <c r="HS20" s="293" t="str">
        <f t="shared" ref="HS20:HS25" si="327">IF((HQ20&lt;&gt;""),($F20=HN20)*($G20=HO20),"")</f>
        <v/>
      </c>
      <c r="HT20" s="293" t="str">
        <f>IF(HQ20&lt;&gt;"",IF(ABS($F20-$G20)&gt;=PrSettings!$M$7,(ABS($F20-$G20-HN20+HO20)&lt;=1)*1,IF(AND(HQ20,$F20=$G20,$F20&gt;=PrSettings!$M$6),(ABS(HN20-$F20)&lt;=1)*1,IF(AND(ABS($F20-$G20-HN20+HO20)&lt;=1,$F20+$G20&gt;=PrSettings!$M$8),(ABS(HN20-$F20)&lt;=1)*(ABS(HO20-$G20)&lt;=1)*1,""))),"")</f>
        <v/>
      </c>
      <c r="HU20" s="298"/>
      <c r="HW20" s="291">
        <f t="shared" si="17"/>
        <v>11</v>
      </c>
      <c r="HX20" s="292" t="str">
        <f t="shared" ref="HX20:HX25" si="328">$C20</f>
        <v>C3</v>
      </c>
      <c r="HY20" s="293">
        <f t="shared" si="77"/>
        <v>12</v>
      </c>
      <c r="HZ20" s="292" t="str">
        <f t="shared" ref="HZ20:HZ25" si="329">$E20</f>
        <v>C4</v>
      </c>
      <c r="IA20" s="296"/>
      <c r="IB20" s="296"/>
      <c r="IC20" s="297"/>
      <c r="ID20" s="293" t="str">
        <f t="shared" ref="ID20:ID25" si="330">IF(($F20&lt;&gt;"")*($G20&lt;&gt;"")*(IA20&lt;&gt;"")*(IB20&lt;&gt;""),($F20&gt;$G20)*(IA20&gt;IB20)+($F20=$G20)*(IA20=IB20)+($F20&lt;$G20)*(IA20&lt;IB20),"")</f>
        <v/>
      </c>
      <c r="IE20" s="293" t="str">
        <f>IF((ID20&lt;&gt;""),IF(OR($F20&lt;&gt;$G20,PrSettings!$M$4="●"),(($F20-$G20)=(IA20-IB20))*1,0),"")</f>
        <v/>
      </c>
      <c r="IF20" s="293" t="str">
        <f t="shared" ref="IF20:IF25" si="331">IF((ID20&lt;&gt;""),($F20=IA20)*($G20=IB20),"")</f>
        <v/>
      </c>
      <c r="IG20" s="293" t="str">
        <f>IF(ID20&lt;&gt;"",IF(ABS($F20-$G20)&gt;=PrSettings!$M$7,(ABS($F20-$G20-IA20+IB20)&lt;=1)*1,IF(AND(ID20,$F20=$G20,$F20&gt;=PrSettings!$M$6),(ABS(IA20-$F20)&lt;=1)*1,IF(AND(ABS($F20-$G20-IA20+IB20)&lt;=1,$F20+$G20&gt;=PrSettings!$M$8),(ABS(IA20-$F20)&lt;=1)*(ABS(IB20-$G20)&lt;=1)*1,""))),"")</f>
        <v/>
      </c>
      <c r="IH20" s="298"/>
      <c r="IJ20" s="291">
        <f t="shared" si="18"/>
        <v>11</v>
      </c>
      <c r="IK20" s="292" t="str">
        <f t="shared" ref="IK20:IK25" si="332">$C20</f>
        <v>C3</v>
      </c>
      <c r="IL20" s="293">
        <f t="shared" si="80"/>
        <v>12</v>
      </c>
      <c r="IM20" s="292" t="str">
        <f t="shared" ref="IM20:IM25" si="333">$E20</f>
        <v>C4</v>
      </c>
      <c r="IN20" s="296"/>
      <c r="IO20" s="296"/>
      <c r="IP20" s="297"/>
      <c r="IQ20" s="293" t="str">
        <f t="shared" ref="IQ20:IQ25" si="334">IF(($F20&lt;&gt;"")*($G20&lt;&gt;"")*(IN20&lt;&gt;"")*(IO20&lt;&gt;""),($F20&gt;$G20)*(IN20&gt;IO20)+($F20=$G20)*(IN20=IO20)+($F20&lt;$G20)*(IN20&lt;IO20),"")</f>
        <v/>
      </c>
      <c r="IR20" s="293" t="str">
        <f>IF((IQ20&lt;&gt;""),IF(OR($F20&lt;&gt;$G20,PrSettings!$M$4="●"),(($F20-$G20)=(IN20-IO20))*1,0),"")</f>
        <v/>
      </c>
      <c r="IS20" s="293" t="str">
        <f t="shared" ref="IS20:IS25" si="335">IF((IQ20&lt;&gt;""),($F20=IN20)*($G20=IO20),"")</f>
        <v/>
      </c>
      <c r="IT20" s="293" t="str">
        <f>IF(IQ20&lt;&gt;"",IF(ABS($F20-$G20)&gt;=PrSettings!$M$7,(ABS($F20-$G20-IN20+IO20)&lt;=1)*1,IF(AND(IQ20,$F20=$G20,$F20&gt;=PrSettings!$M$6),(ABS(IN20-$F20)&lt;=1)*1,IF(AND(ABS($F20-$G20-IN20+IO20)&lt;=1,$F20+$G20&gt;=PrSettings!$M$8),(ABS(IN20-$F20)&lt;=1)*(ABS(IO20-$G20)&lt;=1)*1,""))),"")</f>
        <v/>
      </c>
      <c r="IU20" s="298"/>
      <c r="IW20" s="291">
        <f t="shared" si="19"/>
        <v>11</v>
      </c>
      <c r="IX20" s="292" t="str">
        <f t="shared" ref="IX20:IX25" si="336">$C20</f>
        <v>C3</v>
      </c>
      <c r="IY20" s="293">
        <f t="shared" si="83"/>
        <v>12</v>
      </c>
      <c r="IZ20" s="292" t="str">
        <f t="shared" ref="IZ20:IZ25" si="337">$E20</f>
        <v>C4</v>
      </c>
      <c r="JA20" s="296"/>
      <c r="JB20" s="296"/>
      <c r="JC20" s="297"/>
      <c r="JD20" s="293" t="str">
        <f t="shared" ref="JD20:JD25" si="338">IF(($F20&lt;&gt;"")*($G20&lt;&gt;"")*(JA20&lt;&gt;"")*(JB20&lt;&gt;""),($F20&gt;$G20)*(JA20&gt;JB20)+($F20=$G20)*(JA20=JB20)+($F20&lt;$G20)*(JA20&lt;JB20),"")</f>
        <v/>
      </c>
      <c r="JE20" s="293" t="str">
        <f>IF((JD20&lt;&gt;""),IF(OR($F20&lt;&gt;$G20,PrSettings!$M$4="●"),(($F20-$G20)=(JA20-JB20))*1,0),"")</f>
        <v/>
      </c>
      <c r="JF20" s="293" t="str">
        <f t="shared" ref="JF20:JF25" si="339">IF((JD20&lt;&gt;""),($F20=JA20)*($G20=JB20),"")</f>
        <v/>
      </c>
      <c r="JG20" s="293" t="str">
        <f>IF(JD20&lt;&gt;"",IF(ABS($F20-$G20)&gt;=PrSettings!$M$7,(ABS($F20-$G20-JA20+JB20)&lt;=1)*1,IF(AND(JD20,$F20=$G20,$F20&gt;=PrSettings!$M$6),(ABS(JA20-$F20)&lt;=1)*1,IF(AND(ABS($F20-$G20-JA20+JB20)&lt;=1,$F20+$G20&gt;=PrSettings!$M$8),(ABS(JA20-$F20)&lt;=1)*(ABS(JB20-$G20)&lt;=1)*1,""))),"")</f>
        <v/>
      </c>
      <c r="JH20" s="298"/>
      <c r="JJ20" s="291">
        <f t="shared" si="20"/>
        <v>11</v>
      </c>
      <c r="JK20" s="292" t="str">
        <f t="shared" ref="JK20:JK25" si="340">$C20</f>
        <v>C3</v>
      </c>
      <c r="JL20" s="293">
        <f t="shared" si="86"/>
        <v>12</v>
      </c>
      <c r="JM20" s="292" t="str">
        <f t="shared" ref="JM20:JM25" si="341">$E20</f>
        <v>C4</v>
      </c>
      <c r="JN20" s="296"/>
      <c r="JO20" s="296"/>
      <c r="JP20" s="297"/>
      <c r="JQ20" s="293" t="str">
        <f t="shared" ref="JQ20:JQ25" si="342">IF(($F20&lt;&gt;"")*($G20&lt;&gt;"")*(JN20&lt;&gt;"")*(JO20&lt;&gt;""),($F20&gt;$G20)*(JN20&gt;JO20)+($F20=$G20)*(JN20=JO20)+($F20&lt;$G20)*(JN20&lt;JO20),"")</f>
        <v/>
      </c>
      <c r="JR20" s="293" t="str">
        <f>IF((JQ20&lt;&gt;""),IF(OR($F20&lt;&gt;$G20,PrSettings!$M$4="●"),(($F20-$G20)=(JN20-JO20))*1,0),"")</f>
        <v/>
      </c>
      <c r="JS20" s="293" t="str">
        <f t="shared" ref="JS20:JS25" si="343">IF((JQ20&lt;&gt;""),($F20=JN20)*($G20=JO20),"")</f>
        <v/>
      </c>
      <c r="JT20" s="293" t="str">
        <f>IF(JQ20&lt;&gt;"",IF(ABS($F20-$G20)&gt;=PrSettings!$M$7,(ABS($F20-$G20-JN20+JO20)&lt;=1)*1,IF(AND(JQ20,$F20=$G20,$F20&gt;=PrSettings!$M$6),(ABS(JN20-$F20)&lt;=1)*1,IF(AND(ABS($F20-$G20-JN20+JO20)&lt;=1,$F20+$G20&gt;=PrSettings!$M$8),(ABS(JN20-$F20)&lt;=1)*(ABS(JO20-$G20)&lt;=1)*1,""))),"")</f>
        <v/>
      </c>
      <c r="JU20" s="298"/>
      <c r="JW20" s="291">
        <f t="shared" si="21"/>
        <v>11</v>
      </c>
      <c r="JX20" s="292" t="str">
        <f t="shared" ref="JX20:JX25" si="344">$C20</f>
        <v>C3</v>
      </c>
      <c r="JY20" s="293">
        <f t="shared" si="89"/>
        <v>12</v>
      </c>
      <c r="JZ20" s="292" t="str">
        <f t="shared" ref="JZ20:JZ25" si="345">$E20</f>
        <v>C4</v>
      </c>
      <c r="KA20" s="296"/>
      <c r="KB20" s="296"/>
      <c r="KC20" s="297"/>
      <c r="KD20" s="293" t="str">
        <f t="shared" ref="KD20:KD25" si="346">IF(($F20&lt;&gt;"")*($G20&lt;&gt;"")*(KA20&lt;&gt;"")*(KB20&lt;&gt;""),($F20&gt;$G20)*(KA20&gt;KB20)+($F20=$G20)*(KA20=KB20)+($F20&lt;$G20)*(KA20&lt;KB20),"")</f>
        <v/>
      </c>
      <c r="KE20" s="293" t="str">
        <f>IF((KD20&lt;&gt;""),IF(OR($F20&lt;&gt;$G20,PrSettings!$M$4="●"),(($F20-$G20)=(KA20-KB20))*1,0),"")</f>
        <v/>
      </c>
      <c r="KF20" s="293" t="str">
        <f t="shared" ref="KF20:KF25" si="347">IF((KD20&lt;&gt;""),($F20=KA20)*($G20=KB20),"")</f>
        <v/>
      </c>
      <c r="KG20" s="293" t="str">
        <f>IF(KD20&lt;&gt;"",IF(ABS($F20-$G20)&gt;=PrSettings!$M$7,(ABS($F20-$G20-KA20+KB20)&lt;=1)*1,IF(AND(KD20,$F20=$G20,$F20&gt;=PrSettings!$M$6),(ABS(KA20-$F20)&lt;=1)*1,IF(AND(ABS($F20-$G20-KA20+KB20)&lt;=1,$F20+$G20&gt;=PrSettings!$M$8),(ABS(KA20-$F20)&lt;=1)*(ABS(KB20-$G20)&lt;=1)*1,""))),"")</f>
        <v/>
      </c>
      <c r="KH20" s="298"/>
      <c r="KJ20" s="291">
        <f t="shared" si="22"/>
        <v>11</v>
      </c>
      <c r="KK20" s="292" t="str">
        <f t="shared" ref="KK20:KK25" si="348">$C20</f>
        <v>C3</v>
      </c>
      <c r="KL20" s="293">
        <f t="shared" si="92"/>
        <v>12</v>
      </c>
      <c r="KM20" s="292" t="str">
        <f t="shared" ref="KM20:KM25" si="349">$E20</f>
        <v>C4</v>
      </c>
      <c r="KN20" s="296"/>
      <c r="KO20" s="296"/>
      <c r="KP20" s="297"/>
      <c r="KQ20" s="293" t="str">
        <f t="shared" ref="KQ20:KQ25" si="350">IF(($F20&lt;&gt;"")*($G20&lt;&gt;"")*(KN20&lt;&gt;"")*(KO20&lt;&gt;""),($F20&gt;$G20)*(KN20&gt;KO20)+($F20=$G20)*(KN20=KO20)+($F20&lt;$G20)*(KN20&lt;KO20),"")</f>
        <v/>
      </c>
      <c r="KR20" s="293" t="str">
        <f>IF((KQ20&lt;&gt;""),IF(OR($F20&lt;&gt;$G20,PrSettings!$M$4="●"),(($F20-$G20)=(KN20-KO20))*1,0),"")</f>
        <v/>
      </c>
      <c r="KS20" s="293" t="str">
        <f t="shared" ref="KS20:KS25" si="351">IF((KQ20&lt;&gt;""),($F20=KN20)*($G20=KO20),"")</f>
        <v/>
      </c>
      <c r="KT20" s="293" t="str">
        <f>IF(KQ20&lt;&gt;"",IF(ABS($F20-$G20)&gt;=PrSettings!$M$7,(ABS($F20-$G20-KN20+KO20)&lt;=1)*1,IF(AND(KQ20,$F20=$G20,$F20&gt;=PrSettings!$M$6),(ABS(KN20-$F20)&lt;=1)*1,IF(AND(ABS($F20-$G20-KN20+KO20)&lt;=1,$F20+$G20&gt;=PrSettings!$M$8),(ABS(KN20-$F20)&lt;=1)*(ABS(KO20-$G20)&lt;=1)*1,""))),"")</f>
        <v/>
      </c>
      <c r="KU20" s="298"/>
      <c r="KW20" s="291">
        <f t="shared" si="23"/>
        <v>11</v>
      </c>
      <c r="KX20" s="292" t="str">
        <f t="shared" ref="KX20:KX25" si="352">$C20</f>
        <v>C3</v>
      </c>
      <c r="KY20" s="293">
        <f t="shared" si="95"/>
        <v>12</v>
      </c>
      <c r="KZ20" s="292" t="str">
        <f t="shared" ref="KZ20:KZ25" si="353">$E20</f>
        <v>C4</v>
      </c>
      <c r="LA20" s="296"/>
      <c r="LB20" s="296"/>
      <c r="LC20" s="297"/>
      <c r="LD20" s="293" t="str">
        <f t="shared" ref="LD20:LD25" si="354">IF(($F20&lt;&gt;"")*($G20&lt;&gt;"")*(LA20&lt;&gt;"")*(LB20&lt;&gt;""),($F20&gt;$G20)*(LA20&gt;LB20)+($F20=$G20)*(LA20=LB20)+($F20&lt;$G20)*(LA20&lt;LB20),"")</f>
        <v/>
      </c>
      <c r="LE20" s="293" t="str">
        <f>IF((LD20&lt;&gt;""),IF(OR($F20&lt;&gt;$G20,PrSettings!$M$4="●"),(($F20-$G20)=(LA20-LB20))*1,0),"")</f>
        <v/>
      </c>
      <c r="LF20" s="293" t="str">
        <f t="shared" ref="LF20:LF25" si="355">IF((LD20&lt;&gt;""),($F20=LA20)*($G20=LB20),"")</f>
        <v/>
      </c>
      <c r="LG20" s="293" t="str">
        <f>IF(LD20&lt;&gt;"",IF(ABS($F20-$G20)&gt;=PrSettings!$M$7,(ABS($F20-$G20-LA20+LB20)&lt;=1)*1,IF(AND(LD20,$F20=$G20,$F20&gt;=PrSettings!$M$6),(ABS(LA20-$F20)&lt;=1)*1,IF(AND(ABS($F20-$G20-LA20+LB20)&lt;=1,$F20+$G20&gt;=PrSettings!$M$8),(ABS(LA20-$F20)&lt;=1)*(ABS(LB20-$G20)&lt;=1)*1,""))),"")</f>
        <v/>
      </c>
      <c r="LH20" s="298"/>
      <c r="LJ20" s="291">
        <f t="shared" si="24"/>
        <v>11</v>
      </c>
      <c r="LK20" s="292" t="str">
        <f t="shared" ref="LK20:LK25" si="356">$C20</f>
        <v>C3</v>
      </c>
      <c r="LL20" s="293">
        <f t="shared" si="98"/>
        <v>12</v>
      </c>
      <c r="LM20" s="292" t="str">
        <f t="shared" ref="LM20:LM25" si="357">$E20</f>
        <v>C4</v>
      </c>
      <c r="LN20" s="296"/>
      <c r="LO20" s="296"/>
      <c r="LP20" s="297"/>
      <c r="LQ20" s="293" t="str">
        <f t="shared" ref="LQ20:LQ25" si="358">IF(($F20&lt;&gt;"")*($G20&lt;&gt;"")*(LN20&lt;&gt;"")*(LO20&lt;&gt;""),($F20&gt;$G20)*(LN20&gt;LO20)+($F20=$G20)*(LN20=LO20)+($F20&lt;$G20)*(LN20&lt;LO20),"")</f>
        <v/>
      </c>
      <c r="LR20" s="293" t="str">
        <f>IF((LQ20&lt;&gt;""),IF(OR($F20&lt;&gt;$G20,PrSettings!$M$4="●"),(($F20-$G20)=(LN20-LO20))*1,0),"")</f>
        <v/>
      </c>
      <c r="LS20" s="293" t="str">
        <f t="shared" ref="LS20:LS25" si="359">IF((LQ20&lt;&gt;""),($F20=LN20)*($G20=LO20),"")</f>
        <v/>
      </c>
      <c r="LT20" s="293" t="str">
        <f>IF(LQ20&lt;&gt;"",IF(ABS($F20-$G20)&gt;=PrSettings!$M$7,(ABS($F20-$G20-LN20+LO20)&lt;=1)*1,IF(AND(LQ20,$F20=$G20,$F20&gt;=PrSettings!$M$6),(ABS(LN20-$F20)&lt;=1)*1,IF(AND(ABS($F20-$G20-LN20+LO20)&lt;=1,$F20+$G20&gt;=PrSettings!$M$8),(ABS(LN20-$F20)&lt;=1)*(ABS(LO20-$G20)&lt;=1)*1,""))),"")</f>
        <v/>
      </c>
      <c r="LU20" s="298"/>
      <c r="LW20" s="291">
        <f t="shared" si="25"/>
        <v>11</v>
      </c>
      <c r="LX20" s="292" t="str">
        <f t="shared" ref="LX20:LX25" si="360">$C20</f>
        <v>C3</v>
      </c>
      <c r="LY20" s="293">
        <f t="shared" si="101"/>
        <v>12</v>
      </c>
      <c r="LZ20" s="292" t="str">
        <f t="shared" ref="LZ20:LZ25" si="361">$E20</f>
        <v>C4</v>
      </c>
      <c r="MA20" s="296"/>
      <c r="MB20" s="296"/>
      <c r="MC20" s="297"/>
      <c r="MD20" s="293" t="str">
        <f t="shared" ref="MD20:MD25" si="362">IF(($F20&lt;&gt;"")*($G20&lt;&gt;"")*(MA20&lt;&gt;"")*(MB20&lt;&gt;""),($F20&gt;$G20)*(MA20&gt;MB20)+($F20=$G20)*(MA20=MB20)+($F20&lt;$G20)*(MA20&lt;MB20),"")</f>
        <v/>
      </c>
      <c r="ME20" s="293" t="str">
        <f>IF((MD20&lt;&gt;""),IF(OR($F20&lt;&gt;$G20,PrSettings!$M$4="●"),(($F20-$G20)=(MA20-MB20))*1,0),"")</f>
        <v/>
      </c>
      <c r="MF20" s="293" t="str">
        <f t="shared" ref="MF20:MF25" si="363">IF((MD20&lt;&gt;""),($F20=MA20)*($G20=MB20),"")</f>
        <v/>
      </c>
      <c r="MG20" s="293" t="str">
        <f>IF(MD20&lt;&gt;"",IF(ABS($F20-$G20)&gt;=PrSettings!$M$7,(ABS($F20-$G20-MA20+MB20)&lt;=1)*1,IF(AND(MD20,$F20=$G20,$F20&gt;=PrSettings!$M$6),(ABS(MA20-$F20)&lt;=1)*1,IF(AND(ABS($F20-$G20-MA20+MB20)&lt;=1,$F20+$G20&gt;=PrSettings!$M$8),(ABS(MA20-$F20)&lt;=1)*(ABS(MB20-$G20)&lt;=1)*1,""))),"")</f>
        <v/>
      </c>
      <c r="MH20" s="298"/>
    </row>
    <row r="21" spans="2:346" x14ac:dyDescent="0.25">
      <c r="B21" s="291">
        <f>INDEX(Groups!$C$7:$C$35,MATCH(C21,Groups!$D$7:$D$35,0))</f>
        <v>9</v>
      </c>
      <c r="C21" s="292" t="str">
        <f>CalcC!$P$23</f>
        <v>C1</v>
      </c>
      <c r="D21" s="293">
        <f>INDEX(Groups!$C$7:$C$35,MATCH(E21,Groups!$D$7:$D$35,0))</f>
        <v>10</v>
      </c>
      <c r="E21" s="292" t="str">
        <f>CalcC!$Q$23</f>
        <v>C2</v>
      </c>
      <c r="F21" s="294" t="str">
        <f>CalcC!$R$23</f>
        <v/>
      </c>
      <c r="G21" s="295" t="str">
        <f>CalcC!$S$23</f>
        <v/>
      </c>
      <c r="J21" s="291">
        <f t="shared" si="0"/>
        <v>9</v>
      </c>
      <c r="K21" s="292" t="str">
        <f t="shared" si="260"/>
        <v>C1</v>
      </c>
      <c r="L21" s="293">
        <f t="shared" si="26"/>
        <v>10</v>
      </c>
      <c r="M21" s="292" t="str">
        <f t="shared" si="261"/>
        <v>C2</v>
      </c>
      <c r="N21" s="296"/>
      <c r="O21" s="296"/>
      <c r="P21" s="299"/>
      <c r="Q21" s="293" t="str">
        <f t="shared" si="262"/>
        <v/>
      </c>
      <c r="R21" s="293" t="str">
        <f>IF((Q21&lt;&gt;""),IF(OR($F21&lt;&gt;$G21,PrSettings!$M$4="●"),(($F21-$G21)=(N21-O21))*1,0),"")</f>
        <v/>
      </c>
      <c r="S21" s="293" t="str">
        <f t="shared" si="263"/>
        <v/>
      </c>
      <c r="T21" s="293" t="str">
        <f>IF(Q21&lt;&gt;"",IF(ABS($F21-$G21)&gt;=PrSettings!$M$7,(ABS($F21-$G21-N21+O21)&lt;=1)*1,IF(AND(Q21,$F21=$G21,$F21&gt;=PrSettings!$M$6),(ABS(N21-$F21)&lt;=1)*1,IF(AND(ABS($F21-$G21-N21+O21)&lt;=1,$F21+$G21&gt;=PrSettings!$M$8),(ABS(N21-$F21)&lt;=1)*(ABS(O21-$G21)&lt;=1)*1,""))),"")</f>
        <v/>
      </c>
      <c r="U21" s="300"/>
      <c r="W21" s="291">
        <f t="shared" si="1"/>
        <v>9</v>
      </c>
      <c r="X21" s="292" t="str">
        <f t="shared" si="264"/>
        <v>C1</v>
      </c>
      <c r="Y21" s="293">
        <f t="shared" si="29"/>
        <v>10</v>
      </c>
      <c r="Z21" s="292" t="str">
        <f t="shared" si="265"/>
        <v>C2</v>
      </c>
      <c r="AA21" s="296"/>
      <c r="AB21" s="296"/>
      <c r="AC21" s="299"/>
      <c r="AD21" s="293" t="str">
        <f t="shared" si="266"/>
        <v/>
      </c>
      <c r="AE21" s="293" t="str">
        <f>IF((AD21&lt;&gt;""),IF(OR($F21&lt;&gt;$G21,PrSettings!$M$4="●"),(($F21-$G21)=(AA21-AB21))*1,0),"")</f>
        <v/>
      </c>
      <c r="AF21" s="293" t="str">
        <f t="shared" si="267"/>
        <v/>
      </c>
      <c r="AG21" s="293" t="str">
        <f>IF(AD21&lt;&gt;"",IF(ABS($F21-$G21)&gt;=PrSettings!$M$7,(ABS($F21-$G21-AA21+AB21)&lt;=1)*1,IF(AND(AD21,$F21=$G21,$F21&gt;=PrSettings!$M$6),(ABS(AA21-$F21)&lt;=1)*1,IF(AND(ABS($F21-$G21-AA21+AB21)&lt;=1,$F21+$G21&gt;=PrSettings!$M$8),(ABS(AA21-$F21)&lt;=1)*(ABS(AB21-$G21)&lt;=1)*1,""))),"")</f>
        <v/>
      </c>
      <c r="AH21" s="300"/>
      <c r="AJ21" s="291">
        <f t="shared" si="2"/>
        <v>9</v>
      </c>
      <c r="AK21" s="292" t="str">
        <f t="shared" si="268"/>
        <v>C1</v>
      </c>
      <c r="AL21" s="293">
        <f t="shared" si="32"/>
        <v>10</v>
      </c>
      <c r="AM21" s="292" t="str">
        <f t="shared" si="269"/>
        <v>C2</v>
      </c>
      <c r="AN21" s="296"/>
      <c r="AO21" s="296"/>
      <c r="AP21" s="299"/>
      <c r="AQ21" s="293" t="str">
        <f t="shared" si="270"/>
        <v/>
      </c>
      <c r="AR21" s="293" t="str">
        <f>IF((AQ21&lt;&gt;""),IF(OR($F21&lt;&gt;$G21,PrSettings!$M$4="●"),(($F21-$G21)=(AN21-AO21))*1,0),"")</f>
        <v/>
      </c>
      <c r="AS21" s="293" t="str">
        <f t="shared" si="271"/>
        <v/>
      </c>
      <c r="AT21" s="293" t="str">
        <f>IF(AQ21&lt;&gt;"",IF(ABS($F21-$G21)&gt;=PrSettings!$M$7,(ABS($F21-$G21-AN21+AO21)&lt;=1)*1,IF(AND(AQ21,$F21=$G21,$F21&gt;=PrSettings!$M$6),(ABS(AN21-$F21)&lt;=1)*1,IF(AND(ABS($F21-$G21-AN21+AO21)&lt;=1,$F21+$G21&gt;=PrSettings!$M$8),(ABS(AN21-$F21)&lt;=1)*(ABS(AO21-$G21)&lt;=1)*1,""))),"")</f>
        <v/>
      </c>
      <c r="AU21" s="300"/>
      <c r="AW21" s="291">
        <f t="shared" si="3"/>
        <v>9</v>
      </c>
      <c r="AX21" s="292" t="str">
        <f t="shared" si="272"/>
        <v>C1</v>
      </c>
      <c r="AY21" s="293">
        <f t="shared" si="35"/>
        <v>10</v>
      </c>
      <c r="AZ21" s="292" t="str">
        <f t="shared" si="273"/>
        <v>C2</v>
      </c>
      <c r="BA21" s="296"/>
      <c r="BB21" s="296"/>
      <c r="BC21" s="299"/>
      <c r="BD21" s="293" t="str">
        <f t="shared" si="274"/>
        <v/>
      </c>
      <c r="BE21" s="293" t="str">
        <f>IF((BD21&lt;&gt;""),IF(OR($F21&lt;&gt;$G21,PrSettings!$M$4="●"),(($F21-$G21)=(BA21-BB21))*1,0),"")</f>
        <v/>
      </c>
      <c r="BF21" s="293" t="str">
        <f t="shared" si="275"/>
        <v/>
      </c>
      <c r="BG21" s="293" t="str">
        <f>IF(BD21&lt;&gt;"",IF(ABS($F21-$G21)&gt;=PrSettings!$M$7,(ABS($F21-$G21-BA21+BB21)&lt;=1)*1,IF(AND(BD21,$F21=$G21,$F21&gt;=PrSettings!$M$6),(ABS(BA21-$F21)&lt;=1)*1,IF(AND(ABS($F21-$G21-BA21+BB21)&lt;=1,$F21+$G21&gt;=PrSettings!$M$8),(ABS(BA21-$F21)&lt;=1)*(ABS(BB21-$G21)&lt;=1)*1,""))),"")</f>
        <v/>
      </c>
      <c r="BH21" s="300"/>
      <c r="BJ21" s="291">
        <f t="shared" si="4"/>
        <v>9</v>
      </c>
      <c r="BK21" s="292" t="str">
        <f t="shared" si="276"/>
        <v>C1</v>
      </c>
      <c r="BL21" s="293">
        <f t="shared" si="38"/>
        <v>10</v>
      </c>
      <c r="BM21" s="292" t="str">
        <f t="shared" si="277"/>
        <v>C2</v>
      </c>
      <c r="BN21" s="296"/>
      <c r="BO21" s="296"/>
      <c r="BP21" s="299"/>
      <c r="BQ21" s="293" t="str">
        <f t="shared" si="278"/>
        <v/>
      </c>
      <c r="BR21" s="293" t="str">
        <f>IF((BQ21&lt;&gt;""),IF(OR($F21&lt;&gt;$G21,PrSettings!$M$4="●"),(($F21-$G21)=(BN21-BO21))*1,0),"")</f>
        <v/>
      </c>
      <c r="BS21" s="293" t="str">
        <f t="shared" si="279"/>
        <v/>
      </c>
      <c r="BT21" s="293" t="str">
        <f>IF(BQ21&lt;&gt;"",IF(ABS($F21-$G21)&gt;=PrSettings!$M$7,(ABS($F21-$G21-BN21+BO21)&lt;=1)*1,IF(AND(BQ21,$F21=$G21,$F21&gt;=PrSettings!$M$6),(ABS(BN21-$F21)&lt;=1)*1,IF(AND(ABS($F21-$G21-BN21+BO21)&lt;=1,$F21+$G21&gt;=PrSettings!$M$8),(ABS(BN21-$F21)&lt;=1)*(ABS(BO21-$G21)&lt;=1)*1,""))),"")</f>
        <v/>
      </c>
      <c r="BU21" s="300"/>
      <c r="BW21" s="291">
        <f t="shared" si="5"/>
        <v>9</v>
      </c>
      <c r="BX21" s="292" t="str">
        <f t="shared" si="280"/>
        <v>C1</v>
      </c>
      <c r="BY21" s="293">
        <f t="shared" si="41"/>
        <v>10</v>
      </c>
      <c r="BZ21" s="292" t="str">
        <f t="shared" si="281"/>
        <v>C2</v>
      </c>
      <c r="CA21" s="296"/>
      <c r="CB21" s="296"/>
      <c r="CC21" s="299"/>
      <c r="CD21" s="293" t="str">
        <f t="shared" si="282"/>
        <v/>
      </c>
      <c r="CE21" s="293" t="str">
        <f>IF((CD21&lt;&gt;""),IF(OR($F21&lt;&gt;$G21,PrSettings!$M$4="●"),(($F21-$G21)=(CA21-CB21))*1,0),"")</f>
        <v/>
      </c>
      <c r="CF21" s="293" t="str">
        <f t="shared" si="283"/>
        <v/>
      </c>
      <c r="CG21" s="293" t="str">
        <f>IF(CD21&lt;&gt;"",IF(ABS($F21-$G21)&gt;=PrSettings!$M$7,(ABS($F21-$G21-CA21+CB21)&lt;=1)*1,IF(AND(CD21,$F21=$G21,$F21&gt;=PrSettings!$M$6),(ABS(CA21-$F21)&lt;=1)*1,IF(AND(ABS($F21-$G21-CA21+CB21)&lt;=1,$F21+$G21&gt;=PrSettings!$M$8),(ABS(CA21-$F21)&lt;=1)*(ABS(CB21-$G21)&lt;=1)*1,""))),"")</f>
        <v/>
      </c>
      <c r="CH21" s="300"/>
      <c r="CJ21" s="291">
        <f t="shared" si="6"/>
        <v>9</v>
      </c>
      <c r="CK21" s="292" t="str">
        <f t="shared" si="284"/>
        <v>C1</v>
      </c>
      <c r="CL21" s="293">
        <f t="shared" si="44"/>
        <v>10</v>
      </c>
      <c r="CM21" s="292" t="str">
        <f t="shared" si="285"/>
        <v>C2</v>
      </c>
      <c r="CN21" s="296"/>
      <c r="CO21" s="296"/>
      <c r="CP21" s="299"/>
      <c r="CQ21" s="293" t="str">
        <f t="shared" si="286"/>
        <v/>
      </c>
      <c r="CR21" s="293" t="str">
        <f>IF((CQ21&lt;&gt;""),IF(OR($F21&lt;&gt;$G21,PrSettings!$M$4="●"),(($F21-$G21)=(CN21-CO21))*1,0),"")</f>
        <v/>
      </c>
      <c r="CS21" s="293" t="str">
        <f t="shared" si="287"/>
        <v/>
      </c>
      <c r="CT21" s="293" t="str">
        <f>IF(CQ21&lt;&gt;"",IF(ABS($F21-$G21)&gt;=PrSettings!$M$7,(ABS($F21-$G21-CN21+CO21)&lt;=1)*1,IF(AND(CQ21,$F21=$G21,$F21&gt;=PrSettings!$M$6),(ABS(CN21-$F21)&lt;=1)*1,IF(AND(ABS($F21-$G21-CN21+CO21)&lt;=1,$F21+$G21&gt;=PrSettings!$M$8),(ABS(CN21-$F21)&lt;=1)*(ABS(CO21-$G21)&lt;=1)*1,""))),"")</f>
        <v/>
      </c>
      <c r="CU21" s="300"/>
      <c r="CW21" s="291">
        <f t="shared" si="7"/>
        <v>9</v>
      </c>
      <c r="CX21" s="292" t="str">
        <f t="shared" si="288"/>
        <v>C1</v>
      </c>
      <c r="CY21" s="293">
        <f t="shared" si="47"/>
        <v>10</v>
      </c>
      <c r="CZ21" s="292" t="str">
        <f t="shared" si="289"/>
        <v>C2</v>
      </c>
      <c r="DA21" s="296"/>
      <c r="DB21" s="296"/>
      <c r="DC21" s="299"/>
      <c r="DD21" s="293" t="str">
        <f t="shared" si="290"/>
        <v/>
      </c>
      <c r="DE21" s="293" t="str">
        <f>IF((DD21&lt;&gt;""),IF(OR($F21&lt;&gt;$G21,PrSettings!$M$4="●"),(($F21-$G21)=(DA21-DB21))*1,0),"")</f>
        <v/>
      </c>
      <c r="DF21" s="293" t="str">
        <f t="shared" si="291"/>
        <v/>
      </c>
      <c r="DG21" s="293" t="str">
        <f>IF(DD21&lt;&gt;"",IF(ABS($F21-$G21)&gt;=PrSettings!$M$7,(ABS($F21-$G21-DA21+DB21)&lt;=1)*1,IF(AND(DD21,$F21=$G21,$F21&gt;=PrSettings!$M$6),(ABS(DA21-$F21)&lt;=1)*1,IF(AND(ABS($F21-$G21-DA21+DB21)&lt;=1,$F21+$G21&gt;=PrSettings!$M$8),(ABS(DA21-$F21)&lt;=1)*(ABS(DB21-$G21)&lt;=1)*1,""))),"")</f>
        <v/>
      </c>
      <c r="DH21" s="300"/>
      <c r="DJ21" s="291">
        <f t="shared" si="8"/>
        <v>9</v>
      </c>
      <c r="DK21" s="292" t="str">
        <f t="shared" si="292"/>
        <v>C1</v>
      </c>
      <c r="DL21" s="293">
        <f t="shared" si="50"/>
        <v>10</v>
      </c>
      <c r="DM21" s="292" t="str">
        <f t="shared" si="293"/>
        <v>C2</v>
      </c>
      <c r="DN21" s="296"/>
      <c r="DO21" s="296"/>
      <c r="DP21" s="299"/>
      <c r="DQ21" s="293" t="str">
        <f t="shared" si="294"/>
        <v/>
      </c>
      <c r="DR21" s="293" t="str">
        <f>IF((DQ21&lt;&gt;""),IF(OR($F21&lt;&gt;$G21,PrSettings!$M$4="●"),(($F21-$G21)=(DN21-DO21))*1,0),"")</f>
        <v/>
      </c>
      <c r="DS21" s="293" t="str">
        <f t="shared" si="295"/>
        <v/>
      </c>
      <c r="DT21" s="293" t="str">
        <f>IF(DQ21&lt;&gt;"",IF(ABS($F21-$G21)&gt;=PrSettings!$M$7,(ABS($F21-$G21-DN21+DO21)&lt;=1)*1,IF(AND(DQ21,$F21=$G21,$F21&gt;=PrSettings!$M$6),(ABS(DN21-$F21)&lt;=1)*1,IF(AND(ABS($F21-$G21-DN21+DO21)&lt;=1,$F21+$G21&gt;=PrSettings!$M$8),(ABS(DN21-$F21)&lt;=1)*(ABS(DO21-$G21)&lt;=1)*1,""))),"")</f>
        <v/>
      </c>
      <c r="DU21" s="300"/>
      <c r="DW21" s="291">
        <f t="shared" si="9"/>
        <v>9</v>
      </c>
      <c r="DX21" s="292" t="str">
        <f t="shared" si="296"/>
        <v>C1</v>
      </c>
      <c r="DY21" s="293">
        <f t="shared" si="53"/>
        <v>10</v>
      </c>
      <c r="DZ21" s="292" t="str">
        <f t="shared" si="297"/>
        <v>C2</v>
      </c>
      <c r="EA21" s="296"/>
      <c r="EB21" s="296"/>
      <c r="EC21" s="299"/>
      <c r="ED21" s="293" t="str">
        <f t="shared" si="298"/>
        <v/>
      </c>
      <c r="EE21" s="293" t="str">
        <f>IF((ED21&lt;&gt;""),IF(OR($F21&lt;&gt;$G21,PrSettings!$M$4="●"),(($F21-$G21)=(EA21-EB21))*1,0),"")</f>
        <v/>
      </c>
      <c r="EF21" s="293" t="str">
        <f t="shared" si="299"/>
        <v/>
      </c>
      <c r="EG21" s="293" t="str">
        <f>IF(ED21&lt;&gt;"",IF(ABS($F21-$G21)&gt;=PrSettings!$M$7,(ABS($F21-$G21-EA21+EB21)&lt;=1)*1,IF(AND(ED21,$F21=$G21,$F21&gt;=PrSettings!$M$6),(ABS(EA21-$F21)&lt;=1)*1,IF(AND(ABS($F21-$G21-EA21+EB21)&lt;=1,$F21+$G21&gt;=PrSettings!$M$8),(ABS(EA21-$F21)&lt;=1)*(ABS(EB21-$G21)&lt;=1)*1,""))),"")</f>
        <v/>
      </c>
      <c r="EH21" s="300"/>
      <c r="EJ21" s="291">
        <f t="shared" si="10"/>
        <v>9</v>
      </c>
      <c r="EK21" s="292" t="str">
        <f t="shared" si="300"/>
        <v>C1</v>
      </c>
      <c r="EL21" s="293">
        <f t="shared" si="56"/>
        <v>10</v>
      </c>
      <c r="EM21" s="292" t="str">
        <f t="shared" si="301"/>
        <v>C2</v>
      </c>
      <c r="EN21" s="296"/>
      <c r="EO21" s="296"/>
      <c r="EP21" s="299"/>
      <c r="EQ21" s="293" t="str">
        <f t="shared" si="302"/>
        <v/>
      </c>
      <c r="ER21" s="293" t="str">
        <f>IF((EQ21&lt;&gt;""),IF(OR($F21&lt;&gt;$G21,PrSettings!$M$4="●"),(($F21-$G21)=(EN21-EO21))*1,0),"")</f>
        <v/>
      </c>
      <c r="ES21" s="293" t="str">
        <f t="shared" si="303"/>
        <v/>
      </c>
      <c r="ET21" s="293" t="str">
        <f>IF(EQ21&lt;&gt;"",IF(ABS($F21-$G21)&gt;=PrSettings!$M$7,(ABS($F21-$G21-EN21+EO21)&lt;=1)*1,IF(AND(EQ21,$F21=$G21,$F21&gt;=PrSettings!$M$6),(ABS(EN21-$F21)&lt;=1)*1,IF(AND(ABS($F21-$G21-EN21+EO21)&lt;=1,$F21+$G21&gt;=PrSettings!$M$8),(ABS(EN21-$F21)&lt;=1)*(ABS(EO21-$G21)&lt;=1)*1,""))),"")</f>
        <v/>
      </c>
      <c r="EU21" s="300"/>
      <c r="EW21" s="291">
        <f t="shared" si="11"/>
        <v>9</v>
      </c>
      <c r="EX21" s="292" t="str">
        <f t="shared" si="304"/>
        <v>C1</v>
      </c>
      <c r="EY21" s="293">
        <f t="shared" si="59"/>
        <v>10</v>
      </c>
      <c r="EZ21" s="292" t="str">
        <f t="shared" si="305"/>
        <v>C2</v>
      </c>
      <c r="FA21" s="296"/>
      <c r="FB21" s="296"/>
      <c r="FC21" s="299"/>
      <c r="FD21" s="293" t="str">
        <f t="shared" si="306"/>
        <v/>
      </c>
      <c r="FE21" s="293" t="str">
        <f>IF((FD21&lt;&gt;""),IF(OR($F21&lt;&gt;$G21,PrSettings!$M$4="●"),(($F21-$G21)=(FA21-FB21))*1,0),"")</f>
        <v/>
      </c>
      <c r="FF21" s="293" t="str">
        <f t="shared" si="307"/>
        <v/>
      </c>
      <c r="FG21" s="293" t="str">
        <f>IF(FD21&lt;&gt;"",IF(ABS($F21-$G21)&gt;=PrSettings!$M$7,(ABS($F21-$G21-FA21+FB21)&lt;=1)*1,IF(AND(FD21,$F21=$G21,$F21&gt;=PrSettings!$M$6),(ABS(FA21-$F21)&lt;=1)*1,IF(AND(ABS($F21-$G21-FA21+FB21)&lt;=1,$F21+$G21&gt;=PrSettings!$M$8),(ABS(FA21-$F21)&lt;=1)*(ABS(FB21-$G21)&lt;=1)*1,""))),"")</f>
        <v/>
      </c>
      <c r="FH21" s="300"/>
      <c r="FJ21" s="291">
        <f t="shared" si="12"/>
        <v>9</v>
      </c>
      <c r="FK21" s="292" t="str">
        <f t="shared" si="308"/>
        <v>C1</v>
      </c>
      <c r="FL21" s="293">
        <f t="shared" si="62"/>
        <v>10</v>
      </c>
      <c r="FM21" s="292" t="str">
        <f t="shared" si="309"/>
        <v>C2</v>
      </c>
      <c r="FN21" s="296"/>
      <c r="FO21" s="296"/>
      <c r="FP21" s="299"/>
      <c r="FQ21" s="293" t="str">
        <f t="shared" si="310"/>
        <v/>
      </c>
      <c r="FR21" s="293" t="str">
        <f>IF((FQ21&lt;&gt;""),IF(OR($F21&lt;&gt;$G21,PrSettings!$M$4="●"),(($F21-$G21)=(FN21-FO21))*1,0),"")</f>
        <v/>
      </c>
      <c r="FS21" s="293" t="str">
        <f t="shared" si="311"/>
        <v/>
      </c>
      <c r="FT21" s="293" t="str">
        <f>IF(FQ21&lt;&gt;"",IF(ABS($F21-$G21)&gt;=PrSettings!$M$7,(ABS($F21-$G21-FN21+FO21)&lt;=1)*1,IF(AND(FQ21,$F21=$G21,$F21&gt;=PrSettings!$M$6),(ABS(FN21-$F21)&lt;=1)*1,IF(AND(ABS($F21-$G21-FN21+FO21)&lt;=1,$F21+$G21&gt;=PrSettings!$M$8),(ABS(FN21-$F21)&lt;=1)*(ABS(FO21-$G21)&lt;=1)*1,""))),"")</f>
        <v/>
      </c>
      <c r="FU21" s="300"/>
      <c r="FW21" s="291">
        <f t="shared" si="13"/>
        <v>9</v>
      </c>
      <c r="FX21" s="292" t="str">
        <f t="shared" si="312"/>
        <v>C1</v>
      </c>
      <c r="FY21" s="293">
        <f t="shared" si="65"/>
        <v>10</v>
      </c>
      <c r="FZ21" s="292" t="str">
        <f t="shared" si="313"/>
        <v>C2</v>
      </c>
      <c r="GA21" s="296"/>
      <c r="GB21" s="296"/>
      <c r="GC21" s="299"/>
      <c r="GD21" s="293" t="str">
        <f t="shared" si="314"/>
        <v/>
      </c>
      <c r="GE21" s="293" t="str">
        <f>IF((GD21&lt;&gt;""),IF(OR($F21&lt;&gt;$G21,PrSettings!$M$4="●"),(($F21-$G21)=(GA21-GB21))*1,0),"")</f>
        <v/>
      </c>
      <c r="GF21" s="293" t="str">
        <f t="shared" si="315"/>
        <v/>
      </c>
      <c r="GG21" s="293" t="str">
        <f>IF(GD21&lt;&gt;"",IF(ABS($F21-$G21)&gt;=PrSettings!$M$7,(ABS($F21-$G21-GA21+GB21)&lt;=1)*1,IF(AND(GD21,$F21=$G21,$F21&gt;=PrSettings!$M$6),(ABS(GA21-$F21)&lt;=1)*1,IF(AND(ABS($F21-$G21-GA21+GB21)&lt;=1,$F21+$G21&gt;=PrSettings!$M$8),(ABS(GA21-$F21)&lt;=1)*(ABS(GB21-$G21)&lt;=1)*1,""))),"")</f>
        <v/>
      </c>
      <c r="GH21" s="300"/>
      <c r="GJ21" s="291">
        <f t="shared" si="14"/>
        <v>9</v>
      </c>
      <c r="GK21" s="292" t="str">
        <f t="shared" si="316"/>
        <v>C1</v>
      </c>
      <c r="GL21" s="293">
        <f t="shared" si="68"/>
        <v>10</v>
      </c>
      <c r="GM21" s="292" t="str">
        <f t="shared" si="317"/>
        <v>C2</v>
      </c>
      <c r="GN21" s="296"/>
      <c r="GO21" s="296"/>
      <c r="GP21" s="299"/>
      <c r="GQ21" s="293" t="str">
        <f t="shared" si="318"/>
        <v/>
      </c>
      <c r="GR21" s="293" t="str">
        <f>IF((GQ21&lt;&gt;""),IF(OR($F21&lt;&gt;$G21,PrSettings!$M$4="●"),(($F21-$G21)=(GN21-GO21))*1,0),"")</f>
        <v/>
      </c>
      <c r="GS21" s="293" t="str">
        <f t="shared" si="319"/>
        <v/>
      </c>
      <c r="GT21" s="293" t="str">
        <f>IF(GQ21&lt;&gt;"",IF(ABS($F21-$G21)&gt;=PrSettings!$M$7,(ABS($F21-$G21-GN21+GO21)&lt;=1)*1,IF(AND(GQ21,$F21=$G21,$F21&gt;=PrSettings!$M$6),(ABS(GN21-$F21)&lt;=1)*1,IF(AND(ABS($F21-$G21-GN21+GO21)&lt;=1,$F21+$G21&gt;=PrSettings!$M$8),(ABS(GN21-$F21)&lt;=1)*(ABS(GO21-$G21)&lt;=1)*1,""))),"")</f>
        <v/>
      </c>
      <c r="GU21" s="300"/>
      <c r="GW21" s="291">
        <f t="shared" si="15"/>
        <v>9</v>
      </c>
      <c r="GX21" s="292" t="str">
        <f t="shared" si="320"/>
        <v>C1</v>
      </c>
      <c r="GY21" s="293">
        <f t="shared" si="71"/>
        <v>10</v>
      </c>
      <c r="GZ21" s="292" t="str">
        <f t="shared" si="321"/>
        <v>C2</v>
      </c>
      <c r="HA21" s="296"/>
      <c r="HB21" s="296"/>
      <c r="HC21" s="299"/>
      <c r="HD21" s="293" t="str">
        <f t="shared" si="322"/>
        <v/>
      </c>
      <c r="HE21" s="293" t="str">
        <f>IF((HD21&lt;&gt;""),IF(OR($F21&lt;&gt;$G21,PrSettings!$M$4="●"),(($F21-$G21)=(HA21-HB21))*1,0),"")</f>
        <v/>
      </c>
      <c r="HF21" s="293" t="str">
        <f t="shared" si="323"/>
        <v/>
      </c>
      <c r="HG21" s="293" t="str">
        <f>IF(HD21&lt;&gt;"",IF(ABS($F21-$G21)&gt;=PrSettings!$M$7,(ABS($F21-$G21-HA21+HB21)&lt;=1)*1,IF(AND(HD21,$F21=$G21,$F21&gt;=PrSettings!$M$6),(ABS(HA21-$F21)&lt;=1)*1,IF(AND(ABS($F21-$G21-HA21+HB21)&lt;=1,$F21+$G21&gt;=PrSettings!$M$8),(ABS(HA21-$F21)&lt;=1)*(ABS(HB21-$G21)&lt;=1)*1,""))),"")</f>
        <v/>
      </c>
      <c r="HH21" s="300"/>
      <c r="HJ21" s="291">
        <f t="shared" si="16"/>
        <v>9</v>
      </c>
      <c r="HK21" s="292" t="str">
        <f t="shared" si="324"/>
        <v>C1</v>
      </c>
      <c r="HL21" s="293">
        <f t="shared" si="74"/>
        <v>10</v>
      </c>
      <c r="HM21" s="292" t="str">
        <f t="shared" si="325"/>
        <v>C2</v>
      </c>
      <c r="HN21" s="296"/>
      <c r="HO21" s="296"/>
      <c r="HP21" s="299"/>
      <c r="HQ21" s="293" t="str">
        <f t="shared" si="326"/>
        <v/>
      </c>
      <c r="HR21" s="293" t="str">
        <f>IF((HQ21&lt;&gt;""),IF(OR($F21&lt;&gt;$G21,PrSettings!$M$4="●"),(($F21-$G21)=(HN21-HO21))*1,0),"")</f>
        <v/>
      </c>
      <c r="HS21" s="293" t="str">
        <f t="shared" si="327"/>
        <v/>
      </c>
      <c r="HT21" s="293" t="str">
        <f>IF(HQ21&lt;&gt;"",IF(ABS($F21-$G21)&gt;=PrSettings!$M$7,(ABS($F21-$G21-HN21+HO21)&lt;=1)*1,IF(AND(HQ21,$F21=$G21,$F21&gt;=PrSettings!$M$6),(ABS(HN21-$F21)&lt;=1)*1,IF(AND(ABS($F21-$G21-HN21+HO21)&lt;=1,$F21+$G21&gt;=PrSettings!$M$8),(ABS(HN21-$F21)&lt;=1)*(ABS(HO21-$G21)&lt;=1)*1,""))),"")</f>
        <v/>
      </c>
      <c r="HU21" s="300"/>
      <c r="HW21" s="291">
        <f t="shared" si="17"/>
        <v>9</v>
      </c>
      <c r="HX21" s="292" t="str">
        <f t="shared" si="328"/>
        <v>C1</v>
      </c>
      <c r="HY21" s="293">
        <f t="shared" si="77"/>
        <v>10</v>
      </c>
      <c r="HZ21" s="292" t="str">
        <f t="shared" si="329"/>
        <v>C2</v>
      </c>
      <c r="IA21" s="296"/>
      <c r="IB21" s="296"/>
      <c r="IC21" s="299"/>
      <c r="ID21" s="293" t="str">
        <f t="shared" si="330"/>
        <v/>
      </c>
      <c r="IE21" s="293" t="str">
        <f>IF((ID21&lt;&gt;""),IF(OR($F21&lt;&gt;$G21,PrSettings!$M$4="●"),(($F21-$G21)=(IA21-IB21))*1,0),"")</f>
        <v/>
      </c>
      <c r="IF21" s="293" t="str">
        <f t="shared" si="331"/>
        <v/>
      </c>
      <c r="IG21" s="293" t="str">
        <f>IF(ID21&lt;&gt;"",IF(ABS($F21-$G21)&gt;=PrSettings!$M$7,(ABS($F21-$G21-IA21+IB21)&lt;=1)*1,IF(AND(ID21,$F21=$G21,$F21&gt;=PrSettings!$M$6),(ABS(IA21-$F21)&lt;=1)*1,IF(AND(ABS($F21-$G21-IA21+IB21)&lt;=1,$F21+$G21&gt;=PrSettings!$M$8),(ABS(IA21-$F21)&lt;=1)*(ABS(IB21-$G21)&lt;=1)*1,""))),"")</f>
        <v/>
      </c>
      <c r="IH21" s="300"/>
      <c r="IJ21" s="291">
        <f t="shared" si="18"/>
        <v>9</v>
      </c>
      <c r="IK21" s="292" t="str">
        <f t="shared" si="332"/>
        <v>C1</v>
      </c>
      <c r="IL21" s="293">
        <f t="shared" si="80"/>
        <v>10</v>
      </c>
      <c r="IM21" s="292" t="str">
        <f t="shared" si="333"/>
        <v>C2</v>
      </c>
      <c r="IN21" s="296"/>
      <c r="IO21" s="296"/>
      <c r="IP21" s="299"/>
      <c r="IQ21" s="293" t="str">
        <f t="shared" si="334"/>
        <v/>
      </c>
      <c r="IR21" s="293" t="str">
        <f>IF((IQ21&lt;&gt;""),IF(OR($F21&lt;&gt;$G21,PrSettings!$M$4="●"),(($F21-$G21)=(IN21-IO21))*1,0),"")</f>
        <v/>
      </c>
      <c r="IS21" s="293" t="str">
        <f t="shared" si="335"/>
        <v/>
      </c>
      <c r="IT21" s="293" t="str">
        <f>IF(IQ21&lt;&gt;"",IF(ABS($F21-$G21)&gt;=PrSettings!$M$7,(ABS($F21-$G21-IN21+IO21)&lt;=1)*1,IF(AND(IQ21,$F21=$G21,$F21&gt;=PrSettings!$M$6),(ABS(IN21-$F21)&lt;=1)*1,IF(AND(ABS($F21-$G21-IN21+IO21)&lt;=1,$F21+$G21&gt;=PrSettings!$M$8),(ABS(IN21-$F21)&lt;=1)*(ABS(IO21-$G21)&lt;=1)*1,""))),"")</f>
        <v/>
      </c>
      <c r="IU21" s="300"/>
      <c r="IW21" s="291">
        <f t="shared" si="19"/>
        <v>9</v>
      </c>
      <c r="IX21" s="292" t="str">
        <f t="shared" si="336"/>
        <v>C1</v>
      </c>
      <c r="IY21" s="293">
        <f t="shared" si="83"/>
        <v>10</v>
      </c>
      <c r="IZ21" s="292" t="str">
        <f t="shared" si="337"/>
        <v>C2</v>
      </c>
      <c r="JA21" s="296"/>
      <c r="JB21" s="296"/>
      <c r="JC21" s="299"/>
      <c r="JD21" s="293" t="str">
        <f t="shared" si="338"/>
        <v/>
      </c>
      <c r="JE21" s="293" t="str">
        <f>IF((JD21&lt;&gt;""),IF(OR($F21&lt;&gt;$G21,PrSettings!$M$4="●"),(($F21-$G21)=(JA21-JB21))*1,0),"")</f>
        <v/>
      </c>
      <c r="JF21" s="293" t="str">
        <f t="shared" si="339"/>
        <v/>
      </c>
      <c r="JG21" s="293" t="str">
        <f>IF(JD21&lt;&gt;"",IF(ABS($F21-$G21)&gt;=PrSettings!$M$7,(ABS($F21-$G21-JA21+JB21)&lt;=1)*1,IF(AND(JD21,$F21=$G21,$F21&gt;=PrSettings!$M$6),(ABS(JA21-$F21)&lt;=1)*1,IF(AND(ABS($F21-$G21-JA21+JB21)&lt;=1,$F21+$G21&gt;=PrSettings!$M$8),(ABS(JA21-$F21)&lt;=1)*(ABS(JB21-$G21)&lt;=1)*1,""))),"")</f>
        <v/>
      </c>
      <c r="JH21" s="300"/>
      <c r="JJ21" s="291">
        <f t="shared" si="20"/>
        <v>9</v>
      </c>
      <c r="JK21" s="292" t="str">
        <f t="shared" si="340"/>
        <v>C1</v>
      </c>
      <c r="JL21" s="293">
        <f t="shared" si="86"/>
        <v>10</v>
      </c>
      <c r="JM21" s="292" t="str">
        <f t="shared" si="341"/>
        <v>C2</v>
      </c>
      <c r="JN21" s="296"/>
      <c r="JO21" s="296"/>
      <c r="JP21" s="299"/>
      <c r="JQ21" s="293" t="str">
        <f t="shared" si="342"/>
        <v/>
      </c>
      <c r="JR21" s="293" t="str">
        <f>IF((JQ21&lt;&gt;""),IF(OR($F21&lt;&gt;$G21,PrSettings!$M$4="●"),(($F21-$G21)=(JN21-JO21))*1,0),"")</f>
        <v/>
      </c>
      <c r="JS21" s="293" t="str">
        <f t="shared" si="343"/>
        <v/>
      </c>
      <c r="JT21" s="293" t="str">
        <f>IF(JQ21&lt;&gt;"",IF(ABS($F21-$G21)&gt;=PrSettings!$M$7,(ABS($F21-$G21-JN21+JO21)&lt;=1)*1,IF(AND(JQ21,$F21=$G21,$F21&gt;=PrSettings!$M$6),(ABS(JN21-$F21)&lt;=1)*1,IF(AND(ABS($F21-$G21-JN21+JO21)&lt;=1,$F21+$G21&gt;=PrSettings!$M$8),(ABS(JN21-$F21)&lt;=1)*(ABS(JO21-$G21)&lt;=1)*1,""))),"")</f>
        <v/>
      </c>
      <c r="JU21" s="300"/>
      <c r="JW21" s="291">
        <f t="shared" si="21"/>
        <v>9</v>
      </c>
      <c r="JX21" s="292" t="str">
        <f t="shared" si="344"/>
        <v>C1</v>
      </c>
      <c r="JY21" s="293">
        <f t="shared" si="89"/>
        <v>10</v>
      </c>
      <c r="JZ21" s="292" t="str">
        <f t="shared" si="345"/>
        <v>C2</v>
      </c>
      <c r="KA21" s="296"/>
      <c r="KB21" s="296"/>
      <c r="KC21" s="299"/>
      <c r="KD21" s="293" t="str">
        <f t="shared" si="346"/>
        <v/>
      </c>
      <c r="KE21" s="293" t="str">
        <f>IF((KD21&lt;&gt;""),IF(OR($F21&lt;&gt;$G21,PrSettings!$M$4="●"),(($F21-$G21)=(KA21-KB21))*1,0),"")</f>
        <v/>
      </c>
      <c r="KF21" s="293" t="str">
        <f t="shared" si="347"/>
        <v/>
      </c>
      <c r="KG21" s="293" t="str">
        <f>IF(KD21&lt;&gt;"",IF(ABS($F21-$G21)&gt;=PrSettings!$M$7,(ABS($F21-$G21-KA21+KB21)&lt;=1)*1,IF(AND(KD21,$F21=$G21,$F21&gt;=PrSettings!$M$6),(ABS(KA21-$F21)&lt;=1)*1,IF(AND(ABS($F21-$G21-KA21+KB21)&lt;=1,$F21+$G21&gt;=PrSettings!$M$8),(ABS(KA21-$F21)&lt;=1)*(ABS(KB21-$G21)&lt;=1)*1,""))),"")</f>
        <v/>
      </c>
      <c r="KH21" s="300"/>
      <c r="KJ21" s="291">
        <f t="shared" si="22"/>
        <v>9</v>
      </c>
      <c r="KK21" s="292" t="str">
        <f t="shared" si="348"/>
        <v>C1</v>
      </c>
      <c r="KL21" s="293">
        <f t="shared" si="92"/>
        <v>10</v>
      </c>
      <c r="KM21" s="292" t="str">
        <f t="shared" si="349"/>
        <v>C2</v>
      </c>
      <c r="KN21" s="296"/>
      <c r="KO21" s="296"/>
      <c r="KP21" s="299"/>
      <c r="KQ21" s="293" t="str">
        <f t="shared" si="350"/>
        <v/>
      </c>
      <c r="KR21" s="293" t="str">
        <f>IF((KQ21&lt;&gt;""),IF(OR($F21&lt;&gt;$G21,PrSettings!$M$4="●"),(($F21-$G21)=(KN21-KO21))*1,0),"")</f>
        <v/>
      </c>
      <c r="KS21" s="293" t="str">
        <f t="shared" si="351"/>
        <v/>
      </c>
      <c r="KT21" s="293" t="str">
        <f>IF(KQ21&lt;&gt;"",IF(ABS($F21-$G21)&gt;=PrSettings!$M$7,(ABS($F21-$G21-KN21+KO21)&lt;=1)*1,IF(AND(KQ21,$F21=$G21,$F21&gt;=PrSettings!$M$6),(ABS(KN21-$F21)&lt;=1)*1,IF(AND(ABS($F21-$G21-KN21+KO21)&lt;=1,$F21+$G21&gt;=PrSettings!$M$8),(ABS(KN21-$F21)&lt;=1)*(ABS(KO21-$G21)&lt;=1)*1,""))),"")</f>
        <v/>
      </c>
      <c r="KU21" s="300"/>
      <c r="KW21" s="291">
        <f t="shared" si="23"/>
        <v>9</v>
      </c>
      <c r="KX21" s="292" t="str">
        <f t="shared" si="352"/>
        <v>C1</v>
      </c>
      <c r="KY21" s="293">
        <f t="shared" si="95"/>
        <v>10</v>
      </c>
      <c r="KZ21" s="292" t="str">
        <f t="shared" si="353"/>
        <v>C2</v>
      </c>
      <c r="LA21" s="296"/>
      <c r="LB21" s="296"/>
      <c r="LC21" s="299"/>
      <c r="LD21" s="293" t="str">
        <f t="shared" si="354"/>
        <v/>
      </c>
      <c r="LE21" s="293" t="str">
        <f>IF((LD21&lt;&gt;""),IF(OR($F21&lt;&gt;$G21,PrSettings!$M$4="●"),(($F21-$G21)=(LA21-LB21))*1,0),"")</f>
        <v/>
      </c>
      <c r="LF21" s="293" t="str">
        <f t="shared" si="355"/>
        <v/>
      </c>
      <c r="LG21" s="293" t="str">
        <f>IF(LD21&lt;&gt;"",IF(ABS($F21-$G21)&gt;=PrSettings!$M$7,(ABS($F21-$G21-LA21+LB21)&lt;=1)*1,IF(AND(LD21,$F21=$G21,$F21&gt;=PrSettings!$M$6),(ABS(LA21-$F21)&lt;=1)*1,IF(AND(ABS($F21-$G21-LA21+LB21)&lt;=1,$F21+$G21&gt;=PrSettings!$M$8),(ABS(LA21-$F21)&lt;=1)*(ABS(LB21-$G21)&lt;=1)*1,""))),"")</f>
        <v/>
      </c>
      <c r="LH21" s="300"/>
      <c r="LJ21" s="291">
        <f t="shared" si="24"/>
        <v>9</v>
      </c>
      <c r="LK21" s="292" t="str">
        <f t="shared" si="356"/>
        <v>C1</v>
      </c>
      <c r="LL21" s="293">
        <f t="shared" si="98"/>
        <v>10</v>
      </c>
      <c r="LM21" s="292" t="str">
        <f t="shared" si="357"/>
        <v>C2</v>
      </c>
      <c r="LN21" s="296"/>
      <c r="LO21" s="296"/>
      <c r="LP21" s="299"/>
      <c r="LQ21" s="293" t="str">
        <f t="shared" si="358"/>
        <v/>
      </c>
      <c r="LR21" s="293" t="str">
        <f>IF((LQ21&lt;&gt;""),IF(OR($F21&lt;&gt;$G21,PrSettings!$M$4="●"),(($F21-$G21)=(LN21-LO21))*1,0),"")</f>
        <v/>
      </c>
      <c r="LS21" s="293" t="str">
        <f t="shared" si="359"/>
        <v/>
      </c>
      <c r="LT21" s="293" t="str">
        <f>IF(LQ21&lt;&gt;"",IF(ABS($F21-$G21)&gt;=PrSettings!$M$7,(ABS($F21-$G21-LN21+LO21)&lt;=1)*1,IF(AND(LQ21,$F21=$G21,$F21&gt;=PrSettings!$M$6),(ABS(LN21-$F21)&lt;=1)*1,IF(AND(ABS($F21-$G21-LN21+LO21)&lt;=1,$F21+$G21&gt;=PrSettings!$M$8),(ABS(LN21-$F21)&lt;=1)*(ABS(LO21-$G21)&lt;=1)*1,""))),"")</f>
        <v/>
      </c>
      <c r="LU21" s="300"/>
      <c r="LW21" s="291">
        <f t="shared" si="25"/>
        <v>9</v>
      </c>
      <c r="LX21" s="292" t="str">
        <f t="shared" si="360"/>
        <v>C1</v>
      </c>
      <c r="LY21" s="293">
        <f t="shared" si="101"/>
        <v>10</v>
      </c>
      <c r="LZ21" s="292" t="str">
        <f t="shared" si="361"/>
        <v>C2</v>
      </c>
      <c r="MA21" s="296"/>
      <c r="MB21" s="296"/>
      <c r="MC21" s="299"/>
      <c r="MD21" s="293" t="str">
        <f t="shared" si="362"/>
        <v/>
      </c>
      <c r="ME21" s="293" t="str">
        <f>IF((MD21&lt;&gt;""),IF(OR($F21&lt;&gt;$G21,PrSettings!$M$4="●"),(($F21-$G21)=(MA21-MB21))*1,0),"")</f>
        <v/>
      </c>
      <c r="MF21" s="293" t="str">
        <f t="shared" si="363"/>
        <v/>
      </c>
      <c r="MG21" s="293" t="str">
        <f>IF(MD21&lt;&gt;"",IF(ABS($F21-$G21)&gt;=PrSettings!$M$7,(ABS($F21-$G21-MA21+MB21)&lt;=1)*1,IF(AND(MD21,$F21=$G21,$F21&gt;=PrSettings!$M$6),(ABS(MA21-$F21)&lt;=1)*1,IF(AND(ABS($F21-$G21-MA21+MB21)&lt;=1,$F21+$G21&gt;=PrSettings!$M$8),(ABS(MA21-$F21)&lt;=1)*(ABS(MB21-$G21)&lt;=1)*1,""))),"")</f>
        <v/>
      </c>
      <c r="MH21" s="300"/>
    </row>
    <row r="22" spans="2:346" x14ac:dyDescent="0.25">
      <c r="B22" s="291">
        <f>INDEX(Groups!$C$7:$C$35,MATCH(C22,Groups!$D$7:$D$35,0))</f>
        <v>10</v>
      </c>
      <c r="C22" s="292" t="str">
        <f>CalcC!$P$24</f>
        <v>C2</v>
      </c>
      <c r="D22" s="293">
        <f>INDEX(Groups!$C$7:$C$35,MATCH(E22,Groups!$D$7:$D$35,0))</f>
        <v>12</v>
      </c>
      <c r="E22" s="292" t="str">
        <f>CalcC!$Q$24</f>
        <v>C4</v>
      </c>
      <c r="F22" s="294" t="str">
        <f>CalcC!$R$24</f>
        <v/>
      </c>
      <c r="G22" s="295" t="str">
        <f>CalcC!$S$24</f>
        <v/>
      </c>
      <c r="J22" s="291">
        <f t="shared" si="0"/>
        <v>10</v>
      </c>
      <c r="K22" s="292" t="str">
        <f t="shared" si="260"/>
        <v>C2</v>
      </c>
      <c r="L22" s="293">
        <f t="shared" si="26"/>
        <v>12</v>
      </c>
      <c r="M22" s="292" t="str">
        <f t="shared" si="261"/>
        <v>C4</v>
      </c>
      <c r="N22" s="296"/>
      <c r="O22" s="296"/>
      <c r="P22" s="299"/>
      <c r="Q22" s="293" t="str">
        <f t="shared" si="262"/>
        <v/>
      </c>
      <c r="R22" s="293" t="str">
        <f>IF((Q22&lt;&gt;""),IF(OR($F22&lt;&gt;$G22,PrSettings!$M$4="●"),(($F22-$G22)=(N22-O22))*1,0),"")</f>
        <v/>
      </c>
      <c r="S22" s="293" t="str">
        <f t="shared" si="263"/>
        <v/>
      </c>
      <c r="T22" s="293" t="str">
        <f>IF(Q22&lt;&gt;"",IF(ABS($F22-$G22)&gt;=PrSettings!$M$7,(ABS($F22-$G22-N22+O22)&lt;=1)*1,IF(AND(Q22,$F22=$G22,$F22&gt;=PrSettings!$M$6),(ABS(N22-$F22)&lt;=1)*1,IF(AND(ABS($F22-$G22-N22+O22)&lt;=1,$F22+$G22&gt;=PrSettings!$M$8),(ABS(N22-$F22)&lt;=1)*(ABS(O22-$G22)&lt;=1)*1,""))),"")</f>
        <v/>
      </c>
      <c r="U22" s="300"/>
      <c r="W22" s="291">
        <f t="shared" si="1"/>
        <v>10</v>
      </c>
      <c r="X22" s="292" t="str">
        <f t="shared" si="264"/>
        <v>C2</v>
      </c>
      <c r="Y22" s="293">
        <f t="shared" si="29"/>
        <v>12</v>
      </c>
      <c r="Z22" s="292" t="str">
        <f t="shared" si="265"/>
        <v>C4</v>
      </c>
      <c r="AA22" s="296"/>
      <c r="AB22" s="296"/>
      <c r="AC22" s="299"/>
      <c r="AD22" s="293" t="str">
        <f t="shared" si="266"/>
        <v/>
      </c>
      <c r="AE22" s="293" t="str">
        <f>IF((AD22&lt;&gt;""),IF(OR($F22&lt;&gt;$G22,PrSettings!$M$4="●"),(($F22-$G22)=(AA22-AB22))*1,0),"")</f>
        <v/>
      </c>
      <c r="AF22" s="293" t="str">
        <f t="shared" si="267"/>
        <v/>
      </c>
      <c r="AG22" s="293" t="str">
        <f>IF(AD22&lt;&gt;"",IF(ABS($F22-$G22)&gt;=PrSettings!$M$7,(ABS($F22-$G22-AA22+AB22)&lt;=1)*1,IF(AND(AD22,$F22=$G22,$F22&gt;=PrSettings!$M$6),(ABS(AA22-$F22)&lt;=1)*1,IF(AND(ABS($F22-$G22-AA22+AB22)&lt;=1,$F22+$G22&gt;=PrSettings!$M$8),(ABS(AA22-$F22)&lt;=1)*(ABS(AB22-$G22)&lt;=1)*1,""))),"")</f>
        <v/>
      </c>
      <c r="AH22" s="300"/>
      <c r="AJ22" s="291">
        <f t="shared" si="2"/>
        <v>10</v>
      </c>
      <c r="AK22" s="292" t="str">
        <f t="shared" si="268"/>
        <v>C2</v>
      </c>
      <c r="AL22" s="293">
        <f t="shared" si="32"/>
        <v>12</v>
      </c>
      <c r="AM22" s="292" t="str">
        <f t="shared" si="269"/>
        <v>C4</v>
      </c>
      <c r="AN22" s="296"/>
      <c r="AO22" s="296"/>
      <c r="AP22" s="299"/>
      <c r="AQ22" s="293" t="str">
        <f t="shared" si="270"/>
        <v/>
      </c>
      <c r="AR22" s="293" t="str">
        <f>IF((AQ22&lt;&gt;""),IF(OR($F22&lt;&gt;$G22,PrSettings!$M$4="●"),(($F22-$G22)=(AN22-AO22))*1,0),"")</f>
        <v/>
      </c>
      <c r="AS22" s="293" t="str">
        <f t="shared" si="271"/>
        <v/>
      </c>
      <c r="AT22" s="293" t="str">
        <f>IF(AQ22&lt;&gt;"",IF(ABS($F22-$G22)&gt;=PrSettings!$M$7,(ABS($F22-$G22-AN22+AO22)&lt;=1)*1,IF(AND(AQ22,$F22=$G22,$F22&gt;=PrSettings!$M$6),(ABS(AN22-$F22)&lt;=1)*1,IF(AND(ABS($F22-$G22-AN22+AO22)&lt;=1,$F22+$G22&gt;=PrSettings!$M$8),(ABS(AN22-$F22)&lt;=1)*(ABS(AO22-$G22)&lt;=1)*1,""))),"")</f>
        <v/>
      </c>
      <c r="AU22" s="300"/>
      <c r="AW22" s="291">
        <f t="shared" si="3"/>
        <v>10</v>
      </c>
      <c r="AX22" s="292" t="str">
        <f t="shared" si="272"/>
        <v>C2</v>
      </c>
      <c r="AY22" s="293">
        <f t="shared" si="35"/>
        <v>12</v>
      </c>
      <c r="AZ22" s="292" t="str">
        <f t="shared" si="273"/>
        <v>C4</v>
      </c>
      <c r="BA22" s="296"/>
      <c r="BB22" s="296"/>
      <c r="BC22" s="299"/>
      <c r="BD22" s="293" t="str">
        <f t="shared" si="274"/>
        <v/>
      </c>
      <c r="BE22" s="293" t="str">
        <f>IF((BD22&lt;&gt;""),IF(OR($F22&lt;&gt;$G22,PrSettings!$M$4="●"),(($F22-$G22)=(BA22-BB22))*1,0),"")</f>
        <v/>
      </c>
      <c r="BF22" s="293" t="str">
        <f t="shared" si="275"/>
        <v/>
      </c>
      <c r="BG22" s="293" t="str">
        <f>IF(BD22&lt;&gt;"",IF(ABS($F22-$G22)&gt;=PrSettings!$M$7,(ABS($F22-$G22-BA22+BB22)&lt;=1)*1,IF(AND(BD22,$F22=$G22,$F22&gt;=PrSettings!$M$6),(ABS(BA22-$F22)&lt;=1)*1,IF(AND(ABS($F22-$G22-BA22+BB22)&lt;=1,$F22+$G22&gt;=PrSettings!$M$8),(ABS(BA22-$F22)&lt;=1)*(ABS(BB22-$G22)&lt;=1)*1,""))),"")</f>
        <v/>
      </c>
      <c r="BH22" s="300"/>
      <c r="BJ22" s="291">
        <f t="shared" si="4"/>
        <v>10</v>
      </c>
      <c r="BK22" s="292" t="str">
        <f t="shared" si="276"/>
        <v>C2</v>
      </c>
      <c r="BL22" s="293">
        <f t="shared" si="38"/>
        <v>12</v>
      </c>
      <c r="BM22" s="292" t="str">
        <f t="shared" si="277"/>
        <v>C4</v>
      </c>
      <c r="BN22" s="296"/>
      <c r="BO22" s="296"/>
      <c r="BP22" s="299"/>
      <c r="BQ22" s="293" t="str">
        <f t="shared" si="278"/>
        <v/>
      </c>
      <c r="BR22" s="293" t="str">
        <f>IF((BQ22&lt;&gt;""),IF(OR($F22&lt;&gt;$G22,PrSettings!$M$4="●"),(($F22-$G22)=(BN22-BO22))*1,0),"")</f>
        <v/>
      </c>
      <c r="BS22" s="293" t="str">
        <f t="shared" si="279"/>
        <v/>
      </c>
      <c r="BT22" s="293" t="str">
        <f>IF(BQ22&lt;&gt;"",IF(ABS($F22-$G22)&gt;=PrSettings!$M$7,(ABS($F22-$G22-BN22+BO22)&lt;=1)*1,IF(AND(BQ22,$F22=$G22,$F22&gt;=PrSettings!$M$6),(ABS(BN22-$F22)&lt;=1)*1,IF(AND(ABS($F22-$G22-BN22+BO22)&lt;=1,$F22+$G22&gt;=PrSettings!$M$8),(ABS(BN22-$F22)&lt;=1)*(ABS(BO22-$G22)&lt;=1)*1,""))),"")</f>
        <v/>
      </c>
      <c r="BU22" s="300"/>
      <c r="BW22" s="291">
        <f t="shared" si="5"/>
        <v>10</v>
      </c>
      <c r="BX22" s="292" t="str">
        <f t="shared" si="280"/>
        <v>C2</v>
      </c>
      <c r="BY22" s="293">
        <f t="shared" si="41"/>
        <v>12</v>
      </c>
      <c r="BZ22" s="292" t="str">
        <f t="shared" si="281"/>
        <v>C4</v>
      </c>
      <c r="CA22" s="296"/>
      <c r="CB22" s="296"/>
      <c r="CC22" s="299"/>
      <c r="CD22" s="293" t="str">
        <f t="shared" si="282"/>
        <v/>
      </c>
      <c r="CE22" s="293" t="str">
        <f>IF((CD22&lt;&gt;""),IF(OR($F22&lt;&gt;$G22,PrSettings!$M$4="●"),(($F22-$G22)=(CA22-CB22))*1,0),"")</f>
        <v/>
      </c>
      <c r="CF22" s="293" t="str">
        <f t="shared" si="283"/>
        <v/>
      </c>
      <c r="CG22" s="293" t="str">
        <f>IF(CD22&lt;&gt;"",IF(ABS($F22-$G22)&gt;=PrSettings!$M$7,(ABS($F22-$G22-CA22+CB22)&lt;=1)*1,IF(AND(CD22,$F22=$G22,$F22&gt;=PrSettings!$M$6),(ABS(CA22-$F22)&lt;=1)*1,IF(AND(ABS($F22-$G22-CA22+CB22)&lt;=1,$F22+$G22&gt;=PrSettings!$M$8),(ABS(CA22-$F22)&lt;=1)*(ABS(CB22-$G22)&lt;=1)*1,""))),"")</f>
        <v/>
      </c>
      <c r="CH22" s="300"/>
      <c r="CJ22" s="291">
        <f t="shared" si="6"/>
        <v>10</v>
      </c>
      <c r="CK22" s="292" t="str">
        <f t="shared" si="284"/>
        <v>C2</v>
      </c>
      <c r="CL22" s="293">
        <f t="shared" si="44"/>
        <v>12</v>
      </c>
      <c r="CM22" s="292" t="str">
        <f t="shared" si="285"/>
        <v>C4</v>
      </c>
      <c r="CN22" s="296"/>
      <c r="CO22" s="296"/>
      <c r="CP22" s="299"/>
      <c r="CQ22" s="293" t="str">
        <f t="shared" si="286"/>
        <v/>
      </c>
      <c r="CR22" s="293" t="str">
        <f>IF((CQ22&lt;&gt;""),IF(OR($F22&lt;&gt;$G22,PrSettings!$M$4="●"),(($F22-$G22)=(CN22-CO22))*1,0),"")</f>
        <v/>
      </c>
      <c r="CS22" s="293" t="str">
        <f t="shared" si="287"/>
        <v/>
      </c>
      <c r="CT22" s="293" t="str">
        <f>IF(CQ22&lt;&gt;"",IF(ABS($F22-$G22)&gt;=PrSettings!$M$7,(ABS($F22-$G22-CN22+CO22)&lt;=1)*1,IF(AND(CQ22,$F22=$G22,$F22&gt;=PrSettings!$M$6),(ABS(CN22-$F22)&lt;=1)*1,IF(AND(ABS($F22-$G22-CN22+CO22)&lt;=1,$F22+$G22&gt;=PrSettings!$M$8),(ABS(CN22-$F22)&lt;=1)*(ABS(CO22-$G22)&lt;=1)*1,""))),"")</f>
        <v/>
      </c>
      <c r="CU22" s="300"/>
      <c r="CW22" s="291">
        <f t="shared" si="7"/>
        <v>10</v>
      </c>
      <c r="CX22" s="292" t="str">
        <f t="shared" si="288"/>
        <v>C2</v>
      </c>
      <c r="CY22" s="293">
        <f t="shared" si="47"/>
        <v>12</v>
      </c>
      <c r="CZ22" s="292" t="str">
        <f t="shared" si="289"/>
        <v>C4</v>
      </c>
      <c r="DA22" s="296"/>
      <c r="DB22" s="296"/>
      <c r="DC22" s="299"/>
      <c r="DD22" s="293" t="str">
        <f t="shared" si="290"/>
        <v/>
      </c>
      <c r="DE22" s="293" t="str">
        <f>IF((DD22&lt;&gt;""),IF(OR($F22&lt;&gt;$G22,PrSettings!$M$4="●"),(($F22-$G22)=(DA22-DB22))*1,0),"")</f>
        <v/>
      </c>
      <c r="DF22" s="293" t="str">
        <f t="shared" si="291"/>
        <v/>
      </c>
      <c r="DG22" s="293" t="str">
        <f>IF(DD22&lt;&gt;"",IF(ABS($F22-$G22)&gt;=PrSettings!$M$7,(ABS($F22-$G22-DA22+DB22)&lt;=1)*1,IF(AND(DD22,$F22=$G22,$F22&gt;=PrSettings!$M$6),(ABS(DA22-$F22)&lt;=1)*1,IF(AND(ABS($F22-$G22-DA22+DB22)&lt;=1,$F22+$G22&gt;=PrSettings!$M$8),(ABS(DA22-$F22)&lt;=1)*(ABS(DB22-$G22)&lt;=1)*1,""))),"")</f>
        <v/>
      </c>
      <c r="DH22" s="300"/>
      <c r="DJ22" s="291">
        <f t="shared" si="8"/>
        <v>10</v>
      </c>
      <c r="DK22" s="292" t="str">
        <f t="shared" si="292"/>
        <v>C2</v>
      </c>
      <c r="DL22" s="293">
        <f t="shared" si="50"/>
        <v>12</v>
      </c>
      <c r="DM22" s="292" t="str">
        <f t="shared" si="293"/>
        <v>C4</v>
      </c>
      <c r="DN22" s="296"/>
      <c r="DO22" s="296"/>
      <c r="DP22" s="299"/>
      <c r="DQ22" s="293" t="str">
        <f t="shared" si="294"/>
        <v/>
      </c>
      <c r="DR22" s="293" t="str">
        <f>IF((DQ22&lt;&gt;""),IF(OR($F22&lt;&gt;$G22,PrSettings!$M$4="●"),(($F22-$G22)=(DN22-DO22))*1,0),"")</f>
        <v/>
      </c>
      <c r="DS22" s="293" t="str">
        <f t="shared" si="295"/>
        <v/>
      </c>
      <c r="DT22" s="293" t="str">
        <f>IF(DQ22&lt;&gt;"",IF(ABS($F22-$G22)&gt;=PrSettings!$M$7,(ABS($F22-$G22-DN22+DO22)&lt;=1)*1,IF(AND(DQ22,$F22=$G22,$F22&gt;=PrSettings!$M$6),(ABS(DN22-$F22)&lt;=1)*1,IF(AND(ABS($F22-$G22-DN22+DO22)&lt;=1,$F22+$G22&gt;=PrSettings!$M$8),(ABS(DN22-$F22)&lt;=1)*(ABS(DO22-$G22)&lt;=1)*1,""))),"")</f>
        <v/>
      </c>
      <c r="DU22" s="300"/>
      <c r="DW22" s="291">
        <f t="shared" si="9"/>
        <v>10</v>
      </c>
      <c r="DX22" s="292" t="str">
        <f t="shared" si="296"/>
        <v>C2</v>
      </c>
      <c r="DY22" s="293">
        <f t="shared" si="53"/>
        <v>12</v>
      </c>
      <c r="DZ22" s="292" t="str">
        <f t="shared" si="297"/>
        <v>C4</v>
      </c>
      <c r="EA22" s="296"/>
      <c r="EB22" s="296"/>
      <c r="EC22" s="299"/>
      <c r="ED22" s="293" t="str">
        <f t="shared" si="298"/>
        <v/>
      </c>
      <c r="EE22" s="293" t="str">
        <f>IF((ED22&lt;&gt;""),IF(OR($F22&lt;&gt;$G22,PrSettings!$M$4="●"),(($F22-$G22)=(EA22-EB22))*1,0),"")</f>
        <v/>
      </c>
      <c r="EF22" s="293" t="str">
        <f t="shared" si="299"/>
        <v/>
      </c>
      <c r="EG22" s="293" t="str">
        <f>IF(ED22&lt;&gt;"",IF(ABS($F22-$G22)&gt;=PrSettings!$M$7,(ABS($F22-$G22-EA22+EB22)&lt;=1)*1,IF(AND(ED22,$F22=$G22,$F22&gt;=PrSettings!$M$6),(ABS(EA22-$F22)&lt;=1)*1,IF(AND(ABS($F22-$G22-EA22+EB22)&lt;=1,$F22+$G22&gt;=PrSettings!$M$8),(ABS(EA22-$F22)&lt;=1)*(ABS(EB22-$G22)&lt;=1)*1,""))),"")</f>
        <v/>
      </c>
      <c r="EH22" s="300"/>
      <c r="EJ22" s="291">
        <f t="shared" si="10"/>
        <v>10</v>
      </c>
      <c r="EK22" s="292" t="str">
        <f t="shared" si="300"/>
        <v>C2</v>
      </c>
      <c r="EL22" s="293">
        <f t="shared" si="56"/>
        <v>12</v>
      </c>
      <c r="EM22" s="292" t="str">
        <f t="shared" si="301"/>
        <v>C4</v>
      </c>
      <c r="EN22" s="296"/>
      <c r="EO22" s="296"/>
      <c r="EP22" s="299"/>
      <c r="EQ22" s="293" t="str">
        <f t="shared" si="302"/>
        <v/>
      </c>
      <c r="ER22" s="293" t="str">
        <f>IF((EQ22&lt;&gt;""),IF(OR($F22&lt;&gt;$G22,PrSettings!$M$4="●"),(($F22-$G22)=(EN22-EO22))*1,0),"")</f>
        <v/>
      </c>
      <c r="ES22" s="293" t="str">
        <f t="shared" si="303"/>
        <v/>
      </c>
      <c r="ET22" s="293" t="str">
        <f>IF(EQ22&lt;&gt;"",IF(ABS($F22-$G22)&gt;=PrSettings!$M$7,(ABS($F22-$G22-EN22+EO22)&lt;=1)*1,IF(AND(EQ22,$F22=$G22,$F22&gt;=PrSettings!$M$6),(ABS(EN22-$F22)&lt;=1)*1,IF(AND(ABS($F22-$G22-EN22+EO22)&lt;=1,$F22+$G22&gt;=PrSettings!$M$8),(ABS(EN22-$F22)&lt;=1)*(ABS(EO22-$G22)&lt;=1)*1,""))),"")</f>
        <v/>
      </c>
      <c r="EU22" s="300"/>
      <c r="EW22" s="291">
        <f t="shared" si="11"/>
        <v>10</v>
      </c>
      <c r="EX22" s="292" t="str">
        <f t="shared" si="304"/>
        <v>C2</v>
      </c>
      <c r="EY22" s="293">
        <f t="shared" si="59"/>
        <v>12</v>
      </c>
      <c r="EZ22" s="292" t="str">
        <f t="shared" si="305"/>
        <v>C4</v>
      </c>
      <c r="FA22" s="296"/>
      <c r="FB22" s="296"/>
      <c r="FC22" s="299"/>
      <c r="FD22" s="293" t="str">
        <f t="shared" si="306"/>
        <v/>
      </c>
      <c r="FE22" s="293" t="str">
        <f>IF((FD22&lt;&gt;""),IF(OR($F22&lt;&gt;$G22,PrSettings!$M$4="●"),(($F22-$G22)=(FA22-FB22))*1,0),"")</f>
        <v/>
      </c>
      <c r="FF22" s="293" t="str">
        <f t="shared" si="307"/>
        <v/>
      </c>
      <c r="FG22" s="293" t="str">
        <f>IF(FD22&lt;&gt;"",IF(ABS($F22-$G22)&gt;=PrSettings!$M$7,(ABS($F22-$G22-FA22+FB22)&lt;=1)*1,IF(AND(FD22,$F22=$G22,$F22&gt;=PrSettings!$M$6),(ABS(FA22-$F22)&lt;=1)*1,IF(AND(ABS($F22-$G22-FA22+FB22)&lt;=1,$F22+$G22&gt;=PrSettings!$M$8),(ABS(FA22-$F22)&lt;=1)*(ABS(FB22-$G22)&lt;=1)*1,""))),"")</f>
        <v/>
      </c>
      <c r="FH22" s="300"/>
      <c r="FJ22" s="291">
        <f t="shared" si="12"/>
        <v>10</v>
      </c>
      <c r="FK22" s="292" t="str">
        <f t="shared" si="308"/>
        <v>C2</v>
      </c>
      <c r="FL22" s="293">
        <f t="shared" si="62"/>
        <v>12</v>
      </c>
      <c r="FM22" s="292" t="str">
        <f t="shared" si="309"/>
        <v>C4</v>
      </c>
      <c r="FN22" s="296"/>
      <c r="FO22" s="296"/>
      <c r="FP22" s="299"/>
      <c r="FQ22" s="293" t="str">
        <f t="shared" si="310"/>
        <v/>
      </c>
      <c r="FR22" s="293" t="str">
        <f>IF((FQ22&lt;&gt;""),IF(OR($F22&lt;&gt;$G22,PrSettings!$M$4="●"),(($F22-$G22)=(FN22-FO22))*1,0),"")</f>
        <v/>
      </c>
      <c r="FS22" s="293" t="str">
        <f t="shared" si="311"/>
        <v/>
      </c>
      <c r="FT22" s="293" t="str">
        <f>IF(FQ22&lt;&gt;"",IF(ABS($F22-$G22)&gt;=PrSettings!$M$7,(ABS($F22-$G22-FN22+FO22)&lt;=1)*1,IF(AND(FQ22,$F22=$G22,$F22&gt;=PrSettings!$M$6),(ABS(FN22-$F22)&lt;=1)*1,IF(AND(ABS($F22-$G22-FN22+FO22)&lt;=1,$F22+$G22&gt;=PrSettings!$M$8),(ABS(FN22-$F22)&lt;=1)*(ABS(FO22-$G22)&lt;=1)*1,""))),"")</f>
        <v/>
      </c>
      <c r="FU22" s="300"/>
      <c r="FW22" s="291">
        <f t="shared" si="13"/>
        <v>10</v>
      </c>
      <c r="FX22" s="292" t="str">
        <f t="shared" si="312"/>
        <v>C2</v>
      </c>
      <c r="FY22" s="293">
        <f t="shared" si="65"/>
        <v>12</v>
      </c>
      <c r="FZ22" s="292" t="str">
        <f t="shared" si="313"/>
        <v>C4</v>
      </c>
      <c r="GA22" s="296"/>
      <c r="GB22" s="296"/>
      <c r="GC22" s="299"/>
      <c r="GD22" s="293" t="str">
        <f t="shared" si="314"/>
        <v/>
      </c>
      <c r="GE22" s="293" t="str">
        <f>IF((GD22&lt;&gt;""),IF(OR($F22&lt;&gt;$G22,PrSettings!$M$4="●"),(($F22-$G22)=(GA22-GB22))*1,0),"")</f>
        <v/>
      </c>
      <c r="GF22" s="293" t="str">
        <f t="shared" si="315"/>
        <v/>
      </c>
      <c r="GG22" s="293" t="str">
        <f>IF(GD22&lt;&gt;"",IF(ABS($F22-$G22)&gt;=PrSettings!$M$7,(ABS($F22-$G22-GA22+GB22)&lt;=1)*1,IF(AND(GD22,$F22=$G22,$F22&gt;=PrSettings!$M$6),(ABS(GA22-$F22)&lt;=1)*1,IF(AND(ABS($F22-$G22-GA22+GB22)&lt;=1,$F22+$G22&gt;=PrSettings!$M$8),(ABS(GA22-$F22)&lt;=1)*(ABS(GB22-$G22)&lt;=1)*1,""))),"")</f>
        <v/>
      </c>
      <c r="GH22" s="300"/>
      <c r="GJ22" s="291">
        <f t="shared" si="14"/>
        <v>10</v>
      </c>
      <c r="GK22" s="292" t="str">
        <f t="shared" si="316"/>
        <v>C2</v>
      </c>
      <c r="GL22" s="293">
        <f t="shared" si="68"/>
        <v>12</v>
      </c>
      <c r="GM22" s="292" t="str">
        <f t="shared" si="317"/>
        <v>C4</v>
      </c>
      <c r="GN22" s="296"/>
      <c r="GO22" s="296"/>
      <c r="GP22" s="299"/>
      <c r="GQ22" s="293" t="str">
        <f t="shared" si="318"/>
        <v/>
      </c>
      <c r="GR22" s="293" t="str">
        <f>IF((GQ22&lt;&gt;""),IF(OR($F22&lt;&gt;$G22,PrSettings!$M$4="●"),(($F22-$G22)=(GN22-GO22))*1,0),"")</f>
        <v/>
      </c>
      <c r="GS22" s="293" t="str">
        <f t="shared" si="319"/>
        <v/>
      </c>
      <c r="GT22" s="293" t="str">
        <f>IF(GQ22&lt;&gt;"",IF(ABS($F22-$G22)&gt;=PrSettings!$M$7,(ABS($F22-$G22-GN22+GO22)&lt;=1)*1,IF(AND(GQ22,$F22=$G22,$F22&gt;=PrSettings!$M$6),(ABS(GN22-$F22)&lt;=1)*1,IF(AND(ABS($F22-$G22-GN22+GO22)&lt;=1,$F22+$G22&gt;=PrSettings!$M$8),(ABS(GN22-$F22)&lt;=1)*(ABS(GO22-$G22)&lt;=1)*1,""))),"")</f>
        <v/>
      </c>
      <c r="GU22" s="300"/>
      <c r="GW22" s="291">
        <f t="shared" si="15"/>
        <v>10</v>
      </c>
      <c r="GX22" s="292" t="str">
        <f t="shared" si="320"/>
        <v>C2</v>
      </c>
      <c r="GY22" s="293">
        <f t="shared" si="71"/>
        <v>12</v>
      </c>
      <c r="GZ22" s="292" t="str">
        <f t="shared" si="321"/>
        <v>C4</v>
      </c>
      <c r="HA22" s="296"/>
      <c r="HB22" s="296"/>
      <c r="HC22" s="299"/>
      <c r="HD22" s="293" t="str">
        <f t="shared" si="322"/>
        <v/>
      </c>
      <c r="HE22" s="293" t="str">
        <f>IF((HD22&lt;&gt;""),IF(OR($F22&lt;&gt;$G22,PrSettings!$M$4="●"),(($F22-$G22)=(HA22-HB22))*1,0),"")</f>
        <v/>
      </c>
      <c r="HF22" s="293" t="str">
        <f t="shared" si="323"/>
        <v/>
      </c>
      <c r="HG22" s="293" t="str">
        <f>IF(HD22&lt;&gt;"",IF(ABS($F22-$G22)&gt;=PrSettings!$M$7,(ABS($F22-$G22-HA22+HB22)&lt;=1)*1,IF(AND(HD22,$F22=$G22,$F22&gt;=PrSettings!$M$6),(ABS(HA22-$F22)&lt;=1)*1,IF(AND(ABS($F22-$G22-HA22+HB22)&lt;=1,$F22+$G22&gt;=PrSettings!$M$8),(ABS(HA22-$F22)&lt;=1)*(ABS(HB22-$G22)&lt;=1)*1,""))),"")</f>
        <v/>
      </c>
      <c r="HH22" s="300"/>
      <c r="HJ22" s="291">
        <f t="shared" si="16"/>
        <v>10</v>
      </c>
      <c r="HK22" s="292" t="str">
        <f t="shared" si="324"/>
        <v>C2</v>
      </c>
      <c r="HL22" s="293">
        <f t="shared" si="74"/>
        <v>12</v>
      </c>
      <c r="HM22" s="292" t="str">
        <f t="shared" si="325"/>
        <v>C4</v>
      </c>
      <c r="HN22" s="296"/>
      <c r="HO22" s="296"/>
      <c r="HP22" s="299"/>
      <c r="HQ22" s="293" t="str">
        <f t="shared" si="326"/>
        <v/>
      </c>
      <c r="HR22" s="293" t="str">
        <f>IF((HQ22&lt;&gt;""),IF(OR($F22&lt;&gt;$G22,PrSettings!$M$4="●"),(($F22-$G22)=(HN22-HO22))*1,0),"")</f>
        <v/>
      </c>
      <c r="HS22" s="293" t="str">
        <f t="shared" si="327"/>
        <v/>
      </c>
      <c r="HT22" s="293" t="str">
        <f>IF(HQ22&lt;&gt;"",IF(ABS($F22-$G22)&gt;=PrSettings!$M$7,(ABS($F22-$G22-HN22+HO22)&lt;=1)*1,IF(AND(HQ22,$F22=$G22,$F22&gt;=PrSettings!$M$6),(ABS(HN22-$F22)&lt;=1)*1,IF(AND(ABS($F22-$G22-HN22+HO22)&lt;=1,$F22+$G22&gt;=PrSettings!$M$8),(ABS(HN22-$F22)&lt;=1)*(ABS(HO22-$G22)&lt;=1)*1,""))),"")</f>
        <v/>
      </c>
      <c r="HU22" s="300"/>
      <c r="HW22" s="291">
        <f t="shared" si="17"/>
        <v>10</v>
      </c>
      <c r="HX22" s="292" t="str">
        <f t="shared" si="328"/>
        <v>C2</v>
      </c>
      <c r="HY22" s="293">
        <f t="shared" si="77"/>
        <v>12</v>
      </c>
      <c r="HZ22" s="292" t="str">
        <f t="shared" si="329"/>
        <v>C4</v>
      </c>
      <c r="IA22" s="296"/>
      <c r="IB22" s="296"/>
      <c r="IC22" s="299"/>
      <c r="ID22" s="293" t="str">
        <f t="shared" si="330"/>
        <v/>
      </c>
      <c r="IE22" s="293" t="str">
        <f>IF((ID22&lt;&gt;""),IF(OR($F22&lt;&gt;$G22,PrSettings!$M$4="●"),(($F22-$G22)=(IA22-IB22))*1,0),"")</f>
        <v/>
      </c>
      <c r="IF22" s="293" t="str">
        <f t="shared" si="331"/>
        <v/>
      </c>
      <c r="IG22" s="293" t="str">
        <f>IF(ID22&lt;&gt;"",IF(ABS($F22-$G22)&gt;=PrSettings!$M$7,(ABS($F22-$G22-IA22+IB22)&lt;=1)*1,IF(AND(ID22,$F22=$G22,$F22&gt;=PrSettings!$M$6),(ABS(IA22-$F22)&lt;=1)*1,IF(AND(ABS($F22-$G22-IA22+IB22)&lt;=1,$F22+$G22&gt;=PrSettings!$M$8),(ABS(IA22-$F22)&lt;=1)*(ABS(IB22-$G22)&lt;=1)*1,""))),"")</f>
        <v/>
      </c>
      <c r="IH22" s="300"/>
      <c r="IJ22" s="291">
        <f t="shared" si="18"/>
        <v>10</v>
      </c>
      <c r="IK22" s="292" t="str">
        <f t="shared" si="332"/>
        <v>C2</v>
      </c>
      <c r="IL22" s="293">
        <f t="shared" si="80"/>
        <v>12</v>
      </c>
      <c r="IM22" s="292" t="str">
        <f t="shared" si="333"/>
        <v>C4</v>
      </c>
      <c r="IN22" s="296"/>
      <c r="IO22" s="296"/>
      <c r="IP22" s="299"/>
      <c r="IQ22" s="293" t="str">
        <f t="shared" si="334"/>
        <v/>
      </c>
      <c r="IR22" s="293" t="str">
        <f>IF((IQ22&lt;&gt;""),IF(OR($F22&lt;&gt;$G22,PrSettings!$M$4="●"),(($F22-$G22)=(IN22-IO22))*1,0),"")</f>
        <v/>
      </c>
      <c r="IS22" s="293" t="str">
        <f t="shared" si="335"/>
        <v/>
      </c>
      <c r="IT22" s="293" t="str">
        <f>IF(IQ22&lt;&gt;"",IF(ABS($F22-$G22)&gt;=PrSettings!$M$7,(ABS($F22-$G22-IN22+IO22)&lt;=1)*1,IF(AND(IQ22,$F22=$G22,$F22&gt;=PrSettings!$M$6),(ABS(IN22-$F22)&lt;=1)*1,IF(AND(ABS($F22-$G22-IN22+IO22)&lt;=1,$F22+$G22&gt;=PrSettings!$M$8),(ABS(IN22-$F22)&lt;=1)*(ABS(IO22-$G22)&lt;=1)*1,""))),"")</f>
        <v/>
      </c>
      <c r="IU22" s="300"/>
      <c r="IW22" s="291">
        <f t="shared" si="19"/>
        <v>10</v>
      </c>
      <c r="IX22" s="292" t="str">
        <f t="shared" si="336"/>
        <v>C2</v>
      </c>
      <c r="IY22" s="293">
        <f t="shared" si="83"/>
        <v>12</v>
      </c>
      <c r="IZ22" s="292" t="str">
        <f t="shared" si="337"/>
        <v>C4</v>
      </c>
      <c r="JA22" s="296"/>
      <c r="JB22" s="296"/>
      <c r="JC22" s="299"/>
      <c r="JD22" s="293" t="str">
        <f t="shared" si="338"/>
        <v/>
      </c>
      <c r="JE22" s="293" t="str">
        <f>IF((JD22&lt;&gt;""),IF(OR($F22&lt;&gt;$G22,PrSettings!$M$4="●"),(($F22-$G22)=(JA22-JB22))*1,0),"")</f>
        <v/>
      </c>
      <c r="JF22" s="293" t="str">
        <f t="shared" si="339"/>
        <v/>
      </c>
      <c r="JG22" s="293" t="str">
        <f>IF(JD22&lt;&gt;"",IF(ABS($F22-$G22)&gt;=PrSettings!$M$7,(ABS($F22-$G22-JA22+JB22)&lt;=1)*1,IF(AND(JD22,$F22=$G22,$F22&gt;=PrSettings!$M$6),(ABS(JA22-$F22)&lt;=1)*1,IF(AND(ABS($F22-$G22-JA22+JB22)&lt;=1,$F22+$G22&gt;=PrSettings!$M$8),(ABS(JA22-$F22)&lt;=1)*(ABS(JB22-$G22)&lt;=1)*1,""))),"")</f>
        <v/>
      </c>
      <c r="JH22" s="300"/>
      <c r="JJ22" s="291">
        <f t="shared" si="20"/>
        <v>10</v>
      </c>
      <c r="JK22" s="292" t="str">
        <f t="shared" si="340"/>
        <v>C2</v>
      </c>
      <c r="JL22" s="293">
        <f t="shared" si="86"/>
        <v>12</v>
      </c>
      <c r="JM22" s="292" t="str">
        <f t="shared" si="341"/>
        <v>C4</v>
      </c>
      <c r="JN22" s="296"/>
      <c r="JO22" s="296"/>
      <c r="JP22" s="299"/>
      <c r="JQ22" s="293" t="str">
        <f t="shared" si="342"/>
        <v/>
      </c>
      <c r="JR22" s="293" t="str">
        <f>IF((JQ22&lt;&gt;""),IF(OR($F22&lt;&gt;$G22,PrSettings!$M$4="●"),(($F22-$G22)=(JN22-JO22))*1,0),"")</f>
        <v/>
      </c>
      <c r="JS22" s="293" t="str">
        <f t="shared" si="343"/>
        <v/>
      </c>
      <c r="JT22" s="293" t="str">
        <f>IF(JQ22&lt;&gt;"",IF(ABS($F22-$G22)&gt;=PrSettings!$M$7,(ABS($F22-$G22-JN22+JO22)&lt;=1)*1,IF(AND(JQ22,$F22=$G22,$F22&gt;=PrSettings!$M$6),(ABS(JN22-$F22)&lt;=1)*1,IF(AND(ABS($F22-$G22-JN22+JO22)&lt;=1,$F22+$G22&gt;=PrSettings!$M$8),(ABS(JN22-$F22)&lt;=1)*(ABS(JO22-$G22)&lt;=1)*1,""))),"")</f>
        <v/>
      </c>
      <c r="JU22" s="300"/>
      <c r="JW22" s="291">
        <f t="shared" si="21"/>
        <v>10</v>
      </c>
      <c r="JX22" s="292" t="str">
        <f t="shared" si="344"/>
        <v>C2</v>
      </c>
      <c r="JY22" s="293">
        <f t="shared" si="89"/>
        <v>12</v>
      </c>
      <c r="JZ22" s="292" t="str">
        <f t="shared" si="345"/>
        <v>C4</v>
      </c>
      <c r="KA22" s="296"/>
      <c r="KB22" s="296"/>
      <c r="KC22" s="299"/>
      <c r="KD22" s="293" t="str">
        <f t="shared" si="346"/>
        <v/>
      </c>
      <c r="KE22" s="293" t="str">
        <f>IF((KD22&lt;&gt;""),IF(OR($F22&lt;&gt;$G22,PrSettings!$M$4="●"),(($F22-$G22)=(KA22-KB22))*1,0),"")</f>
        <v/>
      </c>
      <c r="KF22" s="293" t="str">
        <f t="shared" si="347"/>
        <v/>
      </c>
      <c r="KG22" s="293" t="str">
        <f>IF(KD22&lt;&gt;"",IF(ABS($F22-$G22)&gt;=PrSettings!$M$7,(ABS($F22-$G22-KA22+KB22)&lt;=1)*1,IF(AND(KD22,$F22=$G22,$F22&gt;=PrSettings!$M$6),(ABS(KA22-$F22)&lt;=1)*1,IF(AND(ABS($F22-$G22-KA22+KB22)&lt;=1,$F22+$G22&gt;=PrSettings!$M$8),(ABS(KA22-$F22)&lt;=1)*(ABS(KB22-$G22)&lt;=1)*1,""))),"")</f>
        <v/>
      </c>
      <c r="KH22" s="300"/>
      <c r="KJ22" s="291">
        <f t="shared" si="22"/>
        <v>10</v>
      </c>
      <c r="KK22" s="292" t="str">
        <f t="shared" si="348"/>
        <v>C2</v>
      </c>
      <c r="KL22" s="293">
        <f t="shared" si="92"/>
        <v>12</v>
      </c>
      <c r="KM22" s="292" t="str">
        <f t="shared" si="349"/>
        <v>C4</v>
      </c>
      <c r="KN22" s="296"/>
      <c r="KO22" s="296"/>
      <c r="KP22" s="299"/>
      <c r="KQ22" s="293" t="str">
        <f t="shared" si="350"/>
        <v/>
      </c>
      <c r="KR22" s="293" t="str">
        <f>IF((KQ22&lt;&gt;""),IF(OR($F22&lt;&gt;$G22,PrSettings!$M$4="●"),(($F22-$G22)=(KN22-KO22))*1,0),"")</f>
        <v/>
      </c>
      <c r="KS22" s="293" t="str">
        <f t="shared" si="351"/>
        <v/>
      </c>
      <c r="KT22" s="293" t="str">
        <f>IF(KQ22&lt;&gt;"",IF(ABS($F22-$G22)&gt;=PrSettings!$M$7,(ABS($F22-$G22-KN22+KO22)&lt;=1)*1,IF(AND(KQ22,$F22=$G22,$F22&gt;=PrSettings!$M$6),(ABS(KN22-$F22)&lt;=1)*1,IF(AND(ABS($F22-$G22-KN22+KO22)&lt;=1,$F22+$G22&gt;=PrSettings!$M$8),(ABS(KN22-$F22)&lt;=1)*(ABS(KO22-$G22)&lt;=1)*1,""))),"")</f>
        <v/>
      </c>
      <c r="KU22" s="300"/>
      <c r="KW22" s="291">
        <f t="shared" si="23"/>
        <v>10</v>
      </c>
      <c r="KX22" s="292" t="str">
        <f t="shared" si="352"/>
        <v>C2</v>
      </c>
      <c r="KY22" s="293">
        <f t="shared" si="95"/>
        <v>12</v>
      </c>
      <c r="KZ22" s="292" t="str">
        <f t="shared" si="353"/>
        <v>C4</v>
      </c>
      <c r="LA22" s="296"/>
      <c r="LB22" s="296"/>
      <c r="LC22" s="299"/>
      <c r="LD22" s="293" t="str">
        <f t="shared" si="354"/>
        <v/>
      </c>
      <c r="LE22" s="293" t="str">
        <f>IF((LD22&lt;&gt;""),IF(OR($F22&lt;&gt;$G22,PrSettings!$M$4="●"),(($F22-$G22)=(LA22-LB22))*1,0),"")</f>
        <v/>
      </c>
      <c r="LF22" s="293" t="str">
        <f t="shared" si="355"/>
        <v/>
      </c>
      <c r="LG22" s="293" t="str">
        <f>IF(LD22&lt;&gt;"",IF(ABS($F22-$G22)&gt;=PrSettings!$M$7,(ABS($F22-$G22-LA22+LB22)&lt;=1)*1,IF(AND(LD22,$F22=$G22,$F22&gt;=PrSettings!$M$6),(ABS(LA22-$F22)&lt;=1)*1,IF(AND(ABS($F22-$G22-LA22+LB22)&lt;=1,$F22+$G22&gt;=PrSettings!$M$8),(ABS(LA22-$F22)&lt;=1)*(ABS(LB22-$G22)&lt;=1)*1,""))),"")</f>
        <v/>
      </c>
      <c r="LH22" s="300"/>
      <c r="LJ22" s="291">
        <f t="shared" si="24"/>
        <v>10</v>
      </c>
      <c r="LK22" s="292" t="str">
        <f t="shared" si="356"/>
        <v>C2</v>
      </c>
      <c r="LL22" s="293">
        <f t="shared" si="98"/>
        <v>12</v>
      </c>
      <c r="LM22" s="292" t="str">
        <f t="shared" si="357"/>
        <v>C4</v>
      </c>
      <c r="LN22" s="296"/>
      <c r="LO22" s="296"/>
      <c r="LP22" s="299"/>
      <c r="LQ22" s="293" t="str">
        <f t="shared" si="358"/>
        <v/>
      </c>
      <c r="LR22" s="293" t="str">
        <f>IF((LQ22&lt;&gt;""),IF(OR($F22&lt;&gt;$G22,PrSettings!$M$4="●"),(($F22-$G22)=(LN22-LO22))*1,0),"")</f>
        <v/>
      </c>
      <c r="LS22" s="293" t="str">
        <f t="shared" si="359"/>
        <v/>
      </c>
      <c r="LT22" s="293" t="str">
        <f>IF(LQ22&lt;&gt;"",IF(ABS($F22-$G22)&gt;=PrSettings!$M$7,(ABS($F22-$G22-LN22+LO22)&lt;=1)*1,IF(AND(LQ22,$F22=$G22,$F22&gt;=PrSettings!$M$6),(ABS(LN22-$F22)&lt;=1)*1,IF(AND(ABS($F22-$G22-LN22+LO22)&lt;=1,$F22+$G22&gt;=PrSettings!$M$8),(ABS(LN22-$F22)&lt;=1)*(ABS(LO22-$G22)&lt;=1)*1,""))),"")</f>
        <v/>
      </c>
      <c r="LU22" s="300"/>
      <c r="LW22" s="291">
        <f t="shared" si="25"/>
        <v>10</v>
      </c>
      <c r="LX22" s="292" t="str">
        <f t="shared" si="360"/>
        <v>C2</v>
      </c>
      <c r="LY22" s="293">
        <f t="shared" si="101"/>
        <v>12</v>
      </c>
      <c r="LZ22" s="292" t="str">
        <f t="shared" si="361"/>
        <v>C4</v>
      </c>
      <c r="MA22" s="296"/>
      <c r="MB22" s="296"/>
      <c r="MC22" s="299"/>
      <c r="MD22" s="293" t="str">
        <f t="shared" si="362"/>
        <v/>
      </c>
      <c r="ME22" s="293" t="str">
        <f>IF((MD22&lt;&gt;""),IF(OR($F22&lt;&gt;$G22,PrSettings!$M$4="●"),(($F22-$G22)=(MA22-MB22))*1,0),"")</f>
        <v/>
      </c>
      <c r="MF22" s="293" t="str">
        <f t="shared" si="363"/>
        <v/>
      </c>
      <c r="MG22" s="293" t="str">
        <f>IF(MD22&lt;&gt;"",IF(ABS($F22-$G22)&gt;=PrSettings!$M$7,(ABS($F22-$G22-MA22+MB22)&lt;=1)*1,IF(AND(MD22,$F22=$G22,$F22&gt;=PrSettings!$M$6),(ABS(MA22-$F22)&lt;=1)*1,IF(AND(ABS($F22-$G22-MA22+MB22)&lt;=1,$F22+$G22&gt;=PrSettings!$M$8),(ABS(MA22-$F22)&lt;=1)*(ABS(MB22-$G22)&lt;=1)*1,""))),"")</f>
        <v/>
      </c>
      <c r="MH22" s="300"/>
    </row>
    <row r="23" spans="2:346" x14ac:dyDescent="0.25">
      <c r="B23" s="291">
        <f>INDEX(Groups!$C$7:$C$35,MATCH(C23,Groups!$D$7:$D$35,0))</f>
        <v>9</v>
      </c>
      <c r="C23" s="292" t="str">
        <f>CalcC!$P$25</f>
        <v>C1</v>
      </c>
      <c r="D23" s="293">
        <f>INDEX(Groups!$C$7:$C$35,MATCH(E23,Groups!$D$7:$D$35,0))</f>
        <v>11</v>
      </c>
      <c r="E23" s="292" t="str">
        <f>CalcC!$Q$25</f>
        <v>C3</v>
      </c>
      <c r="F23" s="294" t="str">
        <f>CalcC!$R$25</f>
        <v/>
      </c>
      <c r="G23" s="295" t="str">
        <f>CalcC!$S$25</f>
        <v/>
      </c>
      <c r="J23" s="291">
        <f t="shared" si="0"/>
        <v>9</v>
      </c>
      <c r="K23" s="292" t="str">
        <f t="shared" si="260"/>
        <v>C1</v>
      </c>
      <c r="L23" s="293">
        <f t="shared" si="26"/>
        <v>11</v>
      </c>
      <c r="M23" s="292" t="str">
        <f t="shared" si="261"/>
        <v>C3</v>
      </c>
      <c r="N23" s="296"/>
      <c r="O23" s="296"/>
      <c r="P23" s="299"/>
      <c r="Q23" s="293" t="str">
        <f t="shared" si="262"/>
        <v/>
      </c>
      <c r="R23" s="293" t="str">
        <f>IF((Q23&lt;&gt;""),IF(OR($F23&lt;&gt;$G23,PrSettings!$M$4="●"),(($F23-$G23)=(N23-O23))*1,0),"")</f>
        <v/>
      </c>
      <c r="S23" s="293" t="str">
        <f t="shared" si="263"/>
        <v/>
      </c>
      <c r="T23" s="293" t="str">
        <f>IF(Q23&lt;&gt;"",IF(ABS($F23-$G23)&gt;=PrSettings!$M$7,(ABS($F23-$G23-N23+O23)&lt;=1)*1,IF(AND(Q23,$F23=$G23,$F23&gt;=PrSettings!$M$6),(ABS(N23-$F23)&lt;=1)*1,IF(AND(ABS($F23-$G23-N23+O23)&lt;=1,$F23+$G23&gt;=PrSettings!$M$8),(ABS(N23-$F23)&lt;=1)*(ABS(O23-$G23)&lt;=1)*1,""))),"")</f>
        <v/>
      </c>
      <c r="U23" s="300"/>
      <c r="W23" s="291">
        <f t="shared" si="1"/>
        <v>9</v>
      </c>
      <c r="X23" s="292" t="str">
        <f t="shared" si="264"/>
        <v>C1</v>
      </c>
      <c r="Y23" s="293">
        <f t="shared" si="29"/>
        <v>11</v>
      </c>
      <c r="Z23" s="292" t="str">
        <f t="shared" si="265"/>
        <v>C3</v>
      </c>
      <c r="AA23" s="296"/>
      <c r="AB23" s="296"/>
      <c r="AC23" s="299"/>
      <c r="AD23" s="293" t="str">
        <f t="shared" si="266"/>
        <v/>
      </c>
      <c r="AE23" s="293" t="str">
        <f>IF((AD23&lt;&gt;""),IF(OR($F23&lt;&gt;$G23,PrSettings!$M$4="●"),(($F23-$G23)=(AA23-AB23))*1,0),"")</f>
        <v/>
      </c>
      <c r="AF23" s="293" t="str">
        <f t="shared" si="267"/>
        <v/>
      </c>
      <c r="AG23" s="293" t="str">
        <f>IF(AD23&lt;&gt;"",IF(ABS($F23-$G23)&gt;=PrSettings!$M$7,(ABS($F23-$G23-AA23+AB23)&lt;=1)*1,IF(AND(AD23,$F23=$G23,$F23&gt;=PrSettings!$M$6),(ABS(AA23-$F23)&lt;=1)*1,IF(AND(ABS($F23-$G23-AA23+AB23)&lt;=1,$F23+$G23&gt;=PrSettings!$M$8),(ABS(AA23-$F23)&lt;=1)*(ABS(AB23-$G23)&lt;=1)*1,""))),"")</f>
        <v/>
      </c>
      <c r="AH23" s="300"/>
      <c r="AJ23" s="291">
        <f t="shared" si="2"/>
        <v>9</v>
      </c>
      <c r="AK23" s="292" t="str">
        <f t="shared" si="268"/>
        <v>C1</v>
      </c>
      <c r="AL23" s="293">
        <f t="shared" si="32"/>
        <v>11</v>
      </c>
      <c r="AM23" s="292" t="str">
        <f t="shared" si="269"/>
        <v>C3</v>
      </c>
      <c r="AN23" s="296"/>
      <c r="AO23" s="296"/>
      <c r="AP23" s="299"/>
      <c r="AQ23" s="293" t="str">
        <f t="shared" si="270"/>
        <v/>
      </c>
      <c r="AR23" s="293" t="str">
        <f>IF((AQ23&lt;&gt;""),IF(OR($F23&lt;&gt;$G23,PrSettings!$M$4="●"),(($F23-$G23)=(AN23-AO23))*1,0),"")</f>
        <v/>
      </c>
      <c r="AS23" s="293" t="str">
        <f t="shared" si="271"/>
        <v/>
      </c>
      <c r="AT23" s="293" t="str">
        <f>IF(AQ23&lt;&gt;"",IF(ABS($F23-$G23)&gt;=PrSettings!$M$7,(ABS($F23-$G23-AN23+AO23)&lt;=1)*1,IF(AND(AQ23,$F23=$G23,$F23&gt;=PrSettings!$M$6),(ABS(AN23-$F23)&lt;=1)*1,IF(AND(ABS($F23-$G23-AN23+AO23)&lt;=1,$F23+$G23&gt;=PrSettings!$M$8),(ABS(AN23-$F23)&lt;=1)*(ABS(AO23-$G23)&lt;=1)*1,""))),"")</f>
        <v/>
      </c>
      <c r="AU23" s="300"/>
      <c r="AW23" s="291">
        <f t="shared" si="3"/>
        <v>9</v>
      </c>
      <c r="AX23" s="292" t="str">
        <f t="shared" si="272"/>
        <v>C1</v>
      </c>
      <c r="AY23" s="293">
        <f t="shared" si="35"/>
        <v>11</v>
      </c>
      <c r="AZ23" s="292" t="str">
        <f t="shared" si="273"/>
        <v>C3</v>
      </c>
      <c r="BA23" s="296"/>
      <c r="BB23" s="296"/>
      <c r="BC23" s="299"/>
      <c r="BD23" s="293" t="str">
        <f t="shared" si="274"/>
        <v/>
      </c>
      <c r="BE23" s="293" t="str">
        <f>IF((BD23&lt;&gt;""),IF(OR($F23&lt;&gt;$G23,PrSettings!$M$4="●"),(($F23-$G23)=(BA23-BB23))*1,0),"")</f>
        <v/>
      </c>
      <c r="BF23" s="293" t="str">
        <f t="shared" si="275"/>
        <v/>
      </c>
      <c r="BG23" s="293" t="str">
        <f>IF(BD23&lt;&gt;"",IF(ABS($F23-$G23)&gt;=PrSettings!$M$7,(ABS($F23-$G23-BA23+BB23)&lt;=1)*1,IF(AND(BD23,$F23=$G23,$F23&gt;=PrSettings!$M$6),(ABS(BA23-$F23)&lt;=1)*1,IF(AND(ABS($F23-$G23-BA23+BB23)&lt;=1,$F23+$G23&gt;=PrSettings!$M$8),(ABS(BA23-$F23)&lt;=1)*(ABS(BB23-$G23)&lt;=1)*1,""))),"")</f>
        <v/>
      </c>
      <c r="BH23" s="300"/>
      <c r="BJ23" s="291">
        <f t="shared" si="4"/>
        <v>9</v>
      </c>
      <c r="BK23" s="292" t="str">
        <f t="shared" si="276"/>
        <v>C1</v>
      </c>
      <c r="BL23" s="293">
        <f t="shared" si="38"/>
        <v>11</v>
      </c>
      <c r="BM23" s="292" t="str">
        <f t="shared" si="277"/>
        <v>C3</v>
      </c>
      <c r="BN23" s="296"/>
      <c r="BO23" s="296"/>
      <c r="BP23" s="299"/>
      <c r="BQ23" s="293" t="str">
        <f t="shared" si="278"/>
        <v/>
      </c>
      <c r="BR23" s="293" t="str">
        <f>IF((BQ23&lt;&gt;""),IF(OR($F23&lt;&gt;$G23,PrSettings!$M$4="●"),(($F23-$G23)=(BN23-BO23))*1,0),"")</f>
        <v/>
      </c>
      <c r="BS23" s="293" t="str">
        <f t="shared" si="279"/>
        <v/>
      </c>
      <c r="BT23" s="293" t="str">
        <f>IF(BQ23&lt;&gt;"",IF(ABS($F23-$G23)&gt;=PrSettings!$M$7,(ABS($F23-$G23-BN23+BO23)&lt;=1)*1,IF(AND(BQ23,$F23=$G23,$F23&gt;=PrSettings!$M$6),(ABS(BN23-$F23)&lt;=1)*1,IF(AND(ABS($F23-$G23-BN23+BO23)&lt;=1,$F23+$G23&gt;=PrSettings!$M$8),(ABS(BN23-$F23)&lt;=1)*(ABS(BO23-$G23)&lt;=1)*1,""))),"")</f>
        <v/>
      </c>
      <c r="BU23" s="300"/>
      <c r="BW23" s="291">
        <f t="shared" si="5"/>
        <v>9</v>
      </c>
      <c r="BX23" s="292" t="str">
        <f t="shared" si="280"/>
        <v>C1</v>
      </c>
      <c r="BY23" s="293">
        <f t="shared" si="41"/>
        <v>11</v>
      </c>
      <c r="BZ23" s="292" t="str">
        <f t="shared" si="281"/>
        <v>C3</v>
      </c>
      <c r="CA23" s="296"/>
      <c r="CB23" s="296"/>
      <c r="CC23" s="299"/>
      <c r="CD23" s="293" t="str">
        <f t="shared" si="282"/>
        <v/>
      </c>
      <c r="CE23" s="293" t="str">
        <f>IF((CD23&lt;&gt;""),IF(OR($F23&lt;&gt;$G23,PrSettings!$M$4="●"),(($F23-$G23)=(CA23-CB23))*1,0),"")</f>
        <v/>
      </c>
      <c r="CF23" s="293" t="str">
        <f t="shared" si="283"/>
        <v/>
      </c>
      <c r="CG23" s="293" t="str">
        <f>IF(CD23&lt;&gt;"",IF(ABS($F23-$G23)&gt;=PrSettings!$M$7,(ABS($F23-$G23-CA23+CB23)&lt;=1)*1,IF(AND(CD23,$F23=$G23,$F23&gt;=PrSettings!$M$6),(ABS(CA23-$F23)&lt;=1)*1,IF(AND(ABS($F23-$G23-CA23+CB23)&lt;=1,$F23+$G23&gt;=PrSettings!$M$8),(ABS(CA23-$F23)&lt;=1)*(ABS(CB23-$G23)&lt;=1)*1,""))),"")</f>
        <v/>
      </c>
      <c r="CH23" s="300"/>
      <c r="CJ23" s="291">
        <f t="shared" si="6"/>
        <v>9</v>
      </c>
      <c r="CK23" s="292" t="str">
        <f t="shared" si="284"/>
        <v>C1</v>
      </c>
      <c r="CL23" s="293">
        <f t="shared" si="44"/>
        <v>11</v>
      </c>
      <c r="CM23" s="292" t="str">
        <f t="shared" si="285"/>
        <v>C3</v>
      </c>
      <c r="CN23" s="296"/>
      <c r="CO23" s="296"/>
      <c r="CP23" s="299"/>
      <c r="CQ23" s="293" t="str">
        <f t="shared" si="286"/>
        <v/>
      </c>
      <c r="CR23" s="293" t="str">
        <f>IF((CQ23&lt;&gt;""),IF(OR($F23&lt;&gt;$G23,PrSettings!$M$4="●"),(($F23-$G23)=(CN23-CO23))*1,0),"")</f>
        <v/>
      </c>
      <c r="CS23" s="293" t="str">
        <f t="shared" si="287"/>
        <v/>
      </c>
      <c r="CT23" s="293" t="str">
        <f>IF(CQ23&lt;&gt;"",IF(ABS($F23-$G23)&gt;=PrSettings!$M$7,(ABS($F23-$G23-CN23+CO23)&lt;=1)*1,IF(AND(CQ23,$F23=$G23,$F23&gt;=PrSettings!$M$6),(ABS(CN23-$F23)&lt;=1)*1,IF(AND(ABS($F23-$G23-CN23+CO23)&lt;=1,$F23+$G23&gt;=PrSettings!$M$8),(ABS(CN23-$F23)&lt;=1)*(ABS(CO23-$G23)&lt;=1)*1,""))),"")</f>
        <v/>
      </c>
      <c r="CU23" s="300"/>
      <c r="CW23" s="291">
        <f t="shared" si="7"/>
        <v>9</v>
      </c>
      <c r="CX23" s="292" t="str">
        <f t="shared" si="288"/>
        <v>C1</v>
      </c>
      <c r="CY23" s="293">
        <f t="shared" si="47"/>
        <v>11</v>
      </c>
      <c r="CZ23" s="292" t="str">
        <f t="shared" si="289"/>
        <v>C3</v>
      </c>
      <c r="DA23" s="296"/>
      <c r="DB23" s="296"/>
      <c r="DC23" s="299"/>
      <c r="DD23" s="293" t="str">
        <f t="shared" si="290"/>
        <v/>
      </c>
      <c r="DE23" s="293" t="str">
        <f>IF((DD23&lt;&gt;""),IF(OR($F23&lt;&gt;$G23,PrSettings!$M$4="●"),(($F23-$G23)=(DA23-DB23))*1,0),"")</f>
        <v/>
      </c>
      <c r="DF23" s="293" t="str">
        <f t="shared" si="291"/>
        <v/>
      </c>
      <c r="DG23" s="293" t="str">
        <f>IF(DD23&lt;&gt;"",IF(ABS($F23-$G23)&gt;=PrSettings!$M$7,(ABS($F23-$G23-DA23+DB23)&lt;=1)*1,IF(AND(DD23,$F23=$G23,$F23&gt;=PrSettings!$M$6),(ABS(DA23-$F23)&lt;=1)*1,IF(AND(ABS($F23-$G23-DA23+DB23)&lt;=1,$F23+$G23&gt;=PrSettings!$M$8),(ABS(DA23-$F23)&lt;=1)*(ABS(DB23-$G23)&lt;=1)*1,""))),"")</f>
        <v/>
      </c>
      <c r="DH23" s="300"/>
      <c r="DJ23" s="291">
        <f t="shared" si="8"/>
        <v>9</v>
      </c>
      <c r="DK23" s="292" t="str">
        <f t="shared" si="292"/>
        <v>C1</v>
      </c>
      <c r="DL23" s="293">
        <f t="shared" si="50"/>
        <v>11</v>
      </c>
      <c r="DM23" s="292" t="str">
        <f t="shared" si="293"/>
        <v>C3</v>
      </c>
      <c r="DN23" s="296"/>
      <c r="DO23" s="296"/>
      <c r="DP23" s="299"/>
      <c r="DQ23" s="293" t="str">
        <f t="shared" si="294"/>
        <v/>
      </c>
      <c r="DR23" s="293" t="str">
        <f>IF((DQ23&lt;&gt;""),IF(OR($F23&lt;&gt;$G23,PrSettings!$M$4="●"),(($F23-$G23)=(DN23-DO23))*1,0),"")</f>
        <v/>
      </c>
      <c r="DS23" s="293" t="str">
        <f t="shared" si="295"/>
        <v/>
      </c>
      <c r="DT23" s="293" t="str">
        <f>IF(DQ23&lt;&gt;"",IF(ABS($F23-$G23)&gt;=PrSettings!$M$7,(ABS($F23-$G23-DN23+DO23)&lt;=1)*1,IF(AND(DQ23,$F23=$G23,$F23&gt;=PrSettings!$M$6),(ABS(DN23-$F23)&lt;=1)*1,IF(AND(ABS($F23-$G23-DN23+DO23)&lt;=1,$F23+$G23&gt;=PrSettings!$M$8),(ABS(DN23-$F23)&lt;=1)*(ABS(DO23-$G23)&lt;=1)*1,""))),"")</f>
        <v/>
      </c>
      <c r="DU23" s="300"/>
      <c r="DW23" s="291">
        <f t="shared" si="9"/>
        <v>9</v>
      </c>
      <c r="DX23" s="292" t="str">
        <f t="shared" si="296"/>
        <v>C1</v>
      </c>
      <c r="DY23" s="293">
        <f t="shared" si="53"/>
        <v>11</v>
      </c>
      <c r="DZ23" s="292" t="str">
        <f t="shared" si="297"/>
        <v>C3</v>
      </c>
      <c r="EA23" s="296"/>
      <c r="EB23" s="296"/>
      <c r="EC23" s="299"/>
      <c r="ED23" s="293" t="str">
        <f t="shared" si="298"/>
        <v/>
      </c>
      <c r="EE23" s="293" t="str">
        <f>IF((ED23&lt;&gt;""),IF(OR($F23&lt;&gt;$G23,PrSettings!$M$4="●"),(($F23-$G23)=(EA23-EB23))*1,0),"")</f>
        <v/>
      </c>
      <c r="EF23" s="293" t="str">
        <f t="shared" si="299"/>
        <v/>
      </c>
      <c r="EG23" s="293" t="str">
        <f>IF(ED23&lt;&gt;"",IF(ABS($F23-$G23)&gt;=PrSettings!$M$7,(ABS($F23-$G23-EA23+EB23)&lt;=1)*1,IF(AND(ED23,$F23=$G23,$F23&gt;=PrSettings!$M$6),(ABS(EA23-$F23)&lt;=1)*1,IF(AND(ABS($F23-$G23-EA23+EB23)&lt;=1,$F23+$G23&gt;=PrSettings!$M$8),(ABS(EA23-$F23)&lt;=1)*(ABS(EB23-$G23)&lt;=1)*1,""))),"")</f>
        <v/>
      </c>
      <c r="EH23" s="300"/>
      <c r="EJ23" s="291">
        <f t="shared" si="10"/>
        <v>9</v>
      </c>
      <c r="EK23" s="292" t="str">
        <f t="shared" si="300"/>
        <v>C1</v>
      </c>
      <c r="EL23" s="293">
        <f t="shared" si="56"/>
        <v>11</v>
      </c>
      <c r="EM23" s="292" t="str">
        <f t="shared" si="301"/>
        <v>C3</v>
      </c>
      <c r="EN23" s="296"/>
      <c r="EO23" s="296"/>
      <c r="EP23" s="299"/>
      <c r="EQ23" s="293" t="str">
        <f t="shared" si="302"/>
        <v/>
      </c>
      <c r="ER23" s="293" t="str">
        <f>IF((EQ23&lt;&gt;""),IF(OR($F23&lt;&gt;$G23,PrSettings!$M$4="●"),(($F23-$G23)=(EN23-EO23))*1,0),"")</f>
        <v/>
      </c>
      <c r="ES23" s="293" t="str">
        <f t="shared" si="303"/>
        <v/>
      </c>
      <c r="ET23" s="293" t="str">
        <f>IF(EQ23&lt;&gt;"",IF(ABS($F23-$G23)&gt;=PrSettings!$M$7,(ABS($F23-$G23-EN23+EO23)&lt;=1)*1,IF(AND(EQ23,$F23=$G23,$F23&gt;=PrSettings!$M$6),(ABS(EN23-$F23)&lt;=1)*1,IF(AND(ABS($F23-$G23-EN23+EO23)&lt;=1,$F23+$G23&gt;=PrSettings!$M$8),(ABS(EN23-$F23)&lt;=1)*(ABS(EO23-$G23)&lt;=1)*1,""))),"")</f>
        <v/>
      </c>
      <c r="EU23" s="300"/>
      <c r="EW23" s="291">
        <f t="shared" si="11"/>
        <v>9</v>
      </c>
      <c r="EX23" s="292" t="str">
        <f t="shared" si="304"/>
        <v>C1</v>
      </c>
      <c r="EY23" s="293">
        <f t="shared" si="59"/>
        <v>11</v>
      </c>
      <c r="EZ23" s="292" t="str">
        <f t="shared" si="305"/>
        <v>C3</v>
      </c>
      <c r="FA23" s="296"/>
      <c r="FB23" s="296"/>
      <c r="FC23" s="299"/>
      <c r="FD23" s="293" t="str">
        <f t="shared" si="306"/>
        <v/>
      </c>
      <c r="FE23" s="293" t="str">
        <f>IF((FD23&lt;&gt;""),IF(OR($F23&lt;&gt;$G23,PrSettings!$M$4="●"),(($F23-$G23)=(FA23-FB23))*1,0),"")</f>
        <v/>
      </c>
      <c r="FF23" s="293" t="str">
        <f t="shared" si="307"/>
        <v/>
      </c>
      <c r="FG23" s="293" t="str">
        <f>IF(FD23&lt;&gt;"",IF(ABS($F23-$G23)&gt;=PrSettings!$M$7,(ABS($F23-$G23-FA23+FB23)&lt;=1)*1,IF(AND(FD23,$F23=$G23,$F23&gt;=PrSettings!$M$6),(ABS(FA23-$F23)&lt;=1)*1,IF(AND(ABS($F23-$G23-FA23+FB23)&lt;=1,$F23+$G23&gt;=PrSettings!$M$8),(ABS(FA23-$F23)&lt;=1)*(ABS(FB23-$G23)&lt;=1)*1,""))),"")</f>
        <v/>
      </c>
      <c r="FH23" s="300"/>
      <c r="FJ23" s="291">
        <f t="shared" si="12"/>
        <v>9</v>
      </c>
      <c r="FK23" s="292" t="str">
        <f t="shared" si="308"/>
        <v>C1</v>
      </c>
      <c r="FL23" s="293">
        <f t="shared" si="62"/>
        <v>11</v>
      </c>
      <c r="FM23" s="292" t="str">
        <f t="shared" si="309"/>
        <v>C3</v>
      </c>
      <c r="FN23" s="296"/>
      <c r="FO23" s="296"/>
      <c r="FP23" s="299"/>
      <c r="FQ23" s="293" t="str">
        <f t="shared" si="310"/>
        <v/>
      </c>
      <c r="FR23" s="293" t="str">
        <f>IF((FQ23&lt;&gt;""),IF(OR($F23&lt;&gt;$G23,PrSettings!$M$4="●"),(($F23-$G23)=(FN23-FO23))*1,0),"")</f>
        <v/>
      </c>
      <c r="FS23" s="293" t="str">
        <f t="shared" si="311"/>
        <v/>
      </c>
      <c r="FT23" s="293" t="str">
        <f>IF(FQ23&lt;&gt;"",IF(ABS($F23-$G23)&gt;=PrSettings!$M$7,(ABS($F23-$G23-FN23+FO23)&lt;=1)*1,IF(AND(FQ23,$F23=$G23,$F23&gt;=PrSettings!$M$6),(ABS(FN23-$F23)&lt;=1)*1,IF(AND(ABS($F23-$G23-FN23+FO23)&lt;=1,$F23+$G23&gt;=PrSettings!$M$8),(ABS(FN23-$F23)&lt;=1)*(ABS(FO23-$G23)&lt;=1)*1,""))),"")</f>
        <v/>
      </c>
      <c r="FU23" s="300"/>
      <c r="FW23" s="291">
        <f t="shared" si="13"/>
        <v>9</v>
      </c>
      <c r="FX23" s="292" t="str">
        <f t="shared" si="312"/>
        <v>C1</v>
      </c>
      <c r="FY23" s="293">
        <f t="shared" si="65"/>
        <v>11</v>
      </c>
      <c r="FZ23" s="292" t="str">
        <f t="shared" si="313"/>
        <v>C3</v>
      </c>
      <c r="GA23" s="296"/>
      <c r="GB23" s="296"/>
      <c r="GC23" s="299"/>
      <c r="GD23" s="293" t="str">
        <f t="shared" si="314"/>
        <v/>
      </c>
      <c r="GE23" s="293" t="str">
        <f>IF((GD23&lt;&gt;""),IF(OR($F23&lt;&gt;$G23,PrSettings!$M$4="●"),(($F23-$G23)=(GA23-GB23))*1,0),"")</f>
        <v/>
      </c>
      <c r="GF23" s="293" t="str">
        <f t="shared" si="315"/>
        <v/>
      </c>
      <c r="GG23" s="293" t="str">
        <f>IF(GD23&lt;&gt;"",IF(ABS($F23-$G23)&gt;=PrSettings!$M$7,(ABS($F23-$G23-GA23+GB23)&lt;=1)*1,IF(AND(GD23,$F23=$G23,$F23&gt;=PrSettings!$M$6),(ABS(GA23-$F23)&lt;=1)*1,IF(AND(ABS($F23-$G23-GA23+GB23)&lt;=1,$F23+$G23&gt;=PrSettings!$M$8),(ABS(GA23-$F23)&lt;=1)*(ABS(GB23-$G23)&lt;=1)*1,""))),"")</f>
        <v/>
      </c>
      <c r="GH23" s="300"/>
      <c r="GJ23" s="291">
        <f t="shared" si="14"/>
        <v>9</v>
      </c>
      <c r="GK23" s="292" t="str">
        <f t="shared" si="316"/>
        <v>C1</v>
      </c>
      <c r="GL23" s="293">
        <f t="shared" si="68"/>
        <v>11</v>
      </c>
      <c r="GM23" s="292" t="str">
        <f t="shared" si="317"/>
        <v>C3</v>
      </c>
      <c r="GN23" s="296"/>
      <c r="GO23" s="296"/>
      <c r="GP23" s="299"/>
      <c r="GQ23" s="293" t="str">
        <f t="shared" si="318"/>
        <v/>
      </c>
      <c r="GR23" s="293" t="str">
        <f>IF((GQ23&lt;&gt;""),IF(OR($F23&lt;&gt;$G23,PrSettings!$M$4="●"),(($F23-$G23)=(GN23-GO23))*1,0),"")</f>
        <v/>
      </c>
      <c r="GS23" s="293" t="str">
        <f t="shared" si="319"/>
        <v/>
      </c>
      <c r="GT23" s="293" t="str">
        <f>IF(GQ23&lt;&gt;"",IF(ABS($F23-$G23)&gt;=PrSettings!$M$7,(ABS($F23-$G23-GN23+GO23)&lt;=1)*1,IF(AND(GQ23,$F23=$G23,$F23&gt;=PrSettings!$M$6),(ABS(GN23-$F23)&lt;=1)*1,IF(AND(ABS($F23-$G23-GN23+GO23)&lt;=1,$F23+$G23&gt;=PrSettings!$M$8),(ABS(GN23-$F23)&lt;=1)*(ABS(GO23-$G23)&lt;=1)*1,""))),"")</f>
        <v/>
      </c>
      <c r="GU23" s="300"/>
      <c r="GW23" s="291">
        <f t="shared" si="15"/>
        <v>9</v>
      </c>
      <c r="GX23" s="292" t="str">
        <f t="shared" si="320"/>
        <v>C1</v>
      </c>
      <c r="GY23" s="293">
        <f t="shared" si="71"/>
        <v>11</v>
      </c>
      <c r="GZ23" s="292" t="str">
        <f t="shared" si="321"/>
        <v>C3</v>
      </c>
      <c r="HA23" s="296"/>
      <c r="HB23" s="296"/>
      <c r="HC23" s="299"/>
      <c r="HD23" s="293" t="str">
        <f t="shared" si="322"/>
        <v/>
      </c>
      <c r="HE23" s="293" t="str">
        <f>IF((HD23&lt;&gt;""),IF(OR($F23&lt;&gt;$G23,PrSettings!$M$4="●"),(($F23-$G23)=(HA23-HB23))*1,0),"")</f>
        <v/>
      </c>
      <c r="HF23" s="293" t="str">
        <f t="shared" si="323"/>
        <v/>
      </c>
      <c r="HG23" s="293" t="str">
        <f>IF(HD23&lt;&gt;"",IF(ABS($F23-$G23)&gt;=PrSettings!$M$7,(ABS($F23-$G23-HA23+HB23)&lt;=1)*1,IF(AND(HD23,$F23=$G23,$F23&gt;=PrSettings!$M$6),(ABS(HA23-$F23)&lt;=1)*1,IF(AND(ABS($F23-$G23-HA23+HB23)&lt;=1,$F23+$G23&gt;=PrSettings!$M$8),(ABS(HA23-$F23)&lt;=1)*(ABS(HB23-$G23)&lt;=1)*1,""))),"")</f>
        <v/>
      </c>
      <c r="HH23" s="300"/>
      <c r="HJ23" s="291">
        <f t="shared" si="16"/>
        <v>9</v>
      </c>
      <c r="HK23" s="292" t="str">
        <f t="shared" si="324"/>
        <v>C1</v>
      </c>
      <c r="HL23" s="293">
        <f t="shared" si="74"/>
        <v>11</v>
      </c>
      <c r="HM23" s="292" t="str">
        <f t="shared" si="325"/>
        <v>C3</v>
      </c>
      <c r="HN23" s="296"/>
      <c r="HO23" s="296"/>
      <c r="HP23" s="299"/>
      <c r="HQ23" s="293" t="str">
        <f t="shared" si="326"/>
        <v/>
      </c>
      <c r="HR23" s="293" t="str">
        <f>IF((HQ23&lt;&gt;""),IF(OR($F23&lt;&gt;$G23,PrSettings!$M$4="●"),(($F23-$G23)=(HN23-HO23))*1,0),"")</f>
        <v/>
      </c>
      <c r="HS23" s="293" t="str">
        <f t="shared" si="327"/>
        <v/>
      </c>
      <c r="HT23" s="293" t="str">
        <f>IF(HQ23&lt;&gt;"",IF(ABS($F23-$G23)&gt;=PrSettings!$M$7,(ABS($F23-$G23-HN23+HO23)&lt;=1)*1,IF(AND(HQ23,$F23=$G23,$F23&gt;=PrSettings!$M$6),(ABS(HN23-$F23)&lt;=1)*1,IF(AND(ABS($F23-$G23-HN23+HO23)&lt;=1,$F23+$G23&gt;=PrSettings!$M$8),(ABS(HN23-$F23)&lt;=1)*(ABS(HO23-$G23)&lt;=1)*1,""))),"")</f>
        <v/>
      </c>
      <c r="HU23" s="300"/>
      <c r="HW23" s="291">
        <f t="shared" si="17"/>
        <v>9</v>
      </c>
      <c r="HX23" s="292" t="str">
        <f t="shared" si="328"/>
        <v>C1</v>
      </c>
      <c r="HY23" s="293">
        <f t="shared" si="77"/>
        <v>11</v>
      </c>
      <c r="HZ23" s="292" t="str">
        <f t="shared" si="329"/>
        <v>C3</v>
      </c>
      <c r="IA23" s="296"/>
      <c r="IB23" s="296"/>
      <c r="IC23" s="299"/>
      <c r="ID23" s="293" t="str">
        <f t="shared" si="330"/>
        <v/>
      </c>
      <c r="IE23" s="293" t="str">
        <f>IF((ID23&lt;&gt;""),IF(OR($F23&lt;&gt;$G23,PrSettings!$M$4="●"),(($F23-$G23)=(IA23-IB23))*1,0),"")</f>
        <v/>
      </c>
      <c r="IF23" s="293" t="str">
        <f t="shared" si="331"/>
        <v/>
      </c>
      <c r="IG23" s="293" t="str">
        <f>IF(ID23&lt;&gt;"",IF(ABS($F23-$G23)&gt;=PrSettings!$M$7,(ABS($F23-$G23-IA23+IB23)&lt;=1)*1,IF(AND(ID23,$F23=$G23,$F23&gt;=PrSettings!$M$6),(ABS(IA23-$F23)&lt;=1)*1,IF(AND(ABS($F23-$G23-IA23+IB23)&lt;=1,$F23+$G23&gt;=PrSettings!$M$8),(ABS(IA23-$F23)&lt;=1)*(ABS(IB23-$G23)&lt;=1)*1,""))),"")</f>
        <v/>
      </c>
      <c r="IH23" s="300"/>
      <c r="IJ23" s="291">
        <f t="shared" si="18"/>
        <v>9</v>
      </c>
      <c r="IK23" s="292" t="str">
        <f t="shared" si="332"/>
        <v>C1</v>
      </c>
      <c r="IL23" s="293">
        <f t="shared" si="80"/>
        <v>11</v>
      </c>
      <c r="IM23" s="292" t="str">
        <f t="shared" si="333"/>
        <v>C3</v>
      </c>
      <c r="IN23" s="296"/>
      <c r="IO23" s="296"/>
      <c r="IP23" s="299"/>
      <c r="IQ23" s="293" t="str">
        <f t="shared" si="334"/>
        <v/>
      </c>
      <c r="IR23" s="293" t="str">
        <f>IF((IQ23&lt;&gt;""),IF(OR($F23&lt;&gt;$G23,PrSettings!$M$4="●"),(($F23-$G23)=(IN23-IO23))*1,0),"")</f>
        <v/>
      </c>
      <c r="IS23" s="293" t="str">
        <f t="shared" si="335"/>
        <v/>
      </c>
      <c r="IT23" s="293" t="str">
        <f>IF(IQ23&lt;&gt;"",IF(ABS($F23-$G23)&gt;=PrSettings!$M$7,(ABS($F23-$G23-IN23+IO23)&lt;=1)*1,IF(AND(IQ23,$F23=$G23,$F23&gt;=PrSettings!$M$6),(ABS(IN23-$F23)&lt;=1)*1,IF(AND(ABS($F23-$G23-IN23+IO23)&lt;=1,$F23+$G23&gt;=PrSettings!$M$8),(ABS(IN23-$F23)&lt;=1)*(ABS(IO23-$G23)&lt;=1)*1,""))),"")</f>
        <v/>
      </c>
      <c r="IU23" s="300"/>
      <c r="IW23" s="291">
        <f t="shared" si="19"/>
        <v>9</v>
      </c>
      <c r="IX23" s="292" t="str">
        <f t="shared" si="336"/>
        <v>C1</v>
      </c>
      <c r="IY23" s="293">
        <f t="shared" si="83"/>
        <v>11</v>
      </c>
      <c r="IZ23" s="292" t="str">
        <f t="shared" si="337"/>
        <v>C3</v>
      </c>
      <c r="JA23" s="296"/>
      <c r="JB23" s="296"/>
      <c r="JC23" s="299"/>
      <c r="JD23" s="293" t="str">
        <f t="shared" si="338"/>
        <v/>
      </c>
      <c r="JE23" s="293" t="str">
        <f>IF((JD23&lt;&gt;""),IF(OR($F23&lt;&gt;$G23,PrSettings!$M$4="●"),(($F23-$G23)=(JA23-JB23))*1,0),"")</f>
        <v/>
      </c>
      <c r="JF23" s="293" t="str">
        <f t="shared" si="339"/>
        <v/>
      </c>
      <c r="JG23" s="293" t="str">
        <f>IF(JD23&lt;&gt;"",IF(ABS($F23-$G23)&gt;=PrSettings!$M$7,(ABS($F23-$G23-JA23+JB23)&lt;=1)*1,IF(AND(JD23,$F23=$G23,$F23&gt;=PrSettings!$M$6),(ABS(JA23-$F23)&lt;=1)*1,IF(AND(ABS($F23-$G23-JA23+JB23)&lt;=1,$F23+$G23&gt;=PrSettings!$M$8),(ABS(JA23-$F23)&lt;=1)*(ABS(JB23-$G23)&lt;=1)*1,""))),"")</f>
        <v/>
      </c>
      <c r="JH23" s="300"/>
      <c r="JJ23" s="291">
        <f t="shared" si="20"/>
        <v>9</v>
      </c>
      <c r="JK23" s="292" t="str">
        <f t="shared" si="340"/>
        <v>C1</v>
      </c>
      <c r="JL23" s="293">
        <f t="shared" si="86"/>
        <v>11</v>
      </c>
      <c r="JM23" s="292" t="str">
        <f t="shared" si="341"/>
        <v>C3</v>
      </c>
      <c r="JN23" s="296"/>
      <c r="JO23" s="296"/>
      <c r="JP23" s="299"/>
      <c r="JQ23" s="293" t="str">
        <f t="shared" si="342"/>
        <v/>
      </c>
      <c r="JR23" s="293" t="str">
        <f>IF((JQ23&lt;&gt;""),IF(OR($F23&lt;&gt;$G23,PrSettings!$M$4="●"),(($F23-$G23)=(JN23-JO23))*1,0),"")</f>
        <v/>
      </c>
      <c r="JS23" s="293" t="str">
        <f t="shared" si="343"/>
        <v/>
      </c>
      <c r="JT23" s="293" t="str">
        <f>IF(JQ23&lt;&gt;"",IF(ABS($F23-$G23)&gt;=PrSettings!$M$7,(ABS($F23-$G23-JN23+JO23)&lt;=1)*1,IF(AND(JQ23,$F23=$G23,$F23&gt;=PrSettings!$M$6),(ABS(JN23-$F23)&lt;=1)*1,IF(AND(ABS($F23-$G23-JN23+JO23)&lt;=1,$F23+$G23&gt;=PrSettings!$M$8),(ABS(JN23-$F23)&lt;=1)*(ABS(JO23-$G23)&lt;=1)*1,""))),"")</f>
        <v/>
      </c>
      <c r="JU23" s="300"/>
      <c r="JW23" s="291">
        <f t="shared" si="21"/>
        <v>9</v>
      </c>
      <c r="JX23" s="292" t="str">
        <f t="shared" si="344"/>
        <v>C1</v>
      </c>
      <c r="JY23" s="293">
        <f t="shared" si="89"/>
        <v>11</v>
      </c>
      <c r="JZ23" s="292" t="str">
        <f t="shared" si="345"/>
        <v>C3</v>
      </c>
      <c r="KA23" s="296"/>
      <c r="KB23" s="296"/>
      <c r="KC23" s="299"/>
      <c r="KD23" s="293" t="str">
        <f t="shared" si="346"/>
        <v/>
      </c>
      <c r="KE23" s="293" t="str">
        <f>IF((KD23&lt;&gt;""),IF(OR($F23&lt;&gt;$G23,PrSettings!$M$4="●"),(($F23-$G23)=(KA23-KB23))*1,0),"")</f>
        <v/>
      </c>
      <c r="KF23" s="293" t="str">
        <f t="shared" si="347"/>
        <v/>
      </c>
      <c r="KG23" s="293" t="str">
        <f>IF(KD23&lt;&gt;"",IF(ABS($F23-$G23)&gt;=PrSettings!$M$7,(ABS($F23-$G23-KA23+KB23)&lt;=1)*1,IF(AND(KD23,$F23=$G23,$F23&gt;=PrSettings!$M$6),(ABS(KA23-$F23)&lt;=1)*1,IF(AND(ABS($F23-$G23-KA23+KB23)&lt;=1,$F23+$G23&gt;=PrSettings!$M$8),(ABS(KA23-$F23)&lt;=1)*(ABS(KB23-$G23)&lt;=1)*1,""))),"")</f>
        <v/>
      </c>
      <c r="KH23" s="300"/>
      <c r="KJ23" s="291">
        <f t="shared" si="22"/>
        <v>9</v>
      </c>
      <c r="KK23" s="292" t="str">
        <f t="shared" si="348"/>
        <v>C1</v>
      </c>
      <c r="KL23" s="293">
        <f t="shared" si="92"/>
        <v>11</v>
      </c>
      <c r="KM23" s="292" t="str">
        <f t="shared" si="349"/>
        <v>C3</v>
      </c>
      <c r="KN23" s="296"/>
      <c r="KO23" s="296"/>
      <c r="KP23" s="299"/>
      <c r="KQ23" s="293" t="str">
        <f t="shared" si="350"/>
        <v/>
      </c>
      <c r="KR23" s="293" t="str">
        <f>IF((KQ23&lt;&gt;""),IF(OR($F23&lt;&gt;$G23,PrSettings!$M$4="●"),(($F23-$G23)=(KN23-KO23))*1,0),"")</f>
        <v/>
      </c>
      <c r="KS23" s="293" t="str">
        <f t="shared" si="351"/>
        <v/>
      </c>
      <c r="KT23" s="293" t="str">
        <f>IF(KQ23&lt;&gt;"",IF(ABS($F23-$G23)&gt;=PrSettings!$M$7,(ABS($F23-$G23-KN23+KO23)&lt;=1)*1,IF(AND(KQ23,$F23=$G23,$F23&gt;=PrSettings!$M$6),(ABS(KN23-$F23)&lt;=1)*1,IF(AND(ABS($F23-$G23-KN23+KO23)&lt;=1,$F23+$G23&gt;=PrSettings!$M$8),(ABS(KN23-$F23)&lt;=1)*(ABS(KO23-$G23)&lt;=1)*1,""))),"")</f>
        <v/>
      </c>
      <c r="KU23" s="300"/>
      <c r="KW23" s="291">
        <f t="shared" si="23"/>
        <v>9</v>
      </c>
      <c r="KX23" s="292" t="str">
        <f t="shared" si="352"/>
        <v>C1</v>
      </c>
      <c r="KY23" s="293">
        <f t="shared" si="95"/>
        <v>11</v>
      </c>
      <c r="KZ23" s="292" t="str">
        <f t="shared" si="353"/>
        <v>C3</v>
      </c>
      <c r="LA23" s="296"/>
      <c r="LB23" s="296"/>
      <c r="LC23" s="299"/>
      <c r="LD23" s="293" t="str">
        <f t="shared" si="354"/>
        <v/>
      </c>
      <c r="LE23" s="293" t="str">
        <f>IF((LD23&lt;&gt;""),IF(OR($F23&lt;&gt;$G23,PrSettings!$M$4="●"),(($F23-$G23)=(LA23-LB23))*1,0),"")</f>
        <v/>
      </c>
      <c r="LF23" s="293" t="str">
        <f t="shared" si="355"/>
        <v/>
      </c>
      <c r="LG23" s="293" t="str">
        <f>IF(LD23&lt;&gt;"",IF(ABS($F23-$G23)&gt;=PrSettings!$M$7,(ABS($F23-$G23-LA23+LB23)&lt;=1)*1,IF(AND(LD23,$F23=$G23,$F23&gt;=PrSettings!$M$6),(ABS(LA23-$F23)&lt;=1)*1,IF(AND(ABS($F23-$G23-LA23+LB23)&lt;=1,$F23+$G23&gt;=PrSettings!$M$8),(ABS(LA23-$F23)&lt;=1)*(ABS(LB23-$G23)&lt;=1)*1,""))),"")</f>
        <v/>
      </c>
      <c r="LH23" s="300"/>
      <c r="LJ23" s="291">
        <f t="shared" si="24"/>
        <v>9</v>
      </c>
      <c r="LK23" s="292" t="str">
        <f t="shared" si="356"/>
        <v>C1</v>
      </c>
      <c r="LL23" s="293">
        <f t="shared" si="98"/>
        <v>11</v>
      </c>
      <c r="LM23" s="292" t="str">
        <f t="shared" si="357"/>
        <v>C3</v>
      </c>
      <c r="LN23" s="296"/>
      <c r="LO23" s="296"/>
      <c r="LP23" s="299"/>
      <c r="LQ23" s="293" t="str">
        <f t="shared" si="358"/>
        <v/>
      </c>
      <c r="LR23" s="293" t="str">
        <f>IF((LQ23&lt;&gt;""),IF(OR($F23&lt;&gt;$G23,PrSettings!$M$4="●"),(($F23-$G23)=(LN23-LO23))*1,0),"")</f>
        <v/>
      </c>
      <c r="LS23" s="293" t="str">
        <f t="shared" si="359"/>
        <v/>
      </c>
      <c r="LT23" s="293" t="str">
        <f>IF(LQ23&lt;&gt;"",IF(ABS($F23-$G23)&gt;=PrSettings!$M$7,(ABS($F23-$G23-LN23+LO23)&lt;=1)*1,IF(AND(LQ23,$F23=$G23,$F23&gt;=PrSettings!$M$6),(ABS(LN23-$F23)&lt;=1)*1,IF(AND(ABS($F23-$G23-LN23+LO23)&lt;=1,$F23+$G23&gt;=PrSettings!$M$8),(ABS(LN23-$F23)&lt;=1)*(ABS(LO23-$G23)&lt;=1)*1,""))),"")</f>
        <v/>
      </c>
      <c r="LU23" s="300"/>
      <c r="LW23" s="291">
        <f t="shared" si="25"/>
        <v>9</v>
      </c>
      <c r="LX23" s="292" t="str">
        <f t="shared" si="360"/>
        <v>C1</v>
      </c>
      <c r="LY23" s="293">
        <f t="shared" si="101"/>
        <v>11</v>
      </c>
      <c r="LZ23" s="292" t="str">
        <f t="shared" si="361"/>
        <v>C3</v>
      </c>
      <c r="MA23" s="296"/>
      <c r="MB23" s="296"/>
      <c r="MC23" s="299"/>
      <c r="MD23" s="293" t="str">
        <f t="shared" si="362"/>
        <v/>
      </c>
      <c r="ME23" s="293" t="str">
        <f>IF((MD23&lt;&gt;""),IF(OR($F23&lt;&gt;$G23,PrSettings!$M$4="●"),(($F23-$G23)=(MA23-MB23))*1,0),"")</f>
        <v/>
      </c>
      <c r="MF23" s="293" t="str">
        <f t="shared" si="363"/>
        <v/>
      </c>
      <c r="MG23" s="293" t="str">
        <f>IF(MD23&lt;&gt;"",IF(ABS($F23-$G23)&gt;=PrSettings!$M$7,(ABS($F23-$G23-MA23+MB23)&lt;=1)*1,IF(AND(MD23,$F23=$G23,$F23&gt;=PrSettings!$M$6),(ABS(MA23-$F23)&lt;=1)*1,IF(AND(ABS($F23-$G23-MA23+MB23)&lt;=1,$F23+$G23&gt;=PrSettings!$M$8),(ABS(MA23-$F23)&lt;=1)*(ABS(MB23-$G23)&lt;=1)*1,""))),"")</f>
        <v/>
      </c>
      <c r="MH23" s="300"/>
    </row>
    <row r="24" spans="2:346" x14ac:dyDescent="0.25">
      <c r="B24" s="291">
        <f>INDEX(Groups!$C$7:$C$35,MATCH(C24,Groups!$D$7:$D$35,0))</f>
        <v>12</v>
      </c>
      <c r="C24" s="292" t="str">
        <f>CalcC!$P$26</f>
        <v>C4</v>
      </c>
      <c r="D24" s="293">
        <f>INDEX(Groups!$C$7:$C$35,MATCH(E24,Groups!$D$7:$D$35,0))</f>
        <v>9</v>
      </c>
      <c r="E24" s="292" t="str">
        <f>CalcC!$Q$26</f>
        <v>C1</v>
      </c>
      <c r="F24" s="294" t="str">
        <f>CalcC!$R$26</f>
        <v/>
      </c>
      <c r="G24" s="295" t="str">
        <f>CalcC!$S$26</f>
        <v/>
      </c>
      <c r="J24" s="291">
        <f t="shared" si="0"/>
        <v>12</v>
      </c>
      <c r="K24" s="292" t="str">
        <f t="shared" si="260"/>
        <v>C4</v>
      </c>
      <c r="L24" s="293">
        <f t="shared" si="26"/>
        <v>9</v>
      </c>
      <c r="M24" s="292" t="str">
        <f t="shared" si="261"/>
        <v>C1</v>
      </c>
      <c r="N24" s="296"/>
      <c r="O24" s="296"/>
      <c r="P24" s="299"/>
      <c r="Q24" s="293" t="str">
        <f t="shared" si="262"/>
        <v/>
      </c>
      <c r="R24" s="293" t="str">
        <f>IF((Q24&lt;&gt;""),IF(OR($F24&lt;&gt;$G24,PrSettings!$M$4="●"),(($F24-$G24)=(N24-O24))*1,0),"")</f>
        <v/>
      </c>
      <c r="S24" s="293" t="str">
        <f t="shared" si="263"/>
        <v/>
      </c>
      <c r="T24" s="293" t="str">
        <f>IF(Q24&lt;&gt;"",IF(ABS($F24-$G24)&gt;=PrSettings!$M$7,(ABS($F24-$G24-N24+O24)&lt;=1)*1,IF(AND(Q24,$F24=$G24,$F24&gt;=PrSettings!$M$6),(ABS(N24-$F24)&lt;=1)*1,IF(AND(ABS($F24-$G24-N24+O24)&lt;=1,$F24+$G24&gt;=PrSettings!$M$8),(ABS(N24-$F24)&lt;=1)*(ABS(O24-$G24)&lt;=1)*1,""))),"")</f>
        <v/>
      </c>
      <c r="U24" s="300"/>
      <c r="W24" s="291">
        <f t="shared" si="1"/>
        <v>12</v>
      </c>
      <c r="X24" s="292" t="str">
        <f t="shared" si="264"/>
        <v>C4</v>
      </c>
      <c r="Y24" s="293">
        <f t="shared" si="29"/>
        <v>9</v>
      </c>
      <c r="Z24" s="292" t="str">
        <f t="shared" si="265"/>
        <v>C1</v>
      </c>
      <c r="AA24" s="296"/>
      <c r="AB24" s="296"/>
      <c r="AC24" s="299"/>
      <c r="AD24" s="293" t="str">
        <f t="shared" si="266"/>
        <v/>
      </c>
      <c r="AE24" s="293" t="str">
        <f>IF((AD24&lt;&gt;""),IF(OR($F24&lt;&gt;$G24,PrSettings!$M$4="●"),(($F24-$G24)=(AA24-AB24))*1,0),"")</f>
        <v/>
      </c>
      <c r="AF24" s="293" t="str">
        <f t="shared" si="267"/>
        <v/>
      </c>
      <c r="AG24" s="293" t="str">
        <f>IF(AD24&lt;&gt;"",IF(ABS($F24-$G24)&gt;=PrSettings!$M$7,(ABS($F24-$G24-AA24+AB24)&lt;=1)*1,IF(AND(AD24,$F24=$G24,$F24&gt;=PrSettings!$M$6),(ABS(AA24-$F24)&lt;=1)*1,IF(AND(ABS($F24-$G24-AA24+AB24)&lt;=1,$F24+$G24&gt;=PrSettings!$M$8),(ABS(AA24-$F24)&lt;=1)*(ABS(AB24-$G24)&lt;=1)*1,""))),"")</f>
        <v/>
      </c>
      <c r="AH24" s="300"/>
      <c r="AJ24" s="291">
        <f t="shared" si="2"/>
        <v>12</v>
      </c>
      <c r="AK24" s="292" t="str">
        <f t="shared" si="268"/>
        <v>C4</v>
      </c>
      <c r="AL24" s="293">
        <f t="shared" si="32"/>
        <v>9</v>
      </c>
      <c r="AM24" s="292" t="str">
        <f t="shared" si="269"/>
        <v>C1</v>
      </c>
      <c r="AN24" s="296"/>
      <c r="AO24" s="296"/>
      <c r="AP24" s="299"/>
      <c r="AQ24" s="293" t="str">
        <f t="shared" si="270"/>
        <v/>
      </c>
      <c r="AR24" s="293" t="str">
        <f>IF((AQ24&lt;&gt;""),IF(OR($F24&lt;&gt;$G24,PrSettings!$M$4="●"),(($F24-$G24)=(AN24-AO24))*1,0),"")</f>
        <v/>
      </c>
      <c r="AS24" s="293" t="str">
        <f t="shared" si="271"/>
        <v/>
      </c>
      <c r="AT24" s="293" t="str">
        <f>IF(AQ24&lt;&gt;"",IF(ABS($F24-$G24)&gt;=PrSettings!$M$7,(ABS($F24-$G24-AN24+AO24)&lt;=1)*1,IF(AND(AQ24,$F24=$G24,$F24&gt;=PrSettings!$M$6),(ABS(AN24-$F24)&lt;=1)*1,IF(AND(ABS($F24-$G24-AN24+AO24)&lt;=1,$F24+$G24&gt;=PrSettings!$M$8),(ABS(AN24-$F24)&lt;=1)*(ABS(AO24-$G24)&lt;=1)*1,""))),"")</f>
        <v/>
      </c>
      <c r="AU24" s="300"/>
      <c r="AW24" s="291">
        <f t="shared" si="3"/>
        <v>12</v>
      </c>
      <c r="AX24" s="292" t="str">
        <f t="shared" si="272"/>
        <v>C4</v>
      </c>
      <c r="AY24" s="293">
        <f t="shared" si="35"/>
        <v>9</v>
      </c>
      <c r="AZ24" s="292" t="str">
        <f t="shared" si="273"/>
        <v>C1</v>
      </c>
      <c r="BA24" s="296"/>
      <c r="BB24" s="296"/>
      <c r="BC24" s="299"/>
      <c r="BD24" s="293" t="str">
        <f t="shared" si="274"/>
        <v/>
      </c>
      <c r="BE24" s="293" t="str">
        <f>IF((BD24&lt;&gt;""),IF(OR($F24&lt;&gt;$G24,PrSettings!$M$4="●"),(($F24-$G24)=(BA24-BB24))*1,0),"")</f>
        <v/>
      </c>
      <c r="BF24" s="293" t="str">
        <f t="shared" si="275"/>
        <v/>
      </c>
      <c r="BG24" s="293" t="str">
        <f>IF(BD24&lt;&gt;"",IF(ABS($F24-$G24)&gt;=PrSettings!$M$7,(ABS($F24-$G24-BA24+BB24)&lt;=1)*1,IF(AND(BD24,$F24=$G24,$F24&gt;=PrSettings!$M$6),(ABS(BA24-$F24)&lt;=1)*1,IF(AND(ABS($F24-$G24-BA24+BB24)&lt;=1,$F24+$G24&gt;=PrSettings!$M$8),(ABS(BA24-$F24)&lt;=1)*(ABS(BB24-$G24)&lt;=1)*1,""))),"")</f>
        <v/>
      </c>
      <c r="BH24" s="300"/>
      <c r="BJ24" s="291">
        <f t="shared" si="4"/>
        <v>12</v>
      </c>
      <c r="BK24" s="292" t="str">
        <f t="shared" si="276"/>
        <v>C4</v>
      </c>
      <c r="BL24" s="293">
        <f t="shared" si="38"/>
        <v>9</v>
      </c>
      <c r="BM24" s="292" t="str">
        <f t="shared" si="277"/>
        <v>C1</v>
      </c>
      <c r="BN24" s="296"/>
      <c r="BO24" s="296"/>
      <c r="BP24" s="299"/>
      <c r="BQ24" s="293" t="str">
        <f t="shared" si="278"/>
        <v/>
      </c>
      <c r="BR24" s="293" t="str">
        <f>IF((BQ24&lt;&gt;""),IF(OR($F24&lt;&gt;$G24,PrSettings!$M$4="●"),(($F24-$G24)=(BN24-BO24))*1,0),"")</f>
        <v/>
      </c>
      <c r="BS24" s="293" t="str">
        <f t="shared" si="279"/>
        <v/>
      </c>
      <c r="BT24" s="293" t="str">
        <f>IF(BQ24&lt;&gt;"",IF(ABS($F24-$G24)&gt;=PrSettings!$M$7,(ABS($F24-$G24-BN24+BO24)&lt;=1)*1,IF(AND(BQ24,$F24=$G24,$F24&gt;=PrSettings!$M$6),(ABS(BN24-$F24)&lt;=1)*1,IF(AND(ABS($F24-$G24-BN24+BO24)&lt;=1,$F24+$G24&gt;=PrSettings!$M$8),(ABS(BN24-$F24)&lt;=1)*(ABS(BO24-$G24)&lt;=1)*1,""))),"")</f>
        <v/>
      </c>
      <c r="BU24" s="300"/>
      <c r="BW24" s="291">
        <f t="shared" si="5"/>
        <v>12</v>
      </c>
      <c r="BX24" s="292" t="str">
        <f t="shared" si="280"/>
        <v>C4</v>
      </c>
      <c r="BY24" s="293">
        <f t="shared" si="41"/>
        <v>9</v>
      </c>
      <c r="BZ24" s="292" t="str">
        <f t="shared" si="281"/>
        <v>C1</v>
      </c>
      <c r="CA24" s="296"/>
      <c r="CB24" s="296"/>
      <c r="CC24" s="299"/>
      <c r="CD24" s="293" t="str">
        <f t="shared" si="282"/>
        <v/>
      </c>
      <c r="CE24" s="293" t="str">
        <f>IF((CD24&lt;&gt;""),IF(OR($F24&lt;&gt;$G24,PrSettings!$M$4="●"),(($F24-$G24)=(CA24-CB24))*1,0),"")</f>
        <v/>
      </c>
      <c r="CF24" s="293" t="str">
        <f t="shared" si="283"/>
        <v/>
      </c>
      <c r="CG24" s="293" t="str">
        <f>IF(CD24&lt;&gt;"",IF(ABS($F24-$G24)&gt;=PrSettings!$M$7,(ABS($F24-$G24-CA24+CB24)&lt;=1)*1,IF(AND(CD24,$F24=$G24,$F24&gt;=PrSettings!$M$6),(ABS(CA24-$F24)&lt;=1)*1,IF(AND(ABS($F24-$G24-CA24+CB24)&lt;=1,$F24+$G24&gt;=PrSettings!$M$8),(ABS(CA24-$F24)&lt;=1)*(ABS(CB24-$G24)&lt;=1)*1,""))),"")</f>
        <v/>
      </c>
      <c r="CH24" s="300"/>
      <c r="CJ24" s="291">
        <f t="shared" si="6"/>
        <v>12</v>
      </c>
      <c r="CK24" s="292" t="str">
        <f t="shared" si="284"/>
        <v>C4</v>
      </c>
      <c r="CL24" s="293">
        <f t="shared" si="44"/>
        <v>9</v>
      </c>
      <c r="CM24" s="292" t="str">
        <f t="shared" si="285"/>
        <v>C1</v>
      </c>
      <c r="CN24" s="296"/>
      <c r="CO24" s="296"/>
      <c r="CP24" s="299"/>
      <c r="CQ24" s="293" t="str">
        <f t="shared" si="286"/>
        <v/>
      </c>
      <c r="CR24" s="293" t="str">
        <f>IF((CQ24&lt;&gt;""),IF(OR($F24&lt;&gt;$G24,PrSettings!$M$4="●"),(($F24-$G24)=(CN24-CO24))*1,0),"")</f>
        <v/>
      </c>
      <c r="CS24" s="293" t="str">
        <f t="shared" si="287"/>
        <v/>
      </c>
      <c r="CT24" s="293" t="str">
        <f>IF(CQ24&lt;&gt;"",IF(ABS($F24-$G24)&gt;=PrSettings!$M$7,(ABS($F24-$G24-CN24+CO24)&lt;=1)*1,IF(AND(CQ24,$F24=$G24,$F24&gt;=PrSettings!$M$6),(ABS(CN24-$F24)&lt;=1)*1,IF(AND(ABS($F24-$G24-CN24+CO24)&lt;=1,$F24+$G24&gt;=PrSettings!$M$8),(ABS(CN24-$F24)&lt;=1)*(ABS(CO24-$G24)&lt;=1)*1,""))),"")</f>
        <v/>
      </c>
      <c r="CU24" s="300"/>
      <c r="CW24" s="291">
        <f t="shared" si="7"/>
        <v>12</v>
      </c>
      <c r="CX24" s="292" t="str">
        <f t="shared" si="288"/>
        <v>C4</v>
      </c>
      <c r="CY24" s="293">
        <f t="shared" si="47"/>
        <v>9</v>
      </c>
      <c r="CZ24" s="292" t="str">
        <f t="shared" si="289"/>
        <v>C1</v>
      </c>
      <c r="DA24" s="296"/>
      <c r="DB24" s="296"/>
      <c r="DC24" s="299"/>
      <c r="DD24" s="293" t="str">
        <f t="shared" si="290"/>
        <v/>
      </c>
      <c r="DE24" s="293" t="str">
        <f>IF((DD24&lt;&gt;""),IF(OR($F24&lt;&gt;$G24,PrSettings!$M$4="●"),(($F24-$G24)=(DA24-DB24))*1,0),"")</f>
        <v/>
      </c>
      <c r="DF24" s="293" t="str">
        <f t="shared" si="291"/>
        <v/>
      </c>
      <c r="DG24" s="293" t="str">
        <f>IF(DD24&lt;&gt;"",IF(ABS($F24-$G24)&gt;=PrSettings!$M$7,(ABS($F24-$G24-DA24+DB24)&lt;=1)*1,IF(AND(DD24,$F24=$G24,$F24&gt;=PrSettings!$M$6),(ABS(DA24-$F24)&lt;=1)*1,IF(AND(ABS($F24-$G24-DA24+DB24)&lt;=1,$F24+$G24&gt;=PrSettings!$M$8),(ABS(DA24-$F24)&lt;=1)*(ABS(DB24-$G24)&lt;=1)*1,""))),"")</f>
        <v/>
      </c>
      <c r="DH24" s="300"/>
      <c r="DJ24" s="291">
        <f t="shared" si="8"/>
        <v>12</v>
      </c>
      <c r="DK24" s="292" t="str">
        <f t="shared" si="292"/>
        <v>C4</v>
      </c>
      <c r="DL24" s="293">
        <f t="shared" si="50"/>
        <v>9</v>
      </c>
      <c r="DM24" s="292" t="str">
        <f t="shared" si="293"/>
        <v>C1</v>
      </c>
      <c r="DN24" s="296"/>
      <c r="DO24" s="296"/>
      <c r="DP24" s="299"/>
      <c r="DQ24" s="293" t="str">
        <f t="shared" si="294"/>
        <v/>
      </c>
      <c r="DR24" s="293" t="str">
        <f>IF((DQ24&lt;&gt;""),IF(OR($F24&lt;&gt;$G24,PrSettings!$M$4="●"),(($F24-$G24)=(DN24-DO24))*1,0),"")</f>
        <v/>
      </c>
      <c r="DS24" s="293" t="str">
        <f t="shared" si="295"/>
        <v/>
      </c>
      <c r="DT24" s="293" t="str">
        <f>IF(DQ24&lt;&gt;"",IF(ABS($F24-$G24)&gt;=PrSettings!$M$7,(ABS($F24-$G24-DN24+DO24)&lt;=1)*1,IF(AND(DQ24,$F24=$G24,$F24&gt;=PrSettings!$M$6),(ABS(DN24-$F24)&lt;=1)*1,IF(AND(ABS($F24-$G24-DN24+DO24)&lt;=1,$F24+$G24&gt;=PrSettings!$M$8),(ABS(DN24-$F24)&lt;=1)*(ABS(DO24-$G24)&lt;=1)*1,""))),"")</f>
        <v/>
      </c>
      <c r="DU24" s="300"/>
      <c r="DW24" s="291">
        <f t="shared" si="9"/>
        <v>12</v>
      </c>
      <c r="DX24" s="292" t="str">
        <f t="shared" si="296"/>
        <v>C4</v>
      </c>
      <c r="DY24" s="293">
        <f t="shared" si="53"/>
        <v>9</v>
      </c>
      <c r="DZ24" s="292" t="str">
        <f t="shared" si="297"/>
        <v>C1</v>
      </c>
      <c r="EA24" s="296"/>
      <c r="EB24" s="296"/>
      <c r="EC24" s="299"/>
      <c r="ED24" s="293" t="str">
        <f t="shared" si="298"/>
        <v/>
      </c>
      <c r="EE24" s="293" t="str">
        <f>IF((ED24&lt;&gt;""),IF(OR($F24&lt;&gt;$G24,PrSettings!$M$4="●"),(($F24-$G24)=(EA24-EB24))*1,0),"")</f>
        <v/>
      </c>
      <c r="EF24" s="293" t="str">
        <f t="shared" si="299"/>
        <v/>
      </c>
      <c r="EG24" s="293" t="str">
        <f>IF(ED24&lt;&gt;"",IF(ABS($F24-$G24)&gt;=PrSettings!$M$7,(ABS($F24-$G24-EA24+EB24)&lt;=1)*1,IF(AND(ED24,$F24=$G24,$F24&gt;=PrSettings!$M$6),(ABS(EA24-$F24)&lt;=1)*1,IF(AND(ABS($F24-$G24-EA24+EB24)&lt;=1,$F24+$G24&gt;=PrSettings!$M$8),(ABS(EA24-$F24)&lt;=1)*(ABS(EB24-$G24)&lt;=1)*1,""))),"")</f>
        <v/>
      </c>
      <c r="EH24" s="300"/>
      <c r="EJ24" s="291">
        <f t="shared" si="10"/>
        <v>12</v>
      </c>
      <c r="EK24" s="292" t="str">
        <f t="shared" si="300"/>
        <v>C4</v>
      </c>
      <c r="EL24" s="293">
        <f t="shared" si="56"/>
        <v>9</v>
      </c>
      <c r="EM24" s="292" t="str">
        <f t="shared" si="301"/>
        <v>C1</v>
      </c>
      <c r="EN24" s="296"/>
      <c r="EO24" s="296"/>
      <c r="EP24" s="299"/>
      <c r="EQ24" s="293" t="str">
        <f t="shared" si="302"/>
        <v/>
      </c>
      <c r="ER24" s="293" t="str">
        <f>IF((EQ24&lt;&gt;""),IF(OR($F24&lt;&gt;$G24,PrSettings!$M$4="●"),(($F24-$G24)=(EN24-EO24))*1,0),"")</f>
        <v/>
      </c>
      <c r="ES24" s="293" t="str">
        <f t="shared" si="303"/>
        <v/>
      </c>
      <c r="ET24" s="293" t="str">
        <f>IF(EQ24&lt;&gt;"",IF(ABS($F24-$G24)&gt;=PrSettings!$M$7,(ABS($F24-$G24-EN24+EO24)&lt;=1)*1,IF(AND(EQ24,$F24=$G24,$F24&gt;=PrSettings!$M$6),(ABS(EN24-$F24)&lt;=1)*1,IF(AND(ABS($F24-$G24-EN24+EO24)&lt;=1,$F24+$G24&gt;=PrSettings!$M$8),(ABS(EN24-$F24)&lt;=1)*(ABS(EO24-$G24)&lt;=1)*1,""))),"")</f>
        <v/>
      </c>
      <c r="EU24" s="300"/>
      <c r="EW24" s="291">
        <f t="shared" si="11"/>
        <v>12</v>
      </c>
      <c r="EX24" s="292" t="str">
        <f t="shared" si="304"/>
        <v>C4</v>
      </c>
      <c r="EY24" s="293">
        <f t="shared" si="59"/>
        <v>9</v>
      </c>
      <c r="EZ24" s="292" t="str">
        <f t="shared" si="305"/>
        <v>C1</v>
      </c>
      <c r="FA24" s="296"/>
      <c r="FB24" s="296"/>
      <c r="FC24" s="299"/>
      <c r="FD24" s="293" t="str">
        <f t="shared" si="306"/>
        <v/>
      </c>
      <c r="FE24" s="293" t="str">
        <f>IF((FD24&lt;&gt;""),IF(OR($F24&lt;&gt;$G24,PrSettings!$M$4="●"),(($F24-$G24)=(FA24-FB24))*1,0),"")</f>
        <v/>
      </c>
      <c r="FF24" s="293" t="str">
        <f t="shared" si="307"/>
        <v/>
      </c>
      <c r="FG24" s="293" t="str">
        <f>IF(FD24&lt;&gt;"",IF(ABS($F24-$G24)&gt;=PrSettings!$M$7,(ABS($F24-$G24-FA24+FB24)&lt;=1)*1,IF(AND(FD24,$F24=$G24,$F24&gt;=PrSettings!$M$6),(ABS(FA24-$F24)&lt;=1)*1,IF(AND(ABS($F24-$G24-FA24+FB24)&lt;=1,$F24+$G24&gt;=PrSettings!$M$8),(ABS(FA24-$F24)&lt;=1)*(ABS(FB24-$G24)&lt;=1)*1,""))),"")</f>
        <v/>
      </c>
      <c r="FH24" s="300"/>
      <c r="FJ24" s="291">
        <f t="shared" si="12"/>
        <v>12</v>
      </c>
      <c r="FK24" s="292" t="str">
        <f t="shared" si="308"/>
        <v>C4</v>
      </c>
      <c r="FL24" s="293">
        <f t="shared" si="62"/>
        <v>9</v>
      </c>
      <c r="FM24" s="292" t="str">
        <f t="shared" si="309"/>
        <v>C1</v>
      </c>
      <c r="FN24" s="296"/>
      <c r="FO24" s="296"/>
      <c r="FP24" s="299"/>
      <c r="FQ24" s="293" t="str">
        <f t="shared" si="310"/>
        <v/>
      </c>
      <c r="FR24" s="293" t="str">
        <f>IF((FQ24&lt;&gt;""),IF(OR($F24&lt;&gt;$G24,PrSettings!$M$4="●"),(($F24-$G24)=(FN24-FO24))*1,0),"")</f>
        <v/>
      </c>
      <c r="FS24" s="293" t="str">
        <f t="shared" si="311"/>
        <v/>
      </c>
      <c r="FT24" s="293" t="str">
        <f>IF(FQ24&lt;&gt;"",IF(ABS($F24-$G24)&gt;=PrSettings!$M$7,(ABS($F24-$G24-FN24+FO24)&lt;=1)*1,IF(AND(FQ24,$F24=$G24,$F24&gt;=PrSettings!$M$6),(ABS(FN24-$F24)&lt;=1)*1,IF(AND(ABS($F24-$G24-FN24+FO24)&lt;=1,$F24+$G24&gt;=PrSettings!$M$8),(ABS(FN24-$F24)&lt;=1)*(ABS(FO24-$G24)&lt;=1)*1,""))),"")</f>
        <v/>
      </c>
      <c r="FU24" s="300"/>
      <c r="FW24" s="291">
        <f t="shared" si="13"/>
        <v>12</v>
      </c>
      <c r="FX24" s="292" t="str">
        <f t="shared" si="312"/>
        <v>C4</v>
      </c>
      <c r="FY24" s="293">
        <f t="shared" si="65"/>
        <v>9</v>
      </c>
      <c r="FZ24" s="292" t="str">
        <f t="shared" si="313"/>
        <v>C1</v>
      </c>
      <c r="GA24" s="296"/>
      <c r="GB24" s="296"/>
      <c r="GC24" s="299"/>
      <c r="GD24" s="293" t="str">
        <f t="shared" si="314"/>
        <v/>
      </c>
      <c r="GE24" s="293" t="str">
        <f>IF((GD24&lt;&gt;""),IF(OR($F24&lt;&gt;$G24,PrSettings!$M$4="●"),(($F24-$G24)=(GA24-GB24))*1,0),"")</f>
        <v/>
      </c>
      <c r="GF24" s="293" t="str">
        <f t="shared" si="315"/>
        <v/>
      </c>
      <c r="GG24" s="293" t="str">
        <f>IF(GD24&lt;&gt;"",IF(ABS($F24-$G24)&gt;=PrSettings!$M$7,(ABS($F24-$G24-GA24+GB24)&lt;=1)*1,IF(AND(GD24,$F24=$G24,$F24&gt;=PrSettings!$M$6),(ABS(GA24-$F24)&lt;=1)*1,IF(AND(ABS($F24-$G24-GA24+GB24)&lt;=1,$F24+$G24&gt;=PrSettings!$M$8),(ABS(GA24-$F24)&lt;=1)*(ABS(GB24-$G24)&lt;=1)*1,""))),"")</f>
        <v/>
      </c>
      <c r="GH24" s="300"/>
      <c r="GJ24" s="291">
        <f t="shared" si="14"/>
        <v>12</v>
      </c>
      <c r="GK24" s="292" t="str">
        <f t="shared" si="316"/>
        <v>C4</v>
      </c>
      <c r="GL24" s="293">
        <f t="shared" si="68"/>
        <v>9</v>
      </c>
      <c r="GM24" s="292" t="str">
        <f t="shared" si="317"/>
        <v>C1</v>
      </c>
      <c r="GN24" s="296"/>
      <c r="GO24" s="296"/>
      <c r="GP24" s="299"/>
      <c r="GQ24" s="293" t="str">
        <f t="shared" si="318"/>
        <v/>
      </c>
      <c r="GR24" s="293" t="str">
        <f>IF((GQ24&lt;&gt;""),IF(OR($F24&lt;&gt;$G24,PrSettings!$M$4="●"),(($F24-$G24)=(GN24-GO24))*1,0),"")</f>
        <v/>
      </c>
      <c r="GS24" s="293" t="str">
        <f t="shared" si="319"/>
        <v/>
      </c>
      <c r="GT24" s="293" t="str">
        <f>IF(GQ24&lt;&gt;"",IF(ABS($F24-$G24)&gt;=PrSettings!$M$7,(ABS($F24-$G24-GN24+GO24)&lt;=1)*1,IF(AND(GQ24,$F24=$G24,$F24&gt;=PrSettings!$M$6),(ABS(GN24-$F24)&lt;=1)*1,IF(AND(ABS($F24-$G24-GN24+GO24)&lt;=1,$F24+$G24&gt;=PrSettings!$M$8),(ABS(GN24-$F24)&lt;=1)*(ABS(GO24-$G24)&lt;=1)*1,""))),"")</f>
        <v/>
      </c>
      <c r="GU24" s="300"/>
      <c r="GW24" s="291">
        <f t="shared" si="15"/>
        <v>12</v>
      </c>
      <c r="GX24" s="292" t="str">
        <f t="shared" si="320"/>
        <v>C4</v>
      </c>
      <c r="GY24" s="293">
        <f t="shared" si="71"/>
        <v>9</v>
      </c>
      <c r="GZ24" s="292" t="str">
        <f t="shared" si="321"/>
        <v>C1</v>
      </c>
      <c r="HA24" s="296"/>
      <c r="HB24" s="296"/>
      <c r="HC24" s="299"/>
      <c r="HD24" s="293" t="str">
        <f t="shared" si="322"/>
        <v/>
      </c>
      <c r="HE24" s="293" t="str">
        <f>IF((HD24&lt;&gt;""),IF(OR($F24&lt;&gt;$G24,PrSettings!$M$4="●"),(($F24-$G24)=(HA24-HB24))*1,0),"")</f>
        <v/>
      </c>
      <c r="HF24" s="293" t="str">
        <f t="shared" si="323"/>
        <v/>
      </c>
      <c r="HG24" s="293" t="str">
        <f>IF(HD24&lt;&gt;"",IF(ABS($F24-$G24)&gt;=PrSettings!$M$7,(ABS($F24-$G24-HA24+HB24)&lt;=1)*1,IF(AND(HD24,$F24=$G24,$F24&gt;=PrSettings!$M$6),(ABS(HA24-$F24)&lt;=1)*1,IF(AND(ABS($F24-$G24-HA24+HB24)&lt;=1,$F24+$G24&gt;=PrSettings!$M$8),(ABS(HA24-$F24)&lt;=1)*(ABS(HB24-$G24)&lt;=1)*1,""))),"")</f>
        <v/>
      </c>
      <c r="HH24" s="300"/>
      <c r="HJ24" s="291">
        <f t="shared" si="16"/>
        <v>12</v>
      </c>
      <c r="HK24" s="292" t="str">
        <f t="shared" si="324"/>
        <v>C4</v>
      </c>
      <c r="HL24" s="293">
        <f t="shared" si="74"/>
        <v>9</v>
      </c>
      <c r="HM24" s="292" t="str">
        <f t="shared" si="325"/>
        <v>C1</v>
      </c>
      <c r="HN24" s="296"/>
      <c r="HO24" s="296"/>
      <c r="HP24" s="299"/>
      <c r="HQ24" s="293" t="str">
        <f t="shared" si="326"/>
        <v/>
      </c>
      <c r="HR24" s="293" t="str">
        <f>IF((HQ24&lt;&gt;""),IF(OR($F24&lt;&gt;$G24,PrSettings!$M$4="●"),(($F24-$G24)=(HN24-HO24))*1,0),"")</f>
        <v/>
      </c>
      <c r="HS24" s="293" t="str">
        <f t="shared" si="327"/>
        <v/>
      </c>
      <c r="HT24" s="293" t="str">
        <f>IF(HQ24&lt;&gt;"",IF(ABS($F24-$G24)&gt;=PrSettings!$M$7,(ABS($F24-$G24-HN24+HO24)&lt;=1)*1,IF(AND(HQ24,$F24=$G24,$F24&gt;=PrSettings!$M$6),(ABS(HN24-$F24)&lt;=1)*1,IF(AND(ABS($F24-$G24-HN24+HO24)&lt;=1,$F24+$G24&gt;=PrSettings!$M$8),(ABS(HN24-$F24)&lt;=1)*(ABS(HO24-$G24)&lt;=1)*1,""))),"")</f>
        <v/>
      </c>
      <c r="HU24" s="300"/>
      <c r="HW24" s="291">
        <f t="shared" si="17"/>
        <v>12</v>
      </c>
      <c r="HX24" s="292" t="str">
        <f t="shared" si="328"/>
        <v>C4</v>
      </c>
      <c r="HY24" s="293">
        <f t="shared" si="77"/>
        <v>9</v>
      </c>
      <c r="HZ24" s="292" t="str">
        <f t="shared" si="329"/>
        <v>C1</v>
      </c>
      <c r="IA24" s="296"/>
      <c r="IB24" s="296"/>
      <c r="IC24" s="299"/>
      <c r="ID24" s="293" t="str">
        <f t="shared" si="330"/>
        <v/>
      </c>
      <c r="IE24" s="293" t="str">
        <f>IF((ID24&lt;&gt;""),IF(OR($F24&lt;&gt;$G24,PrSettings!$M$4="●"),(($F24-$G24)=(IA24-IB24))*1,0),"")</f>
        <v/>
      </c>
      <c r="IF24" s="293" t="str">
        <f t="shared" si="331"/>
        <v/>
      </c>
      <c r="IG24" s="293" t="str">
        <f>IF(ID24&lt;&gt;"",IF(ABS($F24-$G24)&gt;=PrSettings!$M$7,(ABS($F24-$G24-IA24+IB24)&lt;=1)*1,IF(AND(ID24,$F24=$G24,$F24&gt;=PrSettings!$M$6),(ABS(IA24-$F24)&lt;=1)*1,IF(AND(ABS($F24-$G24-IA24+IB24)&lt;=1,$F24+$G24&gt;=PrSettings!$M$8),(ABS(IA24-$F24)&lt;=1)*(ABS(IB24-$G24)&lt;=1)*1,""))),"")</f>
        <v/>
      </c>
      <c r="IH24" s="300"/>
      <c r="IJ24" s="291">
        <f t="shared" si="18"/>
        <v>12</v>
      </c>
      <c r="IK24" s="292" t="str">
        <f t="shared" si="332"/>
        <v>C4</v>
      </c>
      <c r="IL24" s="293">
        <f t="shared" si="80"/>
        <v>9</v>
      </c>
      <c r="IM24" s="292" t="str">
        <f t="shared" si="333"/>
        <v>C1</v>
      </c>
      <c r="IN24" s="296"/>
      <c r="IO24" s="296"/>
      <c r="IP24" s="299"/>
      <c r="IQ24" s="293" t="str">
        <f t="shared" si="334"/>
        <v/>
      </c>
      <c r="IR24" s="293" t="str">
        <f>IF((IQ24&lt;&gt;""),IF(OR($F24&lt;&gt;$G24,PrSettings!$M$4="●"),(($F24-$G24)=(IN24-IO24))*1,0),"")</f>
        <v/>
      </c>
      <c r="IS24" s="293" t="str">
        <f t="shared" si="335"/>
        <v/>
      </c>
      <c r="IT24" s="293" t="str">
        <f>IF(IQ24&lt;&gt;"",IF(ABS($F24-$G24)&gt;=PrSettings!$M$7,(ABS($F24-$G24-IN24+IO24)&lt;=1)*1,IF(AND(IQ24,$F24=$G24,$F24&gt;=PrSettings!$M$6),(ABS(IN24-$F24)&lt;=1)*1,IF(AND(ABS($F24-$G24-IN24+IO24)&lt;=1,$F24+$G24&gt;=PrSettings!$M$8),(ABS(IN24-$F24)&lt;=1)*(ABS(IO24-$G24)&lt;=1)*1,""))),"")</f>
        <v/>
      </c>
      <c r="IU24" s="300"/>
      <c r="IW24" s="291">
        <f t="shared" si="19"/>
        <v>12</v>
      </c>
      <c r="IX24" s="292" t="str">
        <f t="shared" si="336"/>
        <v>C4</v>
      </c>
      <c r="IY24" s="293">
        <f t="shared" si="83"/>
        <v>9</v>
      </c>
      <c r="IZ24" s="292" t="str">
        <f t="shared" si="337"/>
        <v>C1</v>
      </c>
      <c r="JA24" s="296"/>
      <c r="JB24" s="296"/>
      <c r="JC24" s="299"/>
      <c r="JD24" s="293" t="str">
        <f t="shared" si="338"/>
        <v/>
      </c>
      <c r="JE24" s="293" t="str">
        <f>IF((JD24&lt;&gt;""),IF(OR($F24&lt;&gt;$G24,PrSettings!$M$4="●"),(($F24-$G24)=(JA24-JB24))*1,0),"")</f>
        <v/>
      </c>
      <c r="JF24" s="293" t="str">
        <f t="shared" si="339"/>
        <v/>
      </c>
      <c r="JG24" s="293" t="str">
        <f>IF(JD24&lt;&gt;"",IF(ABS($F24-$G24)&gt;=PrSettings!$M$7,(ABS($F24-$G24-JA24+JB24)&lt;=1)*1,IF(AND(JD24,$F24=$G24,$F24&gt;=PrSettings!$M$6),(ABS(JA24-$F24)&lt;=1)*1,IF(AND(ABS($F24-$G24-JA24+JB24)&lt;=1,$F24+$G24&gt;=PrSettings!$M$8),(ABS(JA24-$F24)&lt;=1)*(ABS(JB24-$G24)&lt;=1)*1,""))),"")</f>
        <v/>
      </c>
      <c r="JH24" s="300"/>
      <c r="JJ24" s="291">
        <f t="shared" si="20"/>
        <v>12</v>
      </c>
      <c r="JK24" s="292" t="str">
        <f t="shared" si="340"/>
        <v>C4</v>
      </c>
      <c r="JL24" s="293">
        <f t="shared" si="86"/>
        <v>9</v>
      </c>
      <c r="JM24" s="292" t="str">
        <f t="shared" si="341"/>
        <v>C1</v>
      </c>
      <c r="JN24" s="296"/>
      <c r="JO24" s="296"/>
      <c r="JP24" s="299"/>
      <c r="JQ24" s="293" t="str">
        <f t="shared" si="342"/>
        <v/>
      </c>
      <c r="JR24" s="293" t="str">
        <f>IF((JQ24&lt;&gt;""),IF(OR($F24&lt;&gt;$G24,PrSettings!$M$4="●"),(($F24-$G24)=(JN24-JO24))*1,0),"")</f>
        <v/>
      </c>
      <c r="JS24" s="293" t="str">
        <f t="shared" si="343"/>
        <v/>
      </c>
      <c r="JT24" s="293" t="str">
        <f>IF(JQ24&lt;&gt;"",IF(ABS($F24-$G24)&gt;=PrSettings!$M$7,(ABS($F24-$G24-JN24+JO24)&lt;=1)*1,IF(AND(JQ24,$F24=$G24,$F24&gt;=PrSettings!$M$6),(ABS(JN24-$F24)&lt;=1)*1,IF(AND(ABS($F24-$G24-JN24+JO24)&lt;=1,$F24+$G24&gt;=PrSettings!$M$8),(ABS(JN24-$F24)&lt;=1)*(ABS(JO24-$G24)&lt;=1)*1,""))),"")</f>
        <v/>
      </c>
      <c r="JU24" s="300"/>
      <c r="JW24" s="291">
        <f t="shared" si="21"/>
        <v>12</v>
      </c>
      <c r="JX24" s="292" t="str">
        <f t="shared" si="344"/>
        <v>C4</v>
      </c>
      <c r="JY24" s="293">
        <f t="shared" si="89"/>
        <v>9</v>
      </c>
      <c r="JZ24" s="292" t="str">
        <f t="shared" si="345"/>
        <v>C1</v>
      </c>
      <c r="KA24" s="296"/>
      <c r="KB24" s="296"/>
      <c r="KC24" s="299"/>
      <c r="KD24" s="293" t="str">
        <f t="shared" si="346"/>
        <v/>
      </c>
      <c r="KE24" s="293" t="str">
        <f>IF((KD24&lt;&gt;""),IF(OR($F24&lt;&gt;$G24,PrSettings!$M$4="●"),(($F24-$G24)=(KA24-KB24))*1,0),"")</f>
        <v/>
      </c>
      <c r="KF24" s="293" t="str">
        <f t="shared" si="347"/>
        <v/>
      </c>
      <c r="KG24" s="293" t="str">
        <f>IF(KD24&lt;&gt;"",IF(ABS($F24-$G24)&gt;=PrSettings!$M$7,(ABS($F24-$G24-KA24+KB24)&lt;=1)*1,IF(AND(KD24,$F24=$G24,$F24&gt;=PrSettings!$M$6),(ABS(KA24-$F24)&lt;=1)*1,IF(AND(ABS($F24-$G24-KA24+KB24)&lt;=1,$F24+$G24&gt;=PrSettings!$M$8),(ABS(KA24-$F24)&lt;=1)*(ABS(KB24-$G24)&lt;=1)*1,""))),"")</f>
        <v/>
      </c>
      <c r="KH24" s="300"/>
      <c r="KJ24" s="291">
        <f t="shared" si="22"/>
        <v>12</v>
      </c>
      <c r="KK24" s="292" t="str">
        <f t="shared" si="348"/>
        <v>C4</v>
      </c>
      <c r="KL24" s="293">
        <f t="shared" si="92"/>
        <v>9</v>
      </c>
      <c r="KM24" s="292" t="str">
        <f t="shared" si="349"/>
        <v>C1</v>
      </c>
      <c r="KN24" s="296"/>
      <c r="KO24" s="296"/>
      <c r="KP24" s="299"/>
      <c r="KQ24" s="293" t="str">
        <f t="shared" si="350"/>
        <v/>
      </c>
      <c r="KR24" s="293" t="str">
        <f>IF((KQ24&lt;&gt;""),IF(OR($F24&lt;&gt;$G24,PrSettings!$M$4="●"),(($F24-$G24)=(KN24-KO24))*1,0),"")</f>
        <v/>
      </c>
      <c r="KS24" s="293" t="str">
        <f t="shared" si="351"/>
        <v/>
      </c>
      <c r="KT24" s="293" t="str">
        <f>IF(KQ24&lt;&gt;"",IF(ABS($F24-$G24)&gt;=PrSettings!$M$7,(ABS($F24-$G24-KN24+KO24)&lt;=1)*1,IF(AND(KQ24,$F24=$G24,$F24&gt;=PrSettings!$M$6),(ABS(KN24-$F24)&lt;=1)*1,IF(AND(ABS($F24-$G24-KN24+KO24)&lt;=1,$F24+$G24&gt;=PrSettings!$M$8),(ABS(KN24-$F24)&lt;=1)*(ABS(KO24-$G24)&lt;=1)*1,""))),"")</f>
        <v/>
      </c>
      <c r="KU24" s="300"/>
      <c r="KW24" s="291">
        <f t="shared" si="23"/>
        <v>12</v>
      </c>
      <c r="KX24" s="292" t="str">
        <f t="shared" si="352"/>
        <v>C4</v>
      </c>
      <c r="KY24" s="293">
        <f t="shared" si="95"/>
        <v>9</v>
      </c>
      <c r="KZ24" s="292" t="str">
        <f t="shared" si="353"/>
        <v>C1</v>
      </c>
      <c r="LA24" s="296"/>
      <c r="LB24" s="296"/>
      <c r="LC24" s="299"/>
      <c r="LD24" s="293" t="str">
        <f t="shared" si="354"/>
        <v/>
      </c>
      <c r="LE24" s="293" t="str">
        <f>IF((LD24&lt;&gt;""),IF(OR($F24&lt;&gt;$G24,PrSettings!$M$4="●"),(($F24-$G24)=(LA24-LB24))*1,0),"")</f>
        <v/>
      </c>
      <c r="LF24" s="293" t="str">
        <f t="shared" si="355"/>
        <v/>
      </c>
      <c r="LG24" s="293" t="str">
        <f>IF(LD24&lt;&gt;"",IF(ABS($F24-$G24)&gt;=PrSettings!$M$7,(ABS($F24-$G24-LA24+LB24)&lt;=1)*1,IF(AND(LD24,$F24=$G24,$F24&gt;=PrSettings!$M$6),(ABS(LA24-$F24)&lt;=1)*1,IF(AND(ABS($F24-$G24-LA24+LB24)&lt;=1,$F24+$G24&gt;=PrSettings!$M$8),(ABS(LA24-$F24)&lt;=1)*(ABS(LB24-$G24)&lt;=1)*1,""))),"")</f>
        <v/>
      </c>
      <c r="LH24" s="300"/>
      <c r="LJ24" s="291">
        <f t="shared" si="24"/>
        <v>12</v>
      </c>
      <c r="LK24" s="292" t="str">
        <f t="shared" si="356"/>
        <v>C4</v>
      </c>
      <c r="LL24" s="293">
        <f t="shared" si="98"/>
        <v>9</v>
      </c>
      <c r="LM24" s="292" t="str">
        <f t="shared" si="357"/>
        <v>C1</v>
      </c>
      <c r="LN24" s="296"/>
      <c r="LO24" s="296"/>
      <c r="LP24" s="299"/>
      <c r="LQ24" s="293" t="str">
        <f t="shared" si="358"/>
        <v/>
      </c>
      <c r="LR24" s="293" t="str">
        <f>IF((LQ24&lt;&gt;""),IF(OR($F24&lt;&gt;$G24,PrSettings!$M$4="●"),(($F24-$G24)=(LN24-LO24))*1,0),"")</f>
        <v/>
      </c>
      <c r="LS24" s="293" t="str">
        <f t="shared" si="359"/>
        <v/>
      </c>
      <c r="LT24" s="293" t="str">
        <f>IF(LQ24&lt;&gt;"",IF(ABS($F24-$G24)&gt;=PrSettings!$M$7,(ABS($F24-$G24-LN24+LO24)&lt;=1)*1,IF(AND(LQ24,$F24=$G24,$F24&gt;=PrSettings!$M$6),(ABS(LN24-$F24)&lt;=1)*1,IF(AND(ABS($F24-$G24-LN24+LO24)&lt;=1,$F24+$G24&gt;=PrSettings!$M$8),(ABS(LN24-$F24)&lt;=1)*(ABS(LO24-$G24)&lt;=1)*1,""))),"")</f>
        <v/>
      </c>
      <c r="LU24" s="300"/>
      <c r="LW24" s="291">
        <f t="shared" si="25"/>
        <v>12</v>
      </c>
      <c r="LX24" s="292" t="str">
        <f t="shared" si="360"/>
        <v>C4</v>
      </c>
      <c r="LY24" s="293">
        <f t="shared" si="101"/>
        <v>9</v>
      </c>
      <c r="LZ24" s="292" t="str">
        <f t="shared" si="361"/>
        <v>C1</v>
      </c>
      <c r="MA24" s="296"/>
      <c r="MB24" s="296"/>
      <c r="MC24" s="299"/>
      <c r="MD24" s="293" t="str">
        <f t="shared" si="362"/>
        <v/>
      </c>
      <c r="ME24" s="293" t="str">
        <f>IF((MD24&lt;&gt;""),IF(OR($F24&lt;&gt;$G24,PrSettings!$M$4="●"),(($F24-$G24)=(MA24-MB24))*1,0),"")</f>
        <v/>
      </c>
      <c r="MF24" s="293" t="str">
        <f t="shared" si="363"/>
        <v/>
      </c>
      <c r="MG24" s="293" t="str">
        <f>IF(MD24&lt;&gt;"",IF(ABS($F24-$G24)&gt;=PrSettings!$M$7,(ABS($F24-$G24-MA24+MB24)&lt;=1)*1,IF(AND(MD24,$F24=$G24,$F24&gt;=PrSettings!$M$6),(ABS(MA24-$F24)&lt;=1)*1,IF(AND(ABS($F24-$G24-MA24+MB24)&lt;=1,$F24+$G24&gt;=PrSettings!$M$8),(ABS(MA24-$F24)&lt;=1)*(ABS(MB24-$G24)&lt;=1)*1,""))),"")</f>
        <v/>
      </c>
      <c r="MH24" s="300"/>
    </row>
    <row r="25" spans="2:346" x14ac:dyDescent="0.25">
      <c r="B25" s="291">
        <f>INDEX(Groups!$C$7:$C$35,MATCH(C25,Groups!$D$7:$D$35,0))</f>
        <v>10</v>
      </c>
      <c r="C25" s="292" t="str">
        <f>CalcC!$P$27</f>
        <v>C2</v>
      </c>
      <c r="D25" s="293">
        <f>INDEX(Groups!$C$7:$C$35,MATCH(E25,Groups!$D$7:$D$35,0))</f>
        <v>11</v>
      </c>
      <c r="E25" s="292" t="str">
        <f>CalcC!$Q$27</f>
        <v>C3</v>
      </c>
      <c r="F25" s="294" t="str">
        <f>CalcC!$R$27</f>
        <v/>
      </c>
      <c r="G25" s="295" t="str">
        <f>CalcC!$S$27</f>
        <v/>
      </c>
      <c r="J25" s="291">
        <f t="shared" si="0"/>
        <v>10</v>
      </c>
      <c r="K25" s="292" t="str">
        <f t="shared" si="260"/>
        <v>C2</v>
      </c>
      <c r="L25" s="293">
        <f t="shared" si="26"/>
        <v>11</v>
      </c>
      <c r="M25" s="292" t="str">
        <f t="shared" si="261"/>
        <v>C3</v>
      </c>
      <c r="N25" s="296"/>
      <c r="O25" s="296"/>
      <c r="P25" s="301"/>
      <c r="Q25" s="293" t="str">
        <f t="shared" si="262"/>
        <v/>
      </c>
      <c r="R25" s="293" t="str">
        <f>IF((Q25&lt;&gt;""),IF(OR($F25&lt;&gt;$G25,PrSettings!$M$4="●"),(($F25-$G25)=(N25-O25))*1,0),"")</f>
        <v/>
      </c>
      <c r="S25" s="293" t="str">
        <f t="shared" si="263"/>
        <v/>
      </c>
      <c r="T25" s="293" t="str">
        <f>IF(Q25&lt;&gt;"",IF(ABS($F25-$G25)&gt;=PrSettings!$M$7,(ABS($F25-$G25-N25+O25)&lt;=1)*1,IF(AND(Q25,$F25=$G25,$F25&gt;=PrSettings!$M$6),(ABS(N25-$F25)&lt;=1)*1,IF(AND(ABS($F25-$G25-N25+O25)&lt;=1,$F25+$G25&gt;=PrSettings!$M$8),(ABS(N25-$F25)&lt;=1)*(ABS(O25-$G25)&lt;=1)*1,""))),"")</f>
        <v/>
      </c>
      <c r="U25" s="302"/>
      <c r="W25" s="291">
        <f t="shared" si="1"/>
        <v>10</v>
      </c>
      <c r="X25" s="292" t="str">
        <f t="shared" si="264"/>
        <v>C2</v>
      </c>
      <c r="Y25" s="293">
        <f t="shared" si="29"/>
        <v>11</v>
      </c>
      <c r="Z25" s="292" t="str">
        <f t="shared" si="265"/>
        <v>C3</v>
      </c>
      <c r="AA25" s="296"/>
      <c r="AB25" s="296"/>
      <c r="AC25" s="301"/>
      <c r="AD25" s="293" t="str">
        <f t="shared" si="266"/>
        <v/>
      </c>
      <c r="AE25" s="293" t="str">
        <f>IF((AD25&lt;&gt;""),IF(OR($F25&lt;&gt;$G25,PrSettings!$M$4="●"),(($F25-$G25)=(AA25-AB25))*1,0),"")</f>
        <v/>
      </c>
      <c r="AF25" s="293" t="str">
        <f t="shared" si="267"/>
        <v/>
      </c>
      <c r="AG25" s="293" t="str">
        <f>IF(AD25&lt;&gt;"",IF(ABS($F25-$G25)&gt;=PrSettings!$M$7,(ABS($F25-$G25-AA25+AB25)&lt;=1)*1,IF(AND(AD25,$F25=$G25,$F25&gt;=PrSettings!$M$6),(ABS(AA25-$F25)&lt;=1)*1,IF(AND(ABS($F25-$G25-AA25+AB25)&lt;=1,$F25+$G25&gt;=PrSettings!$M$8),(ABS(AA25-$F25)&lt;=1)*(ABS(AB25-$G25)&lt;=1)*1,""))),"")</f>
        <v/>
      </c>
      <c r="AH25" s="302"/>
      <c r="AJ25" s="291">
        <f t="shared" si="2"/>
        <v>10</v>
      </c>
      <c r="AK25" s="292" t="str">
        <f t="shared" si="268"/>
        <v>C2</v>
      </c>
      <c r="AL25" s="293">
        <f t="shared" si="32"/>
        <v>11</v>
      </c>
      <c r="AM25" s="292" t="str">
        <f t="shared" si="269"/>
        <v>C3</v>
      </c>
      <c r="AN25" s="296"/>
      <c r="AO25" s="296"/>
      <c r="AP25" s="301"/>
      <c r="AQ25" s="293" t="str">
        <f t="shared" si="270"/>
        <v/>
      </c>
      <c r="AR25" s="293" t="str">
        <f>IF((AQ25&lt;&gt;""),IF(OR($F25&lt;&gt;$G25,PrSettings!$M$4="●"),(($F25-$G25)=(AN25-AO25))*1,0),"")</f>
        <v/>
      </c>
      <c r="AS25" s="293" t="str">
        <f t="shared" si="271"/>
        <v/>
      </c>
      <c r="AT25" s="293" t="str">
        <f>IF(AQ25&lt;&gt;"",IF(ABS($F25-$G25)&gt;=PrSettings!$M$7,(ABS($F25-$G25-AN25+AO25)&lt;=1)*1,IF(AND(AQ25,$F25=$G25,$F25&gt;=PrSettings!$M$6),(ABS(AN25-$F25)&lt;=1)*1,IF(AND(ABS($F25-$G25-AN25+AO25)&lt;=1,$F25+$G25&gt;=PrSettings!$M$8),(ABS(AN25-$F25)&lt;=1)*(ABS(AO25-$G25)&lt;=1)*1,""))),"")</f>
        <v/>
      </c>
      <c r="AU25" s="302"/>
      <c r="AW25" s="291">
        <f t="shared" si="3"/>
        <v>10</v>
      </c>
      <c r="AX25" s="292" t="str">
        <f t="shared" si="272"/>
        <v>C2</v>
      </c>
      <c r="AY25" s="293">
        <f t="shared" si="35"/>
        <v>11</v>
      </c>
      <c r="AZ25" s="292" t="str">
        <f t="shared" si="273"/>
        <v>C3</v>
      </c>
      <c r="BA25" s="296"/>
      <c r="BB25" s="296"/>
      <c r="BC25" s="301"/>
      <c r="BD25" s="293" t="str">
        <f t="shared" si="274"/>
        <v/>
      </c>
      <c r="BE25" s="293" t="str">
        <f>IF((BD25&lt;&gt;""),IF(OR($F25&lt;&gt;$G25,PrSettings!$M$4="●"),(($F25-$G25)=(BA25-BB25))*1,0),"")</f>
        <v/>
      </c>
      <c r="BF25" s="293" t="str">
        <f t="shared" si="275"/>
        <v/>
      </c>
      <c r="BG25" s="293" t="str">
        <f>IF(BD25&lt;&gt;"",IF(ABS($F25-$G25)&gt;=PrSettings!$M$7,(ABS($F25-$G25-BA25+BB25)&lt;=1)*1,IF(AND(BD25,$F25=$G25,$F25&gt;=PrSettings!$M$6),(ABS(BA25-$F25)&lt;=1)*1,IF(AND(ABS($F25-$G25-BA25+BB25)&lt;=1,$F25+$G25&gt;=PrSettings!$M$8),(ABS(BA25-$F25)&lt;=1)*(ABS(BB25-$G25)&lt;=1)*1,""))),"")</f>
        <v/>
      </c>
      <c r="BH25" s="302"/>
      <c r="BJ25" s="291">
        <f t="shared" si="4"/>
        <v>10</v>
      </c>
      <c r="BK25" s="292" t="str">
        <f t="shared" si="276"/>
        <v>C2</v>
      </c>
      <c r="BL25" s="293">
        <f t="shared" si="38"/>
        <v>11</v>
      </c>
      <c r="BM25" s="292" t="str">
        <f t="shared" si="277"/>
        <v>C3</v>
      </c>
      <c r="BN25" s="296"/>
      <c r="BO25" s="296"/>
      <c r="BP25" s="301"/>
      <c r="BQ25" s="293" t="str">
        <f t="shared" si="278"/>
        <v/>
      </c>
      <c r="BR25" s="293" t="str">
        <f>IF((BQ25&lt;&gt;""),IF(OR($F25&lt;&gt;$G25,PrSettings!$M$4="●"),(($F25-$G25)=(BN25-BO25))*1,0),"")</f>
        <v/>
      </c>
      <c r="BS25" s="293" t="str">
        <f t="shared" si="279"/>
        <v/>
      </c>
      <c r="BT25" s="293" t="str">
        <f>IF(BQ25&lt;&gt;"",IF(ABS($F25-$G25)&gt;=PrSettings!$M$7,(ABS($F25-$G25-BN25+BO25)&lt;=1)*1,IF(AND(BQ25,$F25=$G25,$F25&gt;=PrSettings!$M$6),(ABS(BN25-$F25)&lt;=1)*1,IF(AND(ABS($F25-$G25-BN25+BO25)&lt;=1,$F25+$G25&gt;=PrSettings!$M$8),(ABS(BN25-$F25)&lt;=1)*(ABS(BO25-$G25)&lt;=1)*1,""))),"")</f>
        <v/>
      </c>
      <c r="BU25" s="302"/>
      <c r="BW25" s="291">
        <f t="shared" si="5"/>
        <v>10</v>
      </c>
      <c r="BX25" s="292" t="str">
        <f t="shared" si="280"/>
        <v>C2</v>
      </c>
      <c r="BY25" s="293">
        <f t="shared" si="41"/>
        <v>11</v>
      </c>
      <c r="BZ25" s="292" t="str">
        <f t="shared" si="281"/>
        <v>C3</v>
      </c>
      <c r="CA25" s="296"/>
      <c r="CB25" s="296"/>
      <c r="CC25" s="301"/>
      <c r="CD25" s="293" t="str">
        <f t="shared" si="282"/>
        <v/>
      </c>
      <c r="CE25" s="293" t="str">
        <f>IF((CD25&lt;&gt;""),IF(OR($F25&lt;&gt;$G25,PrSettings!$M$4="●"),(($F25-$G25)=(CA25-CB25))*1,0),"")</f>
        <v/>
      </c>
      <c r="CF25" s="293" t="str">
        <f t="shared" si="283"/>
        <v/>
      </c>
      <c r="CG25" s="293" t="str">
        <f>IF(CD25&lt;&gt;"",IF(ABS($F25-$G25)&gt;=PrSettings!$M$7,(ABS($F25-$G25-CA25+CB25)&lt;=1)*1,IF(AND(CD25,$F25=$G25,$F25&gt;=PrSettings!$M$6),(ABS(CA25-$F25)&lt;=1)*1,IF(AND(ABS($F25-$G25-CA25+CB25)&lt;=1,$F25+$G25&gt;=PrSettings!$M$8),(ABS(CA25-$F25)&lt;=1)*(ABS(CB25-$G25)&lt;=1)*1,""))),"")</f>
        <v/>
      </c>
      <c r="CH25" s="302"/>
      <c r="CJ25" s="291">
        <f t="shared" si="6"/>
        <v>10</v>
      </c>
      <c r="CK25" s="292" t="str">
        <f t="shared" si="284"/>
        <v>C2</v>
      </c>
      <c r="CL25" s="293">
        <f t="shared" si="44"/>
        <v>11</v>
      </c>
      <c r="CM25" s="292" t="str">
        <f t="shared" si="285"/>
        <v>C3</v>
      </c>
      <c r="CN25" s="296"/>
      <c r="CO25" s="296"/>
      <c r="CP25" s="301"/>
      <c r="CQ25" s="293" t="str">
        <f t="shared" si="286"/>
        <v/>
      </c>
      <c r="CR25" s="293" t="str">
        <f>IF((CQ25&lt;&gt;""),IF(OR($F25&lt;&gt;$G25,PrSettings!$M$4="●"),(($F25-$G25)=(CN25-CO25))*1,0),"")</f>
        <v/>
      </c>
      <c r="CS25" s="293" t="str">
        <f t="shared" si="287"/>
        <v/>
      </c>
      <c r="CT25" s="293" t="str">
        <f>IF(CQ25&lt;&gt;"",IF(ABS($F25-$G25)&gt;=PrSettings!$M$7,(ABS($F25-$G25-CN25+CO25)&lt;=1)*1,IF(AND(CQ25,$F25=$G25,$F25&gt;=PrSettings!$M$6),(ABS(CN25-$F25)&lt;=1)*1,IF(AND(ABS($F25-$G25-CN25+CO25)&lt;=1,$F25+$G25&gt;=PrSettings!$M$8),(ABS(CN25-$F25)&lt;=1)*(ABS(CO25-$G25)&lt;=1)*1,""))),"")</f>
        <v/>
      </c>
      <c r="CU25" s="302"/>
      <c r="CW25" s="291">
        <f t="shared" si="7"/>
        <v>10</v>
      </c>
      <c r="CX25" s="292" t="str">
        <f t="shared" si="288"/>
        <v>C2</v>
      </c>
      <c r="CY25" s="293">
        <f t="shared" si="47"/>
        <v>11</v>
      </c>
      <c r="CZ25" s="292" t="str">
        <f t="shared" si="289"/>
        <v>C3</v>
      </c>
      <c r="DA25" s="296"/>
      <c r="DB25" s="296"/>
      <c r="DC25" s="301"/>
      <c r="DD25" s="293" t="str">
        <f t="shared" si="290"/>
        <v/>
      </c>
      <c r="DE25" s="293" t="str">
        <f>IF((DD25&lt;&gt;""),IF(OR($F25&lt;&gt;$G25,PrSettings!$M$4="●"),(($F25-$G25)=(DA25-DB25))*1,0),"")</f>
        <v/>
      </c>
      <c r="DF25" s="293" t="str">
        <f t="shared" si="291"/>
        <v/>
      </c>
      <c r="DG25" s="293" t="str">
        <f>IF(DD25&lt;&gt;"",IF(ABS($F25-$G25)&gt;=PrSettings!$M$7,(ABS($F25-$G25-DA25+DB25)&lt;=1)*1,IF(AND(DD25,$F25=$G25,$F25&gt;=PrSettings!$M$6),(ABS(DA25-$F25)&lt;=1)*1,IF(AND(ABS($F25-$G25-DA25+DB25)&lt;=1,$F25+$G25&gt;=PrSettings!$M$8),(ABS(DA25-$F25)&lt;=1)*(ABS(DB25-$G25)&lt;=1)*1,""))),"")</f>
        <v/>
      </c>
      <c r="DH25" s="302"/>
      <c r="DJ25" s="291">
        <f t="shared" si="8"/>
        <v>10</v>
      </c>
      <c r="DK25" s="292" t="str">
        <f t="shared" si="292"/>
        <v>C2</v>
      </c>
      <c r="DL25" s="293">
        <f t="shared" si="50"/>
        <v>11</v>
      </c>
      <c r="DM25" s="292" t="str">
        <f t="shared" si="293"/>
        <v>C3</v>
      </c>
      <c r="DN25" s="296"/>
      <c r="DO25" s="296"/>
      <c r="DP25" s="301"/>
      <c r="DQ25" s="293" t="str">
        <f t="shared" si="294"/>
        <v/>
      </c>
      <c r="DR25" s="293" t="str">
        <f>IF((DQ25&lt;&gt;""),IF(OR($F25&lt;&gt;$G25,PrSettings!$M$4="●"),(($F25-$G25)=(DN25-DO25))*1,0),"")</f>
        <v/>
      </c>
      <c r="DS25" s="293" t="str">
        <f t="shared" si="295"/>
        <v/>
      </c>
      <c r="DT25" s="293" t="str">
        <f>IF(DQ25&lt;&gt;"",IF(ABS($F25-$G25)&gt;=PrSettings!$M$7,(ABS($F25-$G25-DN25+DO25)&lt;=1)*1,IF(AND(DQ25,$F25=$G25,$F25&gt;=PrSettings!$M$6),(ABS(DN25-$F25)&lt;=1)*1,IF(AND(ABS($F25-$G25-DN25+DO25)&lt;=1,$F25+$G25&gt;=PrSettings!$M$8),(ABS(DN25-$F25)&lt;=1)*(ABS(DO25-$G25)&lt;=1)*1,""))),"")</f>
        <v/>
      </c>
      <c r="DU25" s="302"/>
      <c r="DW25" s="291">
        <f t="shared" si="9"/>
        <v>10</v>
      </c>
      <c r="DX25" s="292" t="str">
        <f t="shared" si="296"/>
        <v>C2</v>
      </c>
      <c r="DY25" s="293">
        <f t="shared" si="53"/>
        <v>11</v>
      </c>
      <c r="DZ25" s="292" t="str">
        <f t="shared" si="297"/>
        <v>C3</v>
      </c>
      <c r="EA25" s="296"/>
      <c r="EB25" s="296"/>
      <c r="EC25" s="301"/>
      <c r="ED25" s="293" t="str">
        <f t="shared" si="298"/>
        <v/>
      </c>
      <c r="EE25" s="293" t="str">
        <f>IF((ED25&lt;&gt;""),IF(OR($F25&lt;&gt;$G25,PrSettings!$M$4="●"),(($F25-$G25)=(EA25-EB25))*1,0),"")</f>
        <v/>
      </c>
      <c r="EF25" s="293" t="str">
        <f t="shared" si="299"/>
        <v/>
      </c>
      <c r="EG25" s="293" t="str">
        <f>IF(ED25&lt;&gt;"",IF(ABS($F25-$G25)&gt;=PrSettings!$M$7,(ABS($F25-$G25-EA25+EB25)&lt;=1)*1,IF(AND(ED25,$F25=$G25,$F25&gt;=PrSettings!$M$6),(ABS(EA25-$F25)&lt;=1)*1,IF(AND(ABS($F25-$G25-EA25+EB25)&lt;=1,$F25+$G25&gt;=PrSettings!$M$8),(ABS(EA25-$F25)&lt;=1)*(ABS(EB25-$G25)&lt;=1)*1,""))),"")</f>
        <v/>
      </c>
      <c r="EH25" s="302"/>
      <c r="EJ25" s="291">
        <f t="shared" si="10"/>
        <v>10</v>
      </c>
      <c r="EK25" s="292" t="str">
        <f t="shared" si="300"/>
        <v>C2</v>
      </c>
      <c r="EL25" s="293">
        <f t="shared" si="56"/>
        <v>11</v>
      </c>
      <c r="EM25" s="292" t="str">
        <f t="shared" si="301"/>
        <v>C3</v>
      </c>
      <c r="EN25" s="296"/>
      <c r="EO25" s="296"/>
      <c r="EP25" s="301"/>
      <c r="EQ25" s="293" t="str">
        <f t="shared" si="302"/>
        <v/>
      </c>
      <c r="ER25" s="293" t="str">
        <f>IF((EQ25&lt;&gt;""),IF(OR($F25&lt;&gt;$G25,PrSettings!$M$4="●"),(($F25-$G25)=(EN25-EO25))*1,0),"")</f>
        <v/>
      </c>
      <c r="ES25" s="293" t="str">
        <f t="shared" si="303"/>
        <v/>
      </c>
      <c r="ET25" s="293" t="str">
        <f>IF(EQ25&lt;&gt;"",IF(ABS($F25-$G25)&gt;=PrSettings!$M$7,(ABS($F25-$G25-EN25+EO25)&lt;=1)*1,IF(AND(EQ25,$F25=$G25,$F25&gt;=PrSettings!$M$6),(ABS(EN25-$F25)&lt;=1)*1,IF(AND(ABS($F25-$G25-EN25+EO25)&lt;=1,$F25+$G25&gt;=PrSettings!$M$8),(ABS(EN25-$F25)&lt;=1)*(ABS(EO25-$G25)&lt;=1)*1,""))),"")</f>
        <v/>
      </c>
      <c r="EU25" s="302"/>
      <c r="EW25" s="291">
        <f t="shared" si="11"/>
        <v>10</v>
      </c>
      <c r="EX25" s="292" t="str">
        <f t="shared" si="304"/>
        <v>C2</v>
      </c>
      <c r="EY25" s="293">
        <f t="shared" si="59"/>
        <v>11</v>
      </c>
      <c r="EZ25" s="292" t="str">
        <f t="shared" si="305"/>
        <v>C3</v>
      </c>
      <c r="FA25" s="296"/>
      <c r="FB25" s="296"/>
      <c r="FC25" s="301"/>
      <c r="FD25" s="293" t="str">
        <f t="shared" si="306"/>
        <v/>
      </c>
      <c r="FE25" s="293" t="str">
        <f>IF((FD25&lt;&gt;""),IF(OR($F25&lt;&gt;$G25,PrSettings!$M$4="●"),(($F25-$G25)=(FA25-FB25))*1,0),"")</f>
        <v/>
      </c>
      <c r="FF25" s="293" t="str">
        <f t="shared" si="307"/>
        <v/>
      </c>
      <c r="FG25" s="293" t="str">
        <f>IF(FD25&lt;&gt;"",IF(ABS($F25-$G25)&gt;=PrSettings!$M$7,(ABS($F25-$G25-FA25+FB25)&lt;=1)*1,IF(AND(FD25,$F25=$G25,$F25&gt;=PrSettings!$M$6),(ABS(FA25-$F25)&lt;=1)*1,IF(AND(ABS($F25-$G25-FA25+FB25)&lt;=1,$F25+$G25&gt;=PrSettings!$M$8),(ABS(FA25-$F25)&lt;=1)*(ABS(FB25-$G25)&lt;=1)*1,""))),"")</f>
        <v/>
      </c>
      <c r="FH25" s="302"/>
      <c r="FJ25" s="291">
        <f t="shared" si="12"/>
        <v>10</v>
      </c>
      <c r="FK25" s="292" t="str">
        <f t="shared" si="308"/>
        <v>C2</v>
      </c>
      <c r="FL25" s="293">
        <f t="shared" si="62"/>
        <v>11</v>
      </c>
      <c r="FM25" s="292" t="str">
        <f t="shared" si="309"/>
        <v>C3</v>
      </c>
      <c r="FN25" s="296"/>
      <c r="FO25" s="296"/>
      <c r="FP25" s="301"/>
      <c r="FQ25" s="293" t="str">
        <f t="shared" si="310"/>
        <v/>
      </c>
      <c r="FR25" s="293" t="str">
        <f>IF((FQ25&lt;&gt;""),IF(OR($F25&lt;&gt;$G25,PrSettings!$M$4="●"),(($F25-$G25)=(FN25-FO25))*1,0),"")</f>
        <v/>
      </c>
      <c r="FS25" s="293" t="str">
        <f t="shared" si="311"/>
        <v/>
      </c>
      <c r="FT25" s="293" t="str">
        <f>IF(FQ25&lt;&gt;"",IF(ABS($F25-$G25)&gt;=PrSettings!$M$7,(ABS($F25-$G25-FN25+FO25)&lt;=1)*1,IF(AND(FQ25,$F25=$G25,$F25&gt;=PrSettings!$M$6),(ABS(FN25-$F25)&lt;=1)*1,IF(AND(ABS($F25-$G25-FN25+FO25)&lt;=1,$F25+$G25&gt;=PrSettings!$M$8),(ABS(FN25-$F25)&lt;=1)*(ABS(FO25-$G25)&lt;=1)*1,""))),"")</f>
        <v/>
      </c>
      <c r="FU25" s="302"/>
      <c r="FW25" s="291">
        <f t="shared" si="13"/>
        <v>10</v>
      </c>
      <c r="FX25" s="292" t="str">
        <f t="shared" si="312"/>
        <v>C2</v>
      </c>
      <c r="FY25" s="293">
        <f t="shared" si="65"/>
        <v>11</v>
      </c>
      <c r="FZ25" s="292" t="str">
        <f t="shared" si="313"/>
        <v>C3</v>
      </c>
      <c r="GA25" s="296"/>
      <c r="GB25" s="296"/>
      <c r="GC25" s="301"/>
      <c r="GD25" s="293" t="str">
        <f t="shared" si="314"/>
        <v/>
      </c>
      <c r="GE25" s="293" t="str">
        <f>IF((GD25&lt;&gt;""),IF(OR($F25&lt;&gt;$G25,PrSettings!$M$4="●"),(($F25-$G25)=(GA25-GB25))*1,0),"")</f>
        <v/>
      </c>
      <c r="GF25" s="293" t="str">
        <f t="shared" si="315"/>
        <v/>
      </c>
      <c r="GG25" s="293" t="str">
        <f>IF(GD25&lt;&gt;"",IF(ABS($F25-$G25)&gt;=PrSettings!$M$7,(ABS($F25-$G25-GA25+GB25)&lt;=1)*1,IF(AND(GD25,$F25=$G25,$F25&gt;=PrSettings!$M$6),(ABS(GA25-$F25)&lt;=1)*1,IF(AND(ABS($F25-$G25-GA25+GB25)&lt;=1,$F25+$G25&gt;=PrSettings!$M$8),(ABS(GA25-$F25)&lt;=1)*(ABS(GB25-$G25)&lt;=1)*1,""))),"")</f>
        <v/>
      </c>
      <c r="GH25" s="302"/>
      <c r="GJ25" s="291">
        <f t="shared" si="14"/>
        <v>10</v>
      </c>
      <c r="GK25" s="292" t="str">
        <f t="shared" si="316"/>
        <v>C2</v>
      </c>
      <c r="GL25" s="293">
        <f t="shared" si="68"/>
        <v>11</v>
      </c>
      <c r="GM25" s="292" t="str">
        <f t="shared" si="317"/>
        <v>C3</v>
      </c>
      <c r="GN25" s="296"/>
      <c r="GO25" s="296"/>
      <c r="GP25" s="301"/>
      <c r="GQ25" s="293" t="str">
        <f t="shared" si="318"/>
        <v/>
      </c>
      <c r="GR25" s="293" t="str">
        <f>IF((GQ25&lt;&gt;""),IF(OR($F25&lt;&gt;$G25,PrSettings!$M$4="●"),(($F25-$G25)=(GN25-GO25))*1,0),"")</f>
        <v/>
      </c>
      <c r="GS25" s="293" t="str">
        <f t="shared" si="319"/>
        <v/>
      </c>
      <c r="GT25" s="293" t="str">
        <f>IF(GQ25&lt;&gt;"",IF(ABS($F25-$G25)&gt;=PrSettings!$M$7,(ABS($F25-$G25-GN25+GO25)&lt;=1)*1,IF(AND(GQ25,$F25=$G25,$F25&gt;=PrSettings!$M$6),(ABS(GN25-$F25)&lt;=1)*1,IF(AND(ABS($F25-$G25-GN25+GO25)&lt;=1,$F25+$G25&gt;=PrSettings!$M$8),(ABS(GN25-$F25)&lt;=1)*(ABS(GO25-$G25)&lt;=1)*1,""))),"")</f>
        <v/>
      </c>
      <c r="GU25" s="302"/>
      <c r="GW25" s="291">
        <f t="shared" si="15"/>
        <v>10</v>
      </c>
      <c r="GX25" s="292" t="str">
        <f t="shared" si="320"/>
        <v>C2</v>
      </c>
      <c r="GY25" s="293">
        <f t="shared" si="71"/>
        <v>11</v>
      </c>
      <c r="GZ25" s="292" t="str">
        <f t="shared" si="321"/>
        <v>C3</v>
      </c>
      <c r="HA25" s="296"/>
      <c r="HB25" s="296"/>
      <c r="HC25" s="301"/>
      <c r="HD25" s="293" t="str">
        <f t="shared" si="322"/>
        <v/>
      </c>
      <c r="HE25" s="293" t="str">
        <f>IF((HD25&lt;&gt;""),IF(OR($F25&lt;&gt;$G25,PrSettings!$M$4="●"),(($F25-$G25)=(HA25-HB25))*1,0),"")</f>
        <v/>
      </c>
      <c r="HF25" s="293" t="str">
        <f t="shared" si="323"/>
        <v/>
      </c>
      <c r="HG25" s="293" t="str">
        <f>IF(HD25&lt;&gt;"",IF(ABS($F25-$G25)&gt;=PrSettings!$M$7,(ABS($F25-$G25-HA25+HB25)&lt;=1)*1,IF(AND(HD25,$F25=$G25,$F25&gt;=PrSettings!$M$6),(ABS(HA25-$F25)&lt;=1)*1,IF(AND(ABS($F25-$G25-HA25+HB25)&lt;=1,$F25+$G25&gt;=PrSettings!$M$8),(ABS(HA25-$F25)&lt;=1)*(ABS(HB25-$G25)&lt;=1)*1,""))),"")</f>
        <v/>
      </c>
      <c r="HH25" s="302"/>
      <c r="HJ25" s="291">
        <f t="shared" si="16"/>
        <v>10</v>
      </c>
      <c r="HK25" s="292" t="str">
        <f t="shared" si="324"/>
        <v>C2</v>
      </c>
      <c r="HL25" s="293">
        <f t="shared" si="74"/>
        <v>11</v>
      </c>
      <c r="HM25" s="292" t="str">
        <f t="shared" si="325"/>
        <v>C3</v>
      </c>
      <c r="HN25" s="296"/>
      <c r="HO25" s="296"/>
      <c r="HP25" s="301"/>
      <c r="HQ25" s="293" t="str">
        <f t="shared" si="326"/>
        <v/>
      </c>
      <c r="HR25" s="293" t="str">
        <f>IF((HQ25&lt;&gt;""),IF(OR($F25&lt;&gt;$G25,PrSettings!$M$4="●"),(($F25-$G25)=(HN25-HO25))*1,0),"")</f>
        <v/>
      </c>
      <c r="HS25" s="293" t="str">
        <f t="shared" si="327"/>
        <v/>
      </c>
      <c r="HT25" s="293" t="str">
        <f>IF(HQ25&lt;&gt;"",IF(ABS($F25-$G25)&gt;=PrSettings!$M$7,(ABS($F25-$G25-HN25+HO25)&lt;=1)*1,IF(AND(HQ25,$F25=$G25,$F25&gt;=PrSettings!$M$6),(ABS(HN25-$F25)&lt;=1)*1,IF(AND(ABS($F25-$G25-HN25+HO25)&lt;=1,$F25+$G25&gt;=PrSettings!$M$8),(ABS(HN25-$F25)&lt;=1)*(ABS(HO25-$G25)&lt;=1)*1,""))),"")</f>
        <v/>
      </c>
      <c r="HU25" s="302"/>
      <c r="HW25" s="291">
        <f t="shared" si="17"/>
        <v>10</v>
      </c>
      <c r="HX25" s="292" t="str">
        <f t="shared" si="328"/>
        <v>C2</v>
      </c>
      <c r="HY25" s="293">
        <f t="shared" si="77"/>
        <v>11</v>
      </c>
      <c r="HZ25" s="292" t="str">
        <f t="shared" si="329"/>
        <v>C3</v>
      </c>
      <c r="IA25" s="296"/>
      <c r="IB25" s="296"/>
      <c r="IC25" s="301"/>
      <c r="ID25" s="293" t="str">
        <f t="shared" si="330"/>
        <v/>
      </c>
      <c r="IE25" s="293" t="str">
        <f>IF((ID25&lt;&gt;""),IF(OR($F25&lt;&gt;$G25,PrSettings!$M$4="●"),(($F25-$G25)=(IA25-IB25))*1,0),"")</f>
        <v/>
      </c>
      <c r="IF25" s="293" t="str">
        <f t="shared" si="331"/>
        <v/>
      </c>
      <c r="IG25" s="293" t="str">
        <f>IF(ID25&lt;&gt;"",IF(ABS($F25-$G25)&gt;=PrSettings!$M$7,(ABS($F25-$G25-IA25+IB25)&lt;=1)*1,IF(AND(ID25,$F25=$G25,$F25&gt;=PrSettings!$M$6),(ABS(IA25-$F25)&lt;=1)*1,IF(AND(ABS($F25-$G25-IA25+IB25)&lt;=1,$F25+$G25&gt;=PrSettings!$M$8),(ABS(IA25-$F25)&lt;=1)*(ABS(IB25-$G25)&lt;=1)*1,""))),"")</f>
        <v/>
      </c>
      <c r="IH25" s="302"/>
      <c r="IJ25" s="291">
        <f t="shared" si="18"/>
        <v>10</v>
      </c>
      <c r="IK25" s="292" t="str">
        <f t="shared" si="332"/>
        <v>C2</v>
      </c>
      <c r="IL25" s="293">
        <f t="shared" si="80"/>
        <v>11</v>
      </c>
      <c r="IM25" s="292" t="str">
        <f t="shared" si="333"/>
        <v>C3</v>
      </c>
      <c r="IN25" s="296"/>
      <c r="IO25" s="296"/>
      <c r="IP25" s="301"/>
      <c r="IQ25" s="293" t="str">
        <f t="shared" si="334"/>
        <v/>
      </c>
      <c r="IR25" s="293" t="str">
        <f>IF((IQ25&lt;&gt;""),IF(OR($F25&lt;&gt;$G25,PrSettings!$M$4="●"),(($F25-$G25)=(IN25-IO25))*1,0),"")</f>
        <v/>
      </c>
      <c r="IS25" s="293" t="str">
        <f t="shared" si="335"/>
        <v/>
      </c>
      <c r="IT25" s="293" t="str">
        <f>IF(IQ25&lt;&gt;"",IF(ABS($F25-$G25)&gt;=PrSettings!$M$7,(ABS($F25-$G25-IN25+IO25)&lt;=1)*1,IF(AND(IQ25,$F25=$G25,$F25&gt;=PrSettings!$M$6),(ABS(IN25-$F25)&lt;=1)*1,IF(AND(ABS($F25-$G25-IN25+IO25)&lt;=1,$F25+$G25&gt;=PrSettings!$M$8),(ABS(IN25-$F25)&lt;=1)*(ABS(IO25-$G25)&lt;=1)*1,""))),"")</f>
        <v/>
      </c>
      <c r="IU25" s="302"/>
      <c r="IW25" s="291">
        <f t="shared" si="19"/>
        <v>10</v>
      </c>
      <c r="IX25" s="292" t="str">
        <f t="shared" si="336"/>
        <v>C2</v>
      </c>
      <c r="IY25" s="293">
        <f t="shared" si="83"/>
        <v>11</v>
      </c>
      <c r="IZ25" s="292" t="str">
        <f t="shared" si="337"/>
        <v>C3</v>
      </c>
      <c r="JA25" s="296"/>
      <c r="JB25" s="296"/>
      <c r="JC25" s="301"/>
      <c r="JD25" s="293" t="str">
        <f t="shared" si="338"/>
        <v/>
      </c>
      <c r="JE25" s="293" t="str">
        <f>IF((JD25&lt;&gt;""),IF(OR($F25&lt;&gt;$G25,PrSettings!$M$4="●"),(($F25-$G25)=(JA25-JB25))*1,0),"")</f>
        <v/>
      </c>
      <c r="JF25" s="293" t="str">
        <f t="shared" si="339"/>
        <v/>
      </c>
      <c r="JG25" s="293" t="str">
        <f>IF(JD25&lt;&gt;"",IF(ABS($F25-$G25)&gt;=PrSettings!$M$7,(ABS($F25-$G25-JA25+JB25)&lt;=1)*1,IF(AND(JD25,$F25=$G25,$F25&gt;=PrSettings!$M$6),(ABS(JA25-$F25)&lt;=1)*1,IF(AND(ABS($F25-$G25-JA25+JB25)&lt;=1,$F25+$G25&gt;=PrSettings!$M$8),(ABS(JA25-$F25)&lt;=1)*(ABS(JB25-$G25)&lt;=1)*1,""))),"")</f>
        <v/>
      </c>
      <c r="JH25" s="302"/>
      <c r="JJ25" s="291">
        <f t="shared" si="20"/>
        <v>10</v>
      </c>
      <c r="JK25" s="292" t="str">
        <f t="shared" si="340"/>
        <v>C2</v>
      </c>
      <c r="JL25" s="293">
        <f t="shared" si="86"/>
        <v>11</v>
      </c>
      <c r="JM25" s="292" t="str">
        <f t="shared" si="341"/>
        <v>C3</v>
      </c>
      <c r="JN25" s="296"/>
      <c r="JO25" s="296"/>
      <c r="JP25" s="301"/>
      <c r="JQ25" s="293" t="str">
        <f t="shared" si="342"/>
        <v/>
      </c>
      <c r="JR25" s="293" t="str">
        <f>IF((JQ25&lt;&gt;""),IF(OR($F25&lt;&gt;$G25,PrSettings!$M$4="●"),(($F25-$G25)=(JN25-JO25))*1,0),"")</f>
        <v/>
      </c>
      <c r="JS25" s="293" t="str">
        <f t="shared" si="343"/>
        <v/>
      </c>
      <c r="JT25" s="293" t="str">
        <f>IF(JQ25&lt;&gt;"",IF(ABS($F25-$G25)&gt;=PrSettings!$M$7,(ABS($F25-$G25-JN25+JO25)&lt;=1)*1,IF(AND(JQ25,$F25=$G25,$F25&gt;=PrSettings!$M$6),(ABS(JN25-$F25)&lt;=1)*1,IF(AND(ABS($F25-$G25-JN25+JO25)&lt;=1,$F25+$G25&gt;=PrSettings!$M$8),(ABS(JN25-$F25)&lt;=1)*(ABS(JO25-$G25)&lt;=1)*1,""))),"")</f>
        <v/>
      </c>
      <c r="JU25" s="302"/>
      <c r="JW25" s="291">
        <f t="shared" si="21"/>
        <v>10</v>
      </c>
      <c r="JX25" s="292" t="str">
        <f t="shared" si="344"/>
        <v>C2</v>
      </c>
      <c r="JY25" s="293">
        <f t="shared" si="89"/>
        <v>11</v>
      </c>
      <c r="JZ25" s="292" t="str">
        <f t="shared" si="345"/>
        <v>C3</v>
      </c>
      <c r="KA25" s="296"/>
      <c r="KB25" s="296"/>
      <c r="KC25" s="301"/>
      <c r="KD25" s="293" t="str">
        <f t="shared" si="346"/>
        <v/>
      </c>
      <c r="KE25" s="293" t="str">
        <f>IF((KD25&lt;&gt;""),IF(OR($F25&lt;&gt;$G25,PrSettings!$M$4="●"),(($F25-$G25)=(KA25-KB25))*1,0),"")</f>
        <v/>
      </c>
      <c r="KF25" s="293" t="str">
        <f t="shared" si="347"/>
        <v/>
      </c>
      <c r="KG25" s="293" t="str">
        <f>IF(KD25&lt;&gt;"",IF(ABS($F25-$G25)&gt;=PrSettings!$M$7,(ABS($F25-$G25-KA25+KB25)&lt;=1)*1,IF(AND(KD25,$F25=$G25,$F25&gt;=PrSettings!$M$6),(ABS(KA25-$F25)&lt;=1)*1,IF(AND(ABS($F25-$G25-KA25+KB25)&lt;=1,$F25+$G25&gt;=PrSettings!$M$8),(ABS(KA25-$F25)&lt;=1)*(ABS(KB25-$G25)&lt;=1)*1,""))),"")</f>
        <v/>
      </c>
      <c r="KH25" s="302"/>
      <c r="KJ25" s="291">
        <f t="shared" si="22"/>
        <v>10</v>
      </c>
      <c r="KK25" s="292" t="str">
        <f t="shared" si="348"/>
        <v>C2</v>
      </c>
      <c r="KL25" s="293">
        <f t="shared" si="92"/>
        <v>11</v>
      </c>
      <c r="KM25" s="292" t="str">
        <f t="shared" si="349"/>
        <v>C3</v>
      </c>
      <c r="KN25" s="296"/>
      <c r="KO25" s="296"/>
      <c r="KP25" s="301"/>
      <c r="KQ25" s="293" t="str">
        <f t="shared" si="350"/>
        <v/>
      </c>
      <c r="KR25" s="293" t="str">
        <f>IF((KQ25&lt;&gt;""),IF(OR($F25&lt;&gt;$G25,PrSettings!$M$4="●"),(($F25-$G25)=(KN25-KO25))*1,0),"")</f>
        <v/>
      </c>
      <c r="KS25" s="293" t="str">
        <f t="shared" si="351"/>
        <v/>
      </c>
      <c r="KT25" s="293" t="str">
        <f>IF(KQ25&lt;&gt;"",IF(ABS($F25-$G25)&gt;=PrSettings!$M$7,(ABS($F25-$G25-KN25+KO25)&lt;=1)*1,IF(AND(KQ25,$F25=$G25,$F25&gt;=PrSettings!$M$6),(ABS(KN25-$F25)&lt;=1)*1,IF(AND(ABS($F25-$G25-KN25+KO25)&lt;=1,$F25+$G25&gt;=PrSettings!$M$8),(ABS(KN25-$F25)&lt;=1)*(ABS(KO25-$G25)&lt;=1)*1,""))),"")</f>
        <v/>
      </c>
      <c r="KU25" s="302"/>
      <c r="KW25" s="291">
        <f t="shared" si="23"/>
        <v>10</v>
      </c>
      <c r="KX25" s="292" t="str">
        <f t="shared" si="352"/>
        <v>C2</v>
      </c>
      <c r="KY25" s="293">
        <f t="shared" si="95"/>
        <v>11</v>
      </c>
      <c r="KZ25" s="292" t="str">
        <f t="shared" si="353"/>
        <v>C3</v>
      </c>
      <c r="LA25" s="296"/>
      <c r="LB25" s="296"/>
      <c r="LC25" s="301"/>
      <c r="LD25" s="293" t="str">
        <f t="shared" si="354"/>
        <v/>
      </c>
      <c r="LE25" s="293" t="str">
        <f>IF((LD25&lt;&gt;""),IF(OR($F25&lt;&gt;$G25,PrSettings!$M$4="●"),(($F25-$G25)=(LA25-LB25))*1,0),"")</f>
        <v/>
      </c>
      <c r="LF25" s="293" t="str">
        <f t="shared" si="355"/>
        <v/>
      </c>
      <c r="LG25" s="293" t="str">
        <f>IF(LD25&lt;&gt;"",IF(ABS($F25-$G25)&gt;=PrSettings!$M$7,(ABS($F25-$G25-LA25+LB25)&lt;=1)*1,IF(AND(LD25,$F25=$G25,$F25&gt;=PrSettings!$M$6),(ABS(LA25-$F25)&lt;=1)*1,IF(AND(ABS($F25-$G25-LA25+LB25)&lt;=1,$F25+$G25&gt;=PrSettings!$M$8),(ABS(LA25-$F25)&lt;=1)*(ABS(LB25-$G25)&lt;=1)*1,""))),"")</f>
        <v/>
      </c>
      <c r="LH25" s="302"/>
      <c r="LJ25" s="291">
        <f t="shared" si="24"/>
        <v>10</v>
      </c>
      <c r="LK25" s="292" t="str">
        <f t="shared" si="356"/>
        <v>C2</v>
      </c>
      <c r="LL25" s="293">
        <f t="shared" si="98"/>
        <v>11</v>
      </c>
      <c r="LM25" s="292" t="str">
        <f t="shared" si="357"/>
        <v>C3</v>
      </c>
      <c r="LN25" s="296"/>
      <c r="LO25" s="296"/>
      <c r="LP25" s="301"/>
      <c r="LQ25" s="293" t="str">
        <f t="shared" si="358"/>
        <v/>
      </c>
      <c r="LR25" s="293" t="str">
        <f>IF((LQ25&lt;&gt;""),IF(OR($F25&lt;&gt;$G25,PrSettings!$M$4="●"),(($F25-$G25)=(LN25-LO25))*1,0),"")</f>
        <v/>
      </c>
      <c r="LS25" s="293" t="str">
        <f t="shared" si="359"/>
        <v/>
      </c>
      <c r="LT25" s="293" t="str">
        <f>IF(LQ25&lt;&gt;"",IF(ABS($F25-$G25)&gt;=PrSettings!$M$7,(ABS($F25-$G25-LN25+LO25)&lt;=1)*1,IF(AND(LQ25,$F25=$G25,$F25&gt;=PrSettings!$M$6),(ABS(LN25-$F25)&lt;=1)*1,IF(AND(ABS($F25-$G25-LN25+LO25)&lt;=1,$F25+$G25&gt;=PrSettings!$M$8),(ABS(LN25-$F25)&lt;=1)*(ABS(LO25-$G25)&lt;=1)*1,""))),"")</f>
        <v/>
      </c>
      <c r="LU25" s="302"/>
      <c r="LW25" s="291">
        <f t="shared" si="25"/>
        <v>10</v>
      </c>
      <c r="LX25" s="292" t="str">
        <f t="shared" si="360"/>
        <v>C2</v>
      </c>
      <c r="LY25" s="293">
        <f t="shared" si="101"/>
        <v>11</v>
      </c>
      <c r="LZ25" s="292" t="str">
        <f t="shared" si="361"/>
        <v>C3</v>
      </c>
      <c r="MA25" s="296"/>
      <c r="MB25" s="296"/>
      <c r="MC25" s="301"/>
      <c r="MD25" s="293" t="str">
        <f t="shared" si="362"/>
        <v/>
      </c>
      <c r="ME25" s="293" t="str">
        <f>IF((MD25&lt;&gt;""),IF(OR($F25&lt;&gt;$G25,PrSettings!$M$4="●"),(($F25-$G25)=(MA25-MB25))*1,0),"")</f>
        <v/>
      </c>
      <c r="MF25" s="293" t="str">
        <f t="shared" si="363"/>
        <v/>
      </c>
      <c r="MG25" s="293" t="str">
        <f>IF(MD25&lt;&gt;"",IF(ABS($F25-$G25)&gt;=PrSettings!$M$7,(ABS($F25-$G25-MA25+MB25)&lt;=1)*1,IF(AND(MD25,$F25=$G25,$F25&gt;=PrSettings!$M$6),(ABS(MA25-$F25)&lt;=1)*1,IF(AND(ABS($F25-$G25-MA25+MB25)&lt;=1,$F25+$G25&gt;=PrSettings!$M$8),(ABS(MA25-$F25)&lt;=1)*(ABS(MB25-$G25)&lt;=1)*1,""))),"")</f>
        <v/>
      </c>
      <c r="MH25" s="302"/>
    </row>
    <row r="26" spans="2:346" ht="24" customHeight="1" x14ac:dyDescent="0.25">
      <c r="B26" s="281" t="str">
        <f>Sprache!$E$95&amp;" D"</f>
        <v>Gruppe D</v>
      </c>
      <c r="C26" s="282"/>
      <c r="D26" s="303"/>
      <c r="E26" s="284"/>
      <c r="F26" s="304"/>
      <c r="G26" s="305"/>
      <c r="J26" s="281" t="str">
        <f t="shared" si="0"/>
        <v>Gruppe D</v>
      </c>
      <c r="K26" s="283"/>
      <c r="L26" s="303"/>
      <c r="M26" s="284"/>
      <c r="N26" s="287"/>
      <c r="O26" s="288"/>
      <c r="P26" s="285"/>
      <c r="Q26" s="289"/>
      <c r="R26" s="289"/>
      <c r="S26" s="284"/>
      <c r="T26" s="284"/>
      <c r="U26" s="290"/>
      <c r="W26" s="281" t="str">
        <f t="shared" si="1"/>
        <v>Gruppe D</v>
      </c>
      <c r="X26" s="283"/>
      <c r="Y26" s="303"/>
      <c r="Z26" s="284"/>
      <c r="AA26" s="287"/>
      <c r="AB26" s="288"/>
      <c r="AC26" s="285"/>
      <c r="AD26" s="289"/>
      <c r="AE26" s="289"/>
      <c r="AF26" s="284"/>
      <c r="AG26" s="284"/>
      <c r="AH26" s="290"/>
      <c r="AJ26" s="281" t="str">
        <f t="shared" si="2"/>
        <v>Gruppe D</v>
      </c>
      <c r="AK26" s="283"/>
      <c r="AL26" s="303"/>
      <c r="AM26" s="284"/>
      <c r="AN26" s="287"/>
      <c r="AO26" s="288"/>
      <c r="AP26" s="285"/>
      <c r="AQ26" s="289"/>
      <c r="AR26" s="289"/>
      <c r="AS26" s="284"/>
      <c r="AT26" s="284"/>
      <c r="AU26" s="290"/>
      <c r="AW26" s="281" t="str">
        <f t="shared" si="3"/>
        <v>Gruppe D</v>
      </c>
      <c r="AX26" s="283"/>
      <c r="AY26" s="303"/>
      <c r="AZ26" s="284"/>
      <c r="BA26" s="287"/>
      <c r="BB26" s="288"/>
      <c r="BC26" s="285"/>
      <c r="BD26" s="289"/>
      <c r="BE26" s="289"/>
      <c r="BF26" s="284"/>
      <c r="BG26" s="284"/>
      <c r="BH26" s="290"/>
      <c r="BJ26" s="281" t="str">
        <f t="shared" si="4"/>
        <v>Gruppe D</v>
      </c>
      <c r="BK26" s="283"/>
      <c r="BL26" s="303"/>
      <c r="BM26" s="284"/>
      <c r="BN26" s="287"/>
      <c r="BO26" s="288"/>
      <c r="BP26" s="285"/>
      <c r="BQ26" s="289"/>
      <c r="BR26" s="289"/>
      <c r="BS26" s="284"/>
      <c r="BT26" s="284"/>
      <c r="BU26" s="290"/>
      <c r="BW26" s="281" t="str">
        <f t="shared" si="5"/>
        <v>Gruppe D</v>
      </c>
      <c r="BX26" s="283"/>
      <c r="BY26" s="303"/>
      <c r="BZ26" s="284"/>
      <c r="CA26" s="287"/>
      <c r="CB26" s="288"/>
      <c r="CC26" s="285"/>
      <c r="CD26" s="289"/>
      <c r="CE26" s="289"/>
      <c r="CF26" s="284"/>
      <c r="CG26" s="284"/>
      <c r="CH26" s="290"/>
      <c r="CJ26" s="281" t="str">
        <f t="shared" si="6"/>
        <v>Gruppe D</v>
      </c>
      <c r="CK26" s="283"/>
      <c r="CL26" s="303"/>
      <c r="CM26" s="284"/>
      <c r="CN26" s="287"/>
      <c r="CO26" s="288"/>
      <c r="CP26" s="285"/>
      <c r="CQ26" s="289"/>
      <c r="CR26" s="289"/>
      <c r="CS26" s="284"/>
      <c r="CT26" s="284"/>
      <c r="CU26" s="290"/>
      <c r="CW26" s="281" t="str">
        <f t="shared" si="7"/>
        <v>Gruppe D</v>
      </c>
      <c r="CX26" s="283"/>
      <c r="CY26" s="303"/>
      <c r="CZ26" s="284"/>
      <c r="DA26" s="287"/>
      <c r="DB26" s="288"/>
      <c r="DC26" s="285"/>
      <c r="DD26" s="289"/>
      <c r="DE26" s="289"/>
      <c r="DF26" s="284"/>
      <c r="DG26" s="284"/>
      <c r="DH26" s="290"/>
      <c r="DJ26" s="281" t="str">
        <f t="shared" si="8"/>
        <v>Gruppe D</v>
      </c>
      <c r="DK26" s="283"/>
      <c r="DL26" s="303"/>
      <c r="DM26" s="284"/>
      <c r="DN26" s="287"/>
      <c r="DO26" s="288"/>
      <c r="DP26" s="285"/>
      <c r="DQ26" s="289"/>
      <c r="DR26" s="289"/>
      <c r="DS26" s="284"/>
      <c r="DT26" s="284"/>
      <c r="DU26" s="290"/>
      <c r="DW26" s="281" t="str">
        <f t="shared" si="9"/>
        <v>Gruppe D</v>
      </c>
      <c r="DX26" s="283"/>
      <c r="DY26" s="303"/>
      <c r="DZ26" s="284"/>
      <c r="EA26" s="287"/>
      <c r="EB26" s="288"/>
      <c r="EC26" s="285"/>
      <c r="ED26" s="289"/>
      <c r="EE26" s="289"/>
      <c r="EF26" s="284"/>
      <c r="EG26" s="284"/>
      <c r="EH26" s="290"/>
      <c r="EJ26" s="281" t="str">
        <f t="shared" si="10"/>
        <v>Gruppe D</v>
      </c>
      <c r="EK26" s="283"/>
      <c r="EL26" s="303"/>
      <c r="EM26" s="284"/>
      <c r="EN26" s="287"/>
      <c r="EO26" s="288"/>
      <c r="EP26" s="285"/>
      <c r="EQ26" s="289"/>
      <c r="ER26" s="289"/>
      <c r="ES26" s="284"/>
      <c r="ET26" s="284"/>
      <c r="EU26" s="290"/>
      <c r="EW26" s="281" t="str">
        <f t="shared" si="11"/>
        <v>Gruppe D</v>
      </c>
      <c r="EX26" s="283"/>
      <c r="EY26" s="303"/>
      <c r="EZ26" s="284"/>
      <c r="FA26" s="287"/>
      <c r="FB26" s="288"/>
      <c r="FC26" s="285"/>
      <c r="FD26" s="289"/>
      <c r="FE26" s="289"/>
      <c r="FF26" s="284"/>
      <c r="FG26" s="284"/>
      <c r="FH26" s="290"/>
      <c r="FJ26" s="281" t="str">
        <f t="shared" si="12"/>
        <v>Gruppe D</v>
      </c>
      <c r="FK26" s="283"/>
      <c r="FL26" s="303"/>
      <c r="FM26" s="284"/>
      <c r="FN26" s="287"/>
      <c r="FO26" s="288"/>
      <c r="FP26" s="285"/>
      <c r="FQ26" s="289"/>
      <c r="FR26" s="289"/>
      <c r="FS26" s="284"/>
      <c r="FT26" s="284"/>
      <c r="FU26" s="290"/>
      <c r="FW26" s="281" t="str">
        <f t="shared" si="13"/>
        <v>Gruppe D</v>
      </c>
      <c r="FX26" s="283"/>
      <c r="FY26" s="303"/>
      <c r="FZ26" s="284"/>
      <c r="GA26" s="287"/>
      <c r="GB26" s="288"/>
      <c r="GC26" s="285"/>
      <c r="GD26" s="289"/>
      <c r="GE26" s="289"/>
      <c r="GF26" s="284"/>
      <c r="GG26" s="284"/>
      <c r="GH26" s="290"/>
      <c r="GJ26" s="281" t="str">
        <f t="shared" si="14"/>
        <v>Gruppe D</v>
      </c>
      <c r="GK26" s="283"/>
      <c r="GL26" s="303"/>
      <c r="GM26" s="284"/>
      <c r="GN26" s="287"/>
      <c r="GO26" s="288"/>
      <c r="GP26" s="285"/>
      <c r="GQ26" s="289"/>
      <c r="GR26" s="289"/>
      <c r="GS26" s="284"/>
      <c r="GT26" s="284"/>
      <c r="GU26" s="290"/>
      <c r="GW26" s="281" t="str">
        <f t="shared" si="15"/>
        <v>Gruppe D</v>
      </c>
      <c r="GX26" s="283"/>
      <c r="GY26" s="303"/>
      <c r="GZ26" s="284"/>
      <c r="HA26" s="287"/>
      <c r="HB26" s="288"/>
      <c r="HC26" s="285"/>
      <c r="HD26" s="289"/>
      <c r="HE26" s="289"/>
      <c r="HF26" s="284"/>
      <c r="HG26" s="284"/>
      <c r="HH26" s="290"/>
      <c r="HJ26" s="281" t="str">
        <f t="shared" si="16"/>
        <v>Gruppe D</v>
      </c>
      <c r="HK26" s="283"/>
      <c r="HL26" s="303"/>
      <c r="HM26" s="284"/>
      <c r="HN26" s="287"/>
      <c r="HO26" s="288"/>
      <c r="HP26" s="285"/>
      <c r="HQ26" s="289"/>
      <c r="HR26" s="289"/>
      <c r="HS26" s="284"/>
      <c r="HT26" s="284"/>
      <c r="HU26" s="290"/>
      <c r="HW26" s="281" t="str">
        <f t="shared" si="17"/>
        <v>Gruppe D</v>
      </c>
      <c r="HX26" s="283"/>
      <c r="HY26" s="303"/>
      <c r="HZ26" s="284"/>
      <c r="IA26" s="287"/>
      <c r="IB26" s="288"/>
      <c r="IC26" s="285"/>
      <c r="ID26" s="289"/>
      <c r="IE26" s="289"/>
      <c r="IF26" s="284"/>
      <c r="IG26" s="284"/>
      <c r="IH26" s="290"/>
      <c r="IJ26" s="281" t="str">
        <f t="shared" si="18"/>
        <v>Gruppe D</v>
      </c>
      <c r="IK26" s="283"/>
      <c r="IL26" s="303"/>
      <c r="IM26" s="284"/>
      <c r="IN26" s="287"/>
      <c r="IO26" s="288"/>
      <c r="IP26" s="285"/>
      <c r="IQ26" s="289"/>
      <c r="IR26" s="289"/>
      <c r="IS26" s="284"/>
      <c r="IT26" s="284"/>
      <c r="IU26" s="290"/>
      <c r="IW26" s="281" t="str">
        <f t="shared" si="19"/>
        <v>Gruppe D</v>
      </c>
      <c r="IX26" s="283"/>
      <c r="IY26" s="303"/>
      <c r="IZ26" s="284"/>
      <c r="JA26" s="287"/>
      <c r="JB26" s="288"/>
      <c r="JC26" s="285"/>
      <c r="JD26" s="289"/>
      <c r="JE26" s="289"/>
      <c r="JF26" s="284"/>
      <c r="JG26" s="284"/>
      <c r="JH26" s="290"/>
      <c r="JJ26" s="281" t="str">
        <f t="shared" si="20"/>
        <v>Gruppe D</v>
      </c>
      <c r="JK26" s="283"/>
      <c r="JL26" s="303"/>
      <c r="JM26" s="284"/>
      <c r="JN26" s="287"/>
      <c r="JO26" s="288"/>
      <c r="JP26" s="285"/>
      <c r="JQ26" s="289"/>
      <c r="JR26" s="289"/>
      <c r="JS26" s="284"/>
      <c r="JT26" s="284"/>
      <c r="JU26" s="290"/>
      <c r="JW26" s="281" t="str">
        <f t="shared" si="21"/>
        <v>Gruppe D</v>
      </c>
      <c r="JX26" s="283"/>
      <c r="JY26" s="303"/>
      <c r="JZ26" s="284"/>
      <c r="KA26" s="287"/>
      <c r="KB26" s="288"/>
      <c r="KC26" s="285"/>
      <c r="KD26" s="289"/>
      <c r="KE26" s="289"/>
      <c r="KF26" s="284"/>
      <c r="KG26" s="284"/>
      <c r="KH26" s="290"/>
      <c r="KJ26" s="281" t="str">
        <f t="shared" si="22"/>
        <v>Gruppe D</v>
      </c>
      <c r="KK26" s="283"/>
      <c r="KL26" s="303"/>
      <c r="KM26" s="284"/>
      <c r="KN26" s="287"/>
      <c r="KO26" s="288"/>
      <c r="KP26" s="285"/>
      <c r="KQ26" s="289"/>
      <c r="KR26" s="289"/>
      <c r="KS26" s="284"/>
      <c r="KT26" s="284"/>
      <c r="KU26" s="290"/>
      <c r="KW26" s="281" t="str">
        <f t="shared" si="23"/>
        <v>Gruppe D</v>
      </c>
      <c r="KX26" s="283"/>
      <c r="KY26" s="303"/>
      <c r="KZ26" s="284"/>
      <c r="LA26" s="287"/>
      <c r="LB26" s="288"/>
      <c r="LC26" s="285"/>
      <c r="LD26" s="289"/>
      <c r="LE26" s="289"/>
      <c r="LF26" s="284"/>
      <c r="LG26" s="284"/>
      <c r="LH26" s="290"/>
      <c r="LJ26" s="281" t="str">
        <f t="shared" si="24"/>
        <v>Gruppe D</v>
      </c>
      <c r="LK26" s="283"/>
      <c r="LL26" s="303"/>
      <c r="LM26" s="284"/>
      <c r="LN26" s="287"/>
      <c r="LO26" s="288"/>
      <c r="LP26" s="285"/>
      <c r="LQ26" s="289"/>
      <c r="LR26" s="289"/>
      <c r="LS26" s="284"/>
      <c r="LT26" s="284"/>
      <c r="LU26" s="290"/>
      <c r="LW26" s="281" t="str">
        <f t="shared" si="25"/>
        <v>Gruppe D</v>
      </c>
      <c r="LX26" s="283"/>
      <c r="LY26" s="303"/>
      <c r="LZ26" s="284"/>
      <c r="MA26" s="287"/>
      <c r="MB26" s="288"/>
      <c r="MC26" s="285"/>
      <c r="MD26" s="289"/>
      <c r="ME26" s="289"/>
      <c r="MF26" s="284"/>
      <c r="MG26" s="284"/>
      <c r="MH26" s="290"/>
    </row>
    <row r="27" spans="2:346" x14ac:dyDescent="0.25">
      <c r="B27" s="291">
        <f>INDEX(Groups!$C$7:$C$35,MATCH(C27,Groups!$D$7:$D$35,0))</f>
        <v>15</v>
      </c>
      <c r="C27" s="292" t="str">
        <f>CalcD!$P$22</f>
        <v>D3</v>
      </c>
      <c r="D27" s="293">
        <f>INDEX(Groups!$C$7:$C$35,MATCH(E27,Groups!$D$7:$D$35,0))</f>
        <v>16</v>
      </c>
      <c r="E27" s="292" t="str">
        <f>CalcD!$Q$22</f>
        <v>D4</v>
      </c>
      <c r="F27" s="294" t="str">
        <f>CalcD!$R$22</f>
        <v/>
      </c>
      <c r="G27" s="295" t="str">
        <f>CalcD!$S$22</f>
        <v/>
      </c>
      <c r="J27" s="291">
        <f t="shared" si="0"/>
        <v>15</v>
      </c>
      <c r="K27" s="292" t="str">
        <f t="shared" ref="K27:K32" si="364">$C27</f>
        <v>D3</v>
      </c>
      <c r="L27" s="293">
        <f t="shared" si="26"/>
        <v>16</v>
      </c>
      <c r="M27" s="292" t="str">
        <f t="shared" ref="M27:M32" si="365">$E27</f>
        <v>D4</v>
      </c>
      <c r="N27" s="296"/>
      <c r="O27" s="296"/>
      <c r="P27" s="297"/>
      <c r="Q27" s="293" t="str">
        <f t="shared" ref="Q27:Q32" si="366">IF(($F27&lt;&gt;"")*($G27&lt;&gt;"")*(N27&lt;&gt;"")*(O27&lt;&gt;""),($F27&gt;$G27)*(N27&gt;O27)+($F27=$G27)*(N27=O27)+($F27&lt;$G27)*(N27&lt;O27),"")</f>
        <v/>
      </c>
      <c r="R27" s="293" t="str">
        <f>IF((Q27&lt;&gt;""),IF(OR($F27&lt;&gt;$G27,PrSettings!$M$4="●"),(($F27-$G27)=(N27-O27))*1,0),"")</f>
        <v/>
      </c>
      <c r="S27" s="293" t="str">
        <f t="shared" ref="S27:S32" si="367">IF((Q27&lt;&gt;""),($F27=N27)*($G27=O27),"")</f>
        <v/>
      </c>
      <c r="T27" s="293" t="str">
        <f>IF(Q27&lt;&gt;"",IF(ABS($F27-$G27)&gt;=PrSettings!$M$7,(ABS($F27-$G27-N27+O27)&lt;=1)*1,IF(AND(Q27,$F27=$G27,$F27&gt;=PrSettings!$M$6),(ABS(N27-$F27)&lt;=1)*1,IF(AND(ABS($F27-$G27-N27+O27)&lt;=1,$F27+$G27&gt;=PrSettings!$M$8),(ABS(N27-$F27)&lt;=1)*(ABS(O27-$G27)&lt;=1)*1,""))),"")</f>
        <v/>
      </c>
      <c r="U27" s="298"/>
      <c r="W27" s="291">
        <f t="shared" si="1"/>
        <v>15</v>
      </c>
      <c r="X27" s="292" t="str">
        <f t="shared" ref="X27:X32" si="368">$C27</f>
        <v>D3</v>
      </c>
      <c r="Y27" s="293">
        <f t="shared" si="29"/>
        <v>16</v>
      </c>
      <c r="Z27" s="292" t="str">
        <f t="shared" ref="Z27:Z32" si="369">$E27</f>
        <v>D4</v>
      </c>
      <c r="AA27" s="296"/>
      <c r="AB27" s="296"/>
      <c r="AC27" s="297"/>
      <c r="AD27" s="293" t="str">
        <f t="shared" ref="AD27:AD32" si="370">IF(($F27&lt;&gt;"")*($G27&lt;&gt;"")*(AA27&lt;&gt;"")*(AB27&lt;&gt;""),($F27&gt;$G27)*(AA27&gt;AB27)+($F27=$G27)*(AA27=AB27)+($F27&lt;$G27)*(AA27&lt;AB27),"")</f>
        <v/>
      </c>
      <c r="AE27" s="293" t="str">
        <f>IF((AD27&lt;&gt;""),IF(OR($F27&lt;&gt;$G27,PrSettings!$M$4="●"),(($F27-$G27)=(AA27-AB27))*1,0),"")</f>
        <v/>
      </c>
      <c r="AF27" s="293" t="str">
        <f t="shared" ref="AF27:AF32" si="371">IF((AD27&lt;&gt;""),($F27=AA27)*($G27=AB27),"")</f>
        <v/>
      </c>
      <c r="AG27" s="293" t="str">
        <f>IF(AD27&lt;&gt;"",IF(ABS($F27-$G27)&gt;=PrSettings!$M$7,(ABS($F27-$G27-AA27+AB27)&lt;=1)*1,IF(AND(AD27,$F27=$G27,$F27&gt;=PrSettings!$M$6),(ABS(AA27-$F27)&lt;=1)*1,IF(AND(ABS($F27-$G27-AA27+AB27)&lt;=1,$F27+$G27&gt;=PrSettings!$M$8),(ABS(AA27-$F27)&lt;=1)*(ABS(AB27-$G27)&lt;=1)*1,""))),"")</f>
        <v/>
      </c>
      <c r="AH27" s="298"/>
      <c r="AJ27" s="291">
        <f t="shared" si="2"/>
        <v>15</v>
      </c>
      <c r="AK27" s="292" t="str">
        <f t="shared" ref="AK27:AK32" si="372">$C27</f>
        <v>D3</v>
      </c>
      <c r="AL27" s="293">
        <f t="shared" si="32"/>
        <v>16</v>
      </c>
      <c r="AM27" s="292" t="str">
        <f t="shared" ref="AM27:AM32" si="373">$E27</f>
        <v>D4</v>
      </c>
      <c r="AN27" s="296"/>
      <c r="AO27" s="296"/>
      <c r="AP27" s="297"/>
      <c r="AQ27" s="293" t="str">
        <f t="shared" ref="AQ27:AQ32" si="374">IF(($F27&lt;&gt;"")*($G27&lt;&gt;"")*(AN27&lt;&gt;"")*(AO27&lt;&gt;""),($F27&gt;$G27)*(AN27&gt;AO27)+($F27=$G27)*(AN27=AO27)+($F27&lt;$G27)*(AN27&lt;AO27),"")</f>
        <v/>
      </c>
      <c r="AR27" s="293" t="str">
        <f>IF((AQ27&lt;&gt;""),IF(OR($F27&lt;&gt;$G27,PrSettings!$M$4="●"),(($F27-$G27)=(AN27-AO27))*1,0),"")</f>
        <v/>
      </c>
      <c r="AS27" s="293" t="str">
        <f t="shared" ref="AS27:AS32" si="375">IF((AQ27&lt;&gt;""),($F27=AN27)*($G27=AO27),"")</f>
        <v/>
      </c>
      <c r="AT27" s="293" t="str">
        <f>IF(AQ27&lt;&gt;"",IF(ABS($F27-$G27)&gt;=PrSettings!$M$7,(ABS($F27-$G27-AN27+AO27)&lt;=1)*1,IF(AND(AQ27,$F27=$G27,$F27&gt;=PrSettings!$M$6),(ABS(AN27-$F27)&lt;=1)*1,IF(AND(ABS($F27-$G27-AN27+AO27)&lt;=1,$F27+$G27&gt;=PrSettings!$M$8),(ABS(AN27-$F27)&lt;=1)*(ABS(AO27-$G27)&lt;=1)*1,""))),"")</f>
        <v/>
      </c>
      <c r="AU27" s="298"/>
      <c r="AW27" s="291">
        <f t="shared" si="3"/>
        <v>15</v>
      </c>
      <c r="AX27" s="292" t="str">
        <f t="shared" ref="AX27:AX32" si="376">$C27</f>
        <v>D3</v>
      </c>
      <c r="AY27" s="293">
        <f t="shared" si="35"/>
        <v>16</v>
      </c>
      <c r="AZ27" s="292" t="str">
        <f t="shared" ref="AZ27:AZ32" si="377">$E27</f>
        <v>D4</v>
      </c>
      <c r="BA27" s="296"/>
      <c r="BB27" s="296"/>
      <c r="BC27" s="297"/>
      <c r="BD27" s="293" t="str">
        <f t="shared" ref="BD27:BD32" si="378">IF(($F27&lt;&gt;"")*($G27&lt;&gt;"")*(BA27&lt;&gt;"")*(BB27&lt;&gt;""),($F27&gt;$G27)*(BA27&gt;BB27)+($F27=$G27)*(BA27=BB27)+($F27&lt;$G27)*(BA27&lt;BB27),"")</f>
        <v/>
      </c>
      <c r="BE27" s="293" t="str">
        <f>IF((BD27&lt;&gt;""),IF(OR($F27&lt;&gt;$G27,PrSettings!$M$4="●"),(($F27-$G27)=(BA27-BB27))*1,0),"")</f>
        <v/>
      </c>
      <c r="BF27" s="293" t="str">
        <f t="shared" ref="BF27:BF32" si="379">IF((BD27&lt;&gt;""),($F27=BA27)*($G27=BB27),"")</f>
        <v/>
      </c>
      <c r="BG27" s="293" t="str">
        <f>IF(BD27&lt;&gt;"",IF(ABS($F27-$G27)&gt;=PrSettings!$M$7,(ABS($F27-$G27-BA27+BB27)&lt;=1)*1,IF(AND(BD27,$F27=$G27,$F27&gt;=PrSettings!$M$6),(ABS(BA27-$F27)&lt;=1)*1,IF(AND(ABS($F27-$G27-BA27+BB27)&lt;=1,$F27+$G27&gt;=PrSettings!$M$8),(ABS(BA27-$F27)&lt;=1)*(ABS(BB27-$G27)&lt;=1)*1,""))),"")</f>
        <v/>
      </c>
      <c r="BH27" s="298"/>
      <c r="BJ27" s="291">
        <f t="shared" si="4"/>
        <v>15</v>
      </c>
      <c r="BK27" s="292" t="str">
        <f t="shared" ref="BK27:BK32" si="380">$C27</f>
        <v>D3</v>
      </c>
      <c r="BL27" s="293">
        <f t="shared" si="38"/>
        <v>16</v>
      </c>
      <c r="BM27" s="292" t="str">
        <f t="shared" ref="BM27:BM32" si="381">$E27</f>
        <v>D4</v>
      </c>
      <c r="BN27" s="296"/>
      <c r="BO27" s="296"/>
      <c r="BP27" s="297"/>
      <c r="BQ27" s="293" t="str">
        <f t="shared" ref="BQ27:BQ32" si="382">IF(($F27&lt;&gt;"")*($G27&lt;&gt;"")*(BN27&lt;&gt;"")*(BO27&lt;&gt;""),($F27&gt;$G27)*(BN27&gt;BO27)+($F27=$G27)*(BN27=BO27)+($F27&lt;$G27)*(BN27&lt;BO27),"")</f>
        <v/>
      </c>
      <c r="BR27" s="293" t="str">
        <f>IF((BQ27&lt;&gt;""),IF(OR($F27&lt;&gt;$G27,PrSettings!$M$4="●"),(($F27-$G27)=(BN27-BO27))*1,0),"")</f>
        <v/>
      </c>
      <c r="BS27" s="293" t="str">
        <f t="shared" ref="BS27:BS32" si="383">IF((BQ27&lt;&gt;""),($F27=BN27)*($G27=BO27),"")</f>
        <v/>
      </c>
      <c r="BT27" s="293" t="str">
        <f>IF(BQ27&lt;&gt;"",IF(ABS($F27-$G27)&gt;=PrSettings!$M$7,(ABS($F27-$G27-BN27+BO27)&lt;=1)*1,IF(AND(BQ27,$F27=$G27,$F27&gt;=PrSettings!$M$6),(ABS(BN27-$F27)&lt;=1)*1,IF(AND(ABS($F27-$G27-BN27+BO27)&lt;=1,$F27+$G27&gt;=PrSettings!$M$8),(ABS(BN27-$F27)&lt;=1)*(ABS(BO27-$G27)&lt;=1)*1,""))),"")</f>
        <v/>
      </c>
      <c r="BU27" s="298"/>
      <c r="BW27" s="291">
        <f t="shared" si="5"/>
        <v>15</v>
      </c>
      <c r="BX27" s="292" t="str">
        <f t="shared" ref="BX27:BX32" si="384">$C27</f>
        <v>D3</v>
      </c>
      <c r="BY27" s="293">
        <f t="shared" si="41"/>
        <v>16</v>
      </c>
      <c r="BZ27" s="292" t="str">
        <f t="shared" ref="BZ27:BZ32" si="385">$E27</f>
        <v>D4</v>
      </c>
      <c r="CA27" s="296"/>
      <c r="CB27" s="296"/>
      <c r="CC27" s="297"/>
      <c r="CD27" s="293" t="str">
        <f t="shared" ref="CD27:CD32" si="386">IF(($F27&lt;&gt;"")*($G27&lt;&gt;"")*(CA27&lt;&gt;"")*(CB27&lt;&gt;""),($F27&gt;$G27)*(CA27&gt;CB27)+($F27=$G27)*(CA27=CB27)+($F27&lt;$G27)*(CA27&lt;CB27),"")</f>
        <v/>
      </c>
      <c r="CE27" s="293" t="str">
        <f>IF((CD27&lt;&gt;""),IF(OR($F27&lt;&gt;$G27,PrSettings!$M$4="●"),(($F27-$G27)=(CA27-CB27))*1,0),"")</f>
        <v/>
      </c>
      <c r="CF27" s="293" t="str">
        <f t="shared" ref="CF27:CF32" si="387">IF((CD27&lt;&gt;""),($F27=CA27)*($G27=CB27),"")</f>
        <v/>
      </c>
      <c r="CG27" s="293" t="str">
        <f>IF(CD27&lt;&gt;"",IF(ABS($F27-$G27)&gt;=PrSettings!$M$7,(ABS($F27-$G27-CA27+CB27)&lt;=1)*1,IF(AND(CD27,$F27=$G27,$F27&gt;=PrSettings!$M$6),(ABS(CA27-$F27)&lt;=1)*1,IF(AND(ABS($F27-$G27-CA27+CB27)&lt;=1,$F27+$G27&gt;=PrSettings!$M$8),(ABS(CA27-$F27)&lt;=1)*(ABS(CB27-$G27)&lt;=1)*1,""))),"")</f>
        <v/>
      </c>
      <c r="CH27" s="298"/>
      <c r="CJ27" s="291">
        <f t="shared" si="6"/>
        <v>15</v>
      </c>
      <c r="CK27" s="292" t="str">
        <f t="shared" ref="CK27:CK32" si="388">$C27</f>
        <v>D3</v>
      </c>
      <c r="CL27" s="293">
        <f t="shared" si="44"/>
        <v>16</v>
      </c>
      <c r="CM27" s="292" t="str">
        <f t="shared" ref="CM27:CM32" si="389">$E27</f>
        <v>D4</v>
      </c>
      <c r="CN27" s="296"/>
      <c r="CO27" s="296"/>
      <c r="CP27" s="297"/>
      <c r="CQ27" s="293" t="str">
        <f t="shared" ref="CQ27:CQ32" si="390">IF(($F27&lt;&gt;"")*($G27&lt;&gt;"")*(CN27&lt;&gt;"")*(CO27&lt;&gt;""),($F27&gt;$G27)*(CN27&gt;CO27)+($F27=$G27)*(CN27=CO27)+($F27&lt;$G27)*(CN27&lt;CO27),"")</f>
        <v/>
      </c>
      <c r="CR27" s="293" t="str">
        <f>IF((CQ27&lt;&gt;""),IF(OR($F27&lt;&gt;$G27,PrSettings!$M$4="●"),(($F27-$G27)=(CN27-CO27))*1,0),"")</f>
        <v/>
      </c>
      <c r="CS27" s="293" t="str">
        <f t="shared" ref="CS27:CS32" si="391">IF((CQ27&lt;&gt;""),($F27=CN27)*($G27=CO27),"")</f>
        <v/>
      </c>
      <c r="CT27" s="293" t="str">
        <f>IF(CQ27&lt;&gt;"",IF(ABS($F27-$G27)&gt;=PrSettings!$M$7,(ABS($F27-$G27-CN27+CO27)&lt;=1)*1,IF(AND(CQ27,$F27=$G27,$F27&gt;=PrSettings!$M$6),(ABS(CN27-$F27)&lt;=1)*1,IF(AND(ABS($F27-$G27-CN27+CO27)&lt;=1,$F27+$G27&gt;=PrSettings!$M$8),(ABS(CN27-$F27)&lt;=1)*(ABS(CO27-$G27)&lt;=1)*1,""))),"")</f>
        <v/>
      </c>
      <c r="CU27" s="298"/>
      <c r="CW27" s="291">
        <f t="shared" si="7"/>
        <v>15</v>
      </c>
      <c r="CX27" s="292" t="str">
        <f t="shared" ref="CX27:CX32" si="392">$C27</f>
        <v>D3</v>
      </c>
      <c r="CY27" s="293">
        <f t="shared" si="47"/>
        <v>16</v>
      </c>
      <c r="CZ27" s="292" t="str">
        <f t="shared" ref="CZ27:CZ32" si="393">$E27</f>
        <v>D4</v>
      </c>
      <c r="DA27" s="296"/>
      <c r="DB27" s="296"/>
      <c r="DC27" s="297"/>
      <c r="DD27" s="293" t="str">
        <f t="shared" ref="DD27:DD32" si="394">IF(($F27&lt;&gt;"")*($G27&lt;&gt;"")*(DA27&lt;&gt;"")*(DB27&lt;&gt;""),($F27&gt;$G27)*(DA27&gt;DB27)+($F27=$G27)*(DA27=DB27)+($F27&lt;$G27)*(DA27&lt;DB27),"")</f>
        <v/>
      </c>
      <c r="DE27" s="293" t="str">
        <f>IF((DD27&lt;&gt;""),IF(OR($F27&lt;&gt;$G27,PrSettings!$M$4="●"),(($F27-$G27)=(DA27-DB27))*1,0),"")</f>
        <v/>
      </c>
      <c r="DF27" s="293" t="str">
        <f t="shared" ref="DF27:DF32" si="395">IF((DD27&lt;&gt;""),($F27=DA27)*($G27=DB27),"")</f>
        <v/>
      </c>
      <c r="DG27" s="293" t="str">
        <f>IF(DD27&lt;&gt;"",IF(ABS($F27-$G27)&gt;=PrSettings!$M$7,(ABS($F27-$G27-DA27+DB27)&lt;=1)*1,IF(AND(DD27,$F27=$G27,$F27&gt;=PrSettings!$M$6),(ABS(DA27-$F27)&lt;=1)*1,IF(AND(ABS($F27-$G27-DA27+DB27)&lt;=1,$F27+$G27&gt;=PrSettings!$M$8),(ABS(DA27-$F27)&lt;=1)*(ABS(DB27-$G27)&lt;=1)*1,""))),"")</f>
        <v/>
      </c>
      <c r="DH27" s="298"/>
      <c r="DJ27" s="291">
        <f t="shared" si="8"/>
        <v>15</v>
      </c>
      <c r="DK27" s="292" t="str">
        <f t="shared" ref="DK27:DK32" si="396">$C27</f>
        <v>D3</v>
      </c>
      <c r="DL27" s="293">
        <f t="shared" si="50"/>
        <v>16</v>
      </c>
      <c r="DM27" s="292" t="str">
        <f t="shared" ref="DM27:DM32" si="397">$E27</f>
        <v>D4</v>
      </c>
      <c r="DN27" s="296"/>
      <c r="DO27" s="296"/>
      <c r="DP27" s="297"/>
      <c r="DQ27" s="293" t="str">
        <f t="shared" ref="DQ27:DQ32" si="398">IF(($F27&lt;&gt;"")*($G27&lt;&gt;"")*(DN27&lt;&gt;"")*(DO27&lt;&gt;""),($F27&gt;$G27)*(DN27&gt;DO27)+($F27=$G27)*(DN27=DO27)+($F27&lt;$G27)*(DN27&lt;DO27),"")</f>
        <v/>
      </c>
      <c r="DR27" s="293" t="str">
        <f>IF((DQ27&lt;&gt;""),IF(OR($F27&lt;&gt;$G27,PrSettings!$M$4="●"),(($F27-$G27)=(DN27-DO27))*1,0),"")</f>
        <v/>
      </c>
      <c r="DS27" s="293" t="str">
        <f t="shared" ref="DS27:DS32" si="399">IF((DQ27&lt;&gt;""),($F27=DN27)*($G27=DO27),"")</f>
        <v/>
      </c>
      <c r="DT27" s="293" t="str">
        <f>IF(DQ27&lt;&gt;"",IF(ABS($F27-$G27)&gt;=PrSettings!$M$7,(ABS($F27-$G27-DN27+DO27)&lt;=1)*1,IF(AND(DQ27,$F27=$G27,$F27&gt;=PrSettings!$M$6),(ABS(DN27-$F27)&lt;=1)*1,IF(AND(ABS($F27-$G27-DN27+DO27)&lt;=1,$F27+$G27&gt;=PrSettings!$M$8),(ABS(DN27-$F27)&lt;=1)*(ABS(DO27-$G27)&lt;=1)*1,""))),"")</f>
        <v/>
      </c>
      <c r="DU27" s="298"/>
      <c r="DW27" s="291">
        <f t="shared" si="9"/>
        <v>15</v>
      </c>
      <c r="DX27" s="292" t="str">
        <f t="shared" ref="DX27:DX32" si="400">$C27</f>
        <v>D3</v>
      </c>
      <c r="DY27" s="293">
        <f t="shared" si="53"/>
        <v>16</v>
      </c>
      <c r="DZ27" s="292" t="str">
        <f t="shared" ref="DZ27:DZ32" si="401">$E27</f>
        <v>D4</v>
      </c>
      <c r="EA27" s="296"/>
      <c r="EB27" s="296"/>
      <c r="EC27" s="297"/>
      <c r="ED27" s="293" t="str">
        <f t="shared" ref="ED27:ED32" si="402">IF(($F27&lt;&gt;"")*($G27&lt;&gt;"")*(EA27&lt;&gt;"")*(EB27&lt;&gt;""),($F27&gt;$G27)*(EA27&gt;EB27)+($F27=$G27)*(EA27=EB27)+($F27&lt;$G27)*(EA27&lt;EB27),"")</f>
        <v/>
      </c>
      <c r="EE27" s="293" t="str">
        <f>IF((ED27&lt;&gt;""),IF(OR($F27&lt;&gt;$G27,PrSettings!$M$4="●"),(($F27-$G27)=(EA27-EB27))*1,0),"")</f>
        <v/>
      </c>
      <c r="EF27" s="293" t="str">
        <f t="shared" ref="EF27:EF32" si="403">IF((ED27&lt;&gt;""),($F27=EA27)*($G27=EB27),"")</f>
        <v/>
      </c>
      <c r="EG27" s="293" t="str">
        <f>IF(ED27&lt;&gt;"",IF(ABS($F27-$G27)&gt;=PrSettings!$M$7,(ABS($F27-$G27-EA27+EB27)&lt;=1)*1,IF(AND(ED27,$F27=$G27,$F27&gt;=PrSettings!$M$6),(ABS(EA27-$F27)&lt;=1)*1,IF(AND(ABS($F27-$G27-EA27+EB27)&lt;=1,$F27+$G27&gt;=PrSettings!$M$8),(ABS(EA27-$F27)&lt;=1)*(ABS(EB27-$G27)&lt;=1)*1,""))),"")</f>
        <v/>
      </c>
      <c r="EH27" s="298"/>
      <c r="EJ27" s="291">
        <f t="shared" si="10"/>
        <v>15</v>
      </c>
      <c r="EK27" s="292" t="str">
        <f t="shared" ref="EK27:EK32" si="404">$C27</f>
        <v>D3</v>
      </c>
      <c r="EL27" s="293">
        <f t="shared" si="56"/>
        <v>16</v>
      </c>
      <c r="EM27" s="292" t="str">
        <f t="shared" ref="EM27:EM32" si="405">$E27</f>
        <v>D4</v>
      </c>
      <c r="EN27" s="296"/>
      <c r="EO27" s="296"/>
      <c r="EP27" s="297"/>
      <c r="EQ27" s="293" t="str">
        <f t="shared" ref="EQ27:EQ32" si="406">IF(($F27&lt;&gt;"")*($G27&lt;&gt;"")*(EN27&lt;&gt;"")*(EO27&lt;&gt;""),($F27&gt;$G27)*(EN27&gt;EO27)+($F27=$G27)*(EN27=EO27)+($F27&lt;$G27)*(EN27&lt;EO27),"")</f>
        <v/>
      </c>
      <c r="ER27" s="293" t="str">
        <f>IF((EQ27&lt;&gt;""),IF(OR($F27&lt;&gt;$G27,PrSettings!$M$4="●"),(($F27-$G27)=(EN27-EO27))*1,0),"")</f>
        <v/>
      </c>
      <c r="ES27" s="293" t="str">
        <f t="shared" ref="ES27:ES32" si="407">IF((EQ27&lt;&gt;""),($F27=EN27)*($G27=EO27),"")</f>
        <v/>
      </c>
      <c r="ET27" s="293" t="str">
        <f>IF(EQ27&lt;&gt;"",IF(ABS($F27-$G27)&gt;=PrSettings!$M$7,(ABS($F27-$G27-EN27+EO27)&lt;=1)*1,IF(AND(EQ27,$F27=$G27,$F27&gt;=PrSettings!$M$6),(ABS(EN27-$F27)&lt;=1)*1,IF(AND(ABS($F27-$G27-EN27+EO27)&lt;=1,$F27+$G27&gt;=PrSettings!$M$8),(ABS(EN27-$F27)&lt;=1)*(ABS(EO27-$G27)&lt;=1)*1,""))),"")</f>
        <v/>
      </c>
      <c r="EU27" s="298"/>
      <c r="EW27" s="291">
        <f t="shared" si="11"/>
        <v>15</v>
      </c>
      <c r="EX27" s="292" t="str">
        <f t="shared" ref="EX27:EX32" si="408">$C27</f>
        <v>D3</v>
      </c>
      <c r="EY27" s="293">
        <f t="shared" si="59"/>
        <v>16</v>
      </c>
      <c r="EZ27" s="292" t="str">
        <f t="shared" ref="EZ27:EZ32" si="409">$E27</f>
        <v>D4</v>
      </c>
      <c r="FA27" s="296"/>
      <c r="FB27" s="296"/>
      <c r="FC27" s="297"/>
      <c r="FD27" s="293" t="str">
        <f t="shared" ref="FD27:FD32" si="410">IF(($F27&lt;&gt;"")*($G27&lt;&gt;"")*(FA27&lt;&gt;"")*(FB27&lt;&gt;""),($F27&gt;$G27)*(FA27&gt;FB27)+($F27=$G27)*(FA27=FB27)+($F27&lt;$G27)*(FA27&lt;FB27),"")</f>
        <v/>
      </c>
      <c r="FE27" s="293" t="str">
        <f>IF((FD27&lt;&gt;""),IF(OR($F27&lt;&gt;$G27,PrSettings!$M$4="●"),(($F27-$G27)=(FA27-FB27))*1,0),"")</f>
        <v/>
      </c>
      <c r="FF27" s="293" t="str">
        <f t="shared" ref="FF27:FF32" si="411">IF((FD27&lt;&gt;""),($F27=FA27)*($G27=FB27),"")</f>
        <v/>
      </c>
      <c r="FG27" s="293" t="str">
        <f>IF(FD27&lt;&gt;"",IF(ABS($F27-$G27)&gt;=PrSettings!$M$7,(ABS($F27-$G27-FA27+FB27)&lt;=1)*1,IF(AND(FD27,$F27=$G27,$F27&gt;=PrSettings!$M$6),(ABS(FA27-$F27)&lt;=1)*1,IF(AND(ABS($F27-$G27-FA27+FB27)&lt;=1,$F27+$G27&gt;=PrSettings!$M$8),(ABS(FA27-$F27)&lt;=1)*(ABS(FB27-$G27)&lt;=1)*1,""))),"")</f>
        <v/>
      </c>
      <c r="FH27" s="298"/>
      <c r="FJ27" s="291">
        <f t="shared" si="12"/>
        <v>15</v>
      </c>
      <c r="FK27" s="292" t="str">
        <f t="shared" ref="FK27:FK32" si="412">$C27</f>
        <v>D3</v>
      </c>
      <c r="FL27" s="293">
        <f t="shared" si="62"/>
        <v>16</v>
      </c>
      <c r="FM27" s="292" t="str">
        <f t="shared" ref="FM27:FM32" si="413">$E27</f>
        <v>D4</v>
      </c>
      <c r="FN27" s="296"/>
      <c r="FO27" s="296"/>
      <c r="FP27" s="297"/>
      <c r="FQ27" s="293" t="str">
        <f t="shared" ref="FQ27:FQ32" si="414">IF(($F27&lt;&gt;"")*($G27&lt;&gt;"")*(FN27&lt;&gt;"")*(FO27&lt;&gt;""),($F27&gt;$G27)*(FN27&gt;FO27)+($F27=$G27)*(FN27=FO27)+($F27&lt;$G27)*(FN27&lt;FO27),"")</f>
        <v/>
      </c>
      <c r="FR27" s="293" t="str">
        <f>IF((FQ27&lt;&gt;""),IF(OR($F27&lt;&gt;$G27,PrSettings!$M$4="●"),(($F27-$G27)=(FN27-FO27))*1,0),"")</f>
        <v/>
      </c>
      <c r="FS27" s="293" t="str">
        <f t="shared" ref="FS27:FS32" si="415">IF((FQ27&lt;&gt;""),($F27=FN27)*($G27=FO27),"")</f>
        <v/>
      </c>
      <c r="FT27" s="293" t="str">
        <f>IF(FQ27&lt;&gt;"",IF(ABS($F27-$G27)&gt;=PrSettings!$M$7,(ABS($F27-$G27-FN27+FO27)&lt;=1)*1,IF(AND(FQ27,$F27=$G27,$F27&gt;=PrSettings!$M$6),(ABS(FN27-$F27)&lt;=1)*1,IF(AND(ABS($F27-$G27-FN27+FO27)&lt;=1,$F27+$G27&gt;=PrSettings!$M$8),(ABS(FN27-$F27)&lt;=1)*(ABS(FO27-$G27)&lt;=1)*1,""))),"")</f>
        <v/>
      </c>
      <c r="FU27" s="298"/>
      <c r="FW27" s="291">
        <f t="shared" si="13"/>
        <v>15</v>
      </c>
      <c r="FX27" s="292" t="str">
        <f t="shared" ref="FX27:FX32" si="416">$C27</f>
        <v>D3</v>
      </c>
      <c r="FY27" s="293">
        <f t="shared" si="65"/>
        <v>16</v>
      </c>
      <c r="FZ27" s="292" t="str">
        <f t="shared" ref="FZ27:FZ32" si="417">$E27</f>
        <v>D4</v>
      </c>
      <c r="GA27" s="296"/>
      <c r="GB27" s="296"/>
      <c r="GC27" s="297"/>
      <c r="GD27" s="293" t="str">
        <f t="shared" ref="GD27:GD32" si="418">IF(($F27&lt;&gt;"")*($G27&lt;&gt;"")*(GA27&lt;&gt;"")*(GB27&lt;&gt;""),($F27&gt;$G27)*(GA27&gt;GB27)+($F27=$G27)*(GA27=GB27)+($F27&lt;$G27)*(GA27&lt;GB27),"")</f>
        <v/>
      </c>
      <c r="GE27" s="293" t="str">
        <f>IF((GD27&lt;&gt;""),IF(OR($F27&lt;&gt;$G27,PrSettings!$M$4="●"),(($F27-$G27)=(GA27-GB27))*1,0),"")</f>
        <v/>
      </c>
      <c r="GF27" s="293" t="str">
        <f t="shared" ref="GF27:GF32" si="419">IF((GD27&lt;&gt;""),($F27=GA27)*($G27=GB27),"")</f>
        <v/>
      </c>
      <c r="GG27" s="293" t="str">
        <f>IF(GD27&lt;&gt;"",IF(ABS($F27-$G27)&gt;=PrSettings!$M$7,(ABS($F27-$G27-GA27+GB27)&lt;=1)*1,IF(AND(GD27,$F27=$G27,$F27&gt;=PrSettings!$M$6),(ABS(GA27-$F27)&lt;=1)*1,IF(AND(ABS($F27-$G27-GA27+GB27)&lt;=1,$F27+$G27&gt;=PrSettings!$M$8),(ABS(GA27-$F27)&lt;=1)*(ABS(GB27-$G27)&lt;=1)*1,""))),"")</f>
        <v/>
      </c>
      <c r="GH27" s="298"/>
      <c r="GJ27" s="291">
        <f t="shared" si="14"/>
        <v>15</v>
      </c>
      <c r="GK27" s="292" t="str">
        <f t="shared" ref="GK27:GK32" si="420">$C27</f>
        <v>D3</v>
      </c>
      <c r="GL27" s="293">
        <f t="shared" si="68"/>
        <v>16</v>
      </c>
      <c r="GM27" s="292" t="str">
        <f t="shared" ref="GM27:GM32" si="421">$E27</f>
        <v>D4</v>
      </c>
      <c r="GN27" s="296"/>
      <c r="GO27" s="296"/>
      <c r="GP27" s="297"/>
      <c r="GQ27" s="293" t="str">
        <f t="shared" ref="GQ27:GQ32" si="422">IF(($F27&lt;&gt;"")*($G27&lt;&gt;"")*(GN27&lt;&gt;"")*(GO27&lt;&gt;""),($F27&gt;$G27)*(GN27&gt;GO27)+($F27=$G27)*(GN27=GO27)+($F27&lt;$G27)*(GN27&lt;GO27),"")</f>
        <v/>
      </c>
      <c r="GR27" s="293" t="str">
        <f>IF((GQ27&lt;&gt;""),IF(OR($F27&lt;&gt;$G27,PrSettings!$M$4="●"),(($F27-$G27)=(GN27-GO27))*1,0),"")</f>
        <v/>
      </c>
      <c r="GS27" s="293" t="str">
        <f t="shared" ref="GS27:GS32" si="423">IF((GQ27&lt;&gt;""),($F27=GN27)*($G27=GO27),"")</f>
        <v/>
      </c>
      <c r="GT27" s="293" t="str">
        <f>IF(GQ27&lt;&gt;"",IF(ABS($F27-$G27)&gt;=PrSettings!$M$7,(ABS($F27-$G27-GN27+GO27)&lt;=1)*1,IF(AND(GQ27,$F27=$G27,$F27&gt;=PrSettings!$M$6),(ABS(GN27-$F27)&lt;=1)*1,IF(AND(ABS($F27-$G27-GN27+GO27)&lt;=1,$F27+$G27&gt;=PrSettings!$M$8),(ABS(GN27-$F27)&lt;=1)*(ABS(GO27-$G27)&lt;=1)*1,""))),"")</f>
        <v/>
      </c>
      <c r="GU27" s="298"/>
      <c r="GW27" s="291">
        <f t="shared" si="15"/>
        <v>15</v>
      </c>
      <c r="GX27" s="292" t="str">
        <f t="shared" ref="GX27:GX32" si="424">$C27</f>
        <v>D3</v>
      </c>
      <c r="GY27" s="293">
        <f t="shared" si="71"/>
        <v>16</v>
      </c>
      <c r="GZ27" s="292" t="str">
        <f t="shared" ref="GZ27:GZ32" si="425">$E27</f>
        <v>D4</v>
      </c>
      <c r="HA27" s="296"/>
      <c r="HB27" s="296"/>
      <c r="HC27" s="297"/>
      <c r="HD27" s="293" t="str">
        <f t="shared" ref="HD27:HD32" si="426">IF(($F27&lt;&gt;"")*($G27&lt;&gt;"")*(HA27&lt;&gt;"")*(HB27&lt;&gt;""),($F27&gt;$G27)*(HA27&gt;HB27)+($F27=$G27)*(HA27=HB27)+($F27&lt;$G27)*(HA27&lt;HB27),"")</f>
        <v/>
      </c>
      <c r="HE27" s="293" t="str">
        <f>IF((HD27&lt;&gt;""),IF(OR($F27&lt;&gt;$G27,PrSettings!$M$4="●"),(($F27-$G27)=(HA27-HB27))*1,0),"")</f>
        <v/>
      </c>
      <c r="HF27" s="293" t="str">
        <f t="shared" ref="HF27:HF32" si="427">IF((HD27&lt;&gt;""),($F27=HA27)*($G27=HB27),"")</f>
        <v/>
      </c>
      <c r="HG27" s="293" t="str">
        <f>IF(HD27&lt;&gt;"",IF(ABS($F27-$G27)&gt;=PrSettings!$M$7,(ABS($F27-$G27-HA27+HB27)&lt;=1)*1,IF(AND(HD27,$F27=$G27,$F27&gt;=PrSettings!$M$6),(ABS(HA27-$F27)&lt;=1)*1,IF(AND(ABS($F27-$G27-HA27+HB27)&lt;=1,$F27+$G27&gt;=PrSettings!$M$8),(ABS(HA27-$F27)&lt;=1)*(ABS(HB27-$G27)&lt;=1)*1,""))),"")</f>
        <v/>
      </c>
      <c r="HH27" s="298"/>
      <c r="HJ27" s="291">
        <f t="shared" si="16"/>
        <v>15</v>
      </c>
      <c r="HK27" s="292" t="str">
        <f t="shared" ref="HK27:HK32" si="428">$C27</f>
        <v>D3</v>
      </c>
      <c r="HL27" s="293">
        <f t="shared" si="74"/>
        <v>16</v>
      </c>
      <c r="HM27" s="292" t="str">
        <f t="shared" ref="HM27:HM32" si="429">$E27</f>
        <v>D4</v>
      </c>
      <c r="HN27" s="296"/>
      <c r="HO27" s="296"/>
      <c r="HP27" s="297"/>
      <c r="HQ27" s="293" t="str">
        <f t="shared" ref="HQ27:HQ32" si="430">IF(($F27&lt;&gt;"")*($G27&lt;&gt;"")*(HN27&lt;&gt;"")*(HO27&lt;&gt;""),($F27&gt;$G27)*(HN27&gt;HO27)+($F27=$G27)*(HN27=HO27)+($F27&lt;$G27)*(HN27&lt;HO27),"")</f>
        <v/>
      </c>
      <c r="HR27" s="293" t="str">
        <f>IF((HQ27&lt;&gt;""),IF(OR($F27&lt;&gt;$G27,PrSettings!$M$4="●"),(($F27-$G27)=(HN27-HO27))*1,0),"")</f>
        <v/>
      </c>
      <c r="HS27" s="293" t="str">
        <f t="shared" ref="HS27:HS32" si="431">IF((HQ27&lt;&gt;""),($F27=HN27)*($G27=HO27),"")</f>
        <v/>
      </c>
      <c r="HT27" s="293" t="str">
        <f>IF(HQ27&lt;&gt;"",IF(ABS($F27-$G27)&gt;=PrSettings!$M$7,(ABS($F27-$G27-HN27+HO27)&lt;=1)*1,IF(AND(HQ27,$F27=$G27,$F27&gt;=PrSettings!$M$6),(ABS(HN27-$F27)&lt;=1)*1,IF(AND(ABS($F27-$G27-HN27+HO27)&lt;=1,$F27+$G27&gt;=PrSettings!$M$8),(ABS(HN27-$F27)&lt;=1)*(ABS(HO27-$G27)&lt;=1)*1,""))),"")</f>
        <v/>
      </c>
      <c r="HU27" s="298"/>
      <c r="HW27" s="291">
        <f t="shared" si="17"/>
        <v>15</v>
      </c>
      <c r="HX27" s="292" t="str">
        <f t="shared" ref="HX27:HX32" si="432">$C27</f>
        <v>D3</v>
      </c>
      <c r="HY27" s="293">
        <f t="shared" si="77"/>
        <v>16</v>
      </c>
      <c r="HZ27" s="292" t="str">
        <f t="shared" ref="HZ27:HZ32" si="433">$E27</f>
        <v>D4</v>
      </c>
      <c r="IA27" s="296"/>
      <c r="IB27" s="296"/>
      <c r="IC27" s="297"/>
      <c r="ID27" s="293" t="str">
        <f t="shared" ref="ID27:ID32" si="434">IF(($F27&lt;&gt;"")*($G27&lt;&gt;"")*(IA27&lt;&gt;"")*(IB27&lt;&gt;""),($F27&gt;$G27)*(IA27&gt;IB27)+($F27=$G27)*(IA27=IB27)+($F27&lt;$G27)*(IA27&lt;IB27),"")</f>
        <v/>
      </c>
      <c r="IE27" s="293" t="str">
        <f>IF((ID27&lt;&gt;""),IF(OR($F27&lt;&gt;$G27,PrSettings!$M$4="●"),(($F27-$G27)=(IA27-IB27))*1,0),"")</f>
        <v/>
      </c>
      <c r="IF27" s="293" t="str">
        <f t="shared" ref="IF27:IF32" si="435">IF((ID27&lt;&gt;""),($F27=IA27)*($G27=IB27),"")</f>
        <v/>
      </c>
      <c r="IG27" s="293" t="str">
        <f>IF(ID27&lt;&gt;"",IF(ABS($F27-$G27)&gt;=PrSettings!$M$7,(ABS($F27-$G27-IA27+IB27)&lt;=1)*1,IF(AND(ID27,$F27=$G27,$F27&gt;=PrSettings!$M$6),(ABS(IA27-$F27)&lt;=1)*1,IF(AND(ABS($F27-$G27-IA27+IB27)&lt;=1,$F27+$G27&gt;=PrSettings!$M$8),(ABS(IA27-$F27)&lt;=1)*(ABS(IB27-$G27)&lt;=1)*1,""))),"")</f>
        <v/>
      </c>
      <c r="IH27" s="298"/>
      <c r="IJ27" s="291">
        <f t="shared" si="18"/>
        <v>15</v>
      </c>
      <c r="IK27" s="292" t="str">
        <f t="shared" ref="IK27:IK32" si="436">$C27</f>
        <v>D3</v>
      </c>
      <c r="IL27" s="293">
        <f t="shared" si="80"/>
        <v>16</v>
      </c>
      <c r="IM27" s="292" t="str">
        <f t="shared" ref="IM27:IM32" si="437">$E27</f>
        <v>D4</v>
      </c>
      <c r="IN27" s="296"/>
      <c r="IO27" s="296"/>
      <c r="IP27" s="297"/>
      <c r="IQ27" s="293" t="str">
        <f t="shared" ref="IQ27:IQ32" si="438">IF(($F27&lt;&gt;"")*($G27&lt;&gt;"")*(IN27&lt;&gt;"")*(IO27&lt;&gt;""),($F27&gt;$G27)*(IN27&gt;IO27)+($F27=$G27)*(IN27=IO27)+($F27&lt;$G27)*(IN27&lt;IO27),"")</f>
        <v/>
      </c>
      <c r="IR27" s="293" t="str">
        <f>IF((IQ27&lt;&gt;""),IF(OR($F27&lt;&gt;$G27,PrSettings!$M$4="●"),(($F27-$G27)=(IN27-IO27))*1,0),"")</f>
        <v/>
      </c>
      <c r="IS27" s="293" t="str">
        <f t="shared" ref="IS27:IS32" si="439">IF((IQ27&lt;&gt;""),($F27=IN27)*($G27=IO27),"")</f>
        <v/>
      </c>
      <c r="IT27" s="293" t="str">
        <f>IF(IQ27&lt;&gt;"",IF(ABS($F27-$G27)&gt;=PrSettings!$M$7,(ABS($F27-$G27-IN27+IO27)&lt;=1)*1,IF(AND(IQ27,$F27=$G27,$F27&gt;=PrSettings!$M$6),(ABS(IN27-$F27)&lt;=1)*1,IF(AND(ABS($F27-$G27-IN27+IO27)&lt;=1,$F27+$G27&gt;=PrSettings!$M$8),(ABS(IN27-$F27)&lt;=1)*(ABS(IO27-$G27)&lt;=1)*1,""))),"")</f>
        <v/>
      </c>
      <c r="IU27" s="298"/>
      <c r="IW27" s="291">
        <f t="shared" si="19"/>
        <v>15</v>
      </c>
      <c r="IX27" s="292" t="str">
        <f t="shared" ref="IX27:IX32" si="440">$C27</f>
        <v>D3</v>
      </c>
      <c r="IY27" s="293">
        <f t="shared" si="83"/>
        <v>16</v>
      </c>
      <c r="IZ27" s="292" t="str">
        <f t="shared" ref="IZ27:IZ32" si="441">$E27</f>
        <v>D4</v>
      </c>
      <c r="JA27" s="296"/>
      <c r="JB27" s="296"/>
      <c r="JC27" s="297"/>
      <c r="JD27" s="293" t="str">
        <f t="shared" ref="JD27:JD32" si="442">IF(($F27&lt;&gt;"")*($G27&lt;&gt;"")*(JA27&lt;&gt;"")*(JB27&lt;&gt;""),($F27&gt;$G27)*(JA27&gt;JB27)+($F27=$G27)*(JA27=JB27)+($F27&lt;$G27)*(JA27&lt;JB27),"")</f>
        <v/>
      </c>
      <c r="JE27" s="293" t="str">
        <f>IF((JD27&lt;&gt;""),IF(OR($F27&lt;&gt;$G27,PrSettings!$M$4="●"),(($F27-$G27)=(JA27-JB27))*1,0),"")</f>
        <v/>
      </c>
      <c r="JF27" s="293" t="str">
        <f t="shared" ref="JF27:JF32" si="443">IF((JD27&lt;&gt;""),($F27=JA27)*($G27=JB27),"")</f>
        <v/>
      </c>
      <c r="JG27" s="293" t="str">
        <f>IF(JD27&lt;&gt;"",IF(ABS($F27-$G27)&gt;=PrSettings!$M$7,(ABS($F27-$G27-JA27+JB27)&lt;=1)*1,IF(AND(JD27,$F27=$G27,$F27&gt;=PrSettings!$M$6),(ABS(JA27-$F27)&lt;=1)*1,IF(AND(ABS($F27-$G27-JA27+JB27)&lt;=1,$F27+$G27&gt;=PrSettings!$M$8),(ABS(JA27-$F27)&lt;=1)*(ABS(JB27-$G27)&lt;=1)*1,""))),"")</f>
        <v/>
      </c>
      <c r="JH27" s="298"/>
      <c r="JJ27" s="291">
        <f t="shared" si="20"/>
        <v>15</v>
      </c>
      <c r="JK27" s="292" t="str">
        <f t="shared" ref="JK27:JK32" si="444">$C27</f>
        <v>D3</v>
      </c>
      <c r="JL27" s="293">
        <f t="shared" si="86"/>
        <v>16</v>
      </c>
      <c r="JM27" s="292" t="str">
        <f t="shared" ref="JM27:JM32" si="445">$E27</f>
        <v>D4</v>
      </c>
      <c r="JN27" s="296"/>
      <c r="JO27" s="296"/>
      <c r="JP27" s="297"/>
      <c r="JQ27" s="293" t="str">
        <f t="shared" ref="JQ27:JQ32" si="446">IF(($F27&lt;&gt;"")*($G27&lt;&gt;"")*(JN27&lt;&gt;"")*(JO27&lt;&gt;""),($F27&gt;$G27)*(JN27&gt;JO27)+($F27=$G27)*(JN27=JO27)+($F27&lt;$G27)*(JN27&lt;JO27),"")</f>
        <v/>
      </c>
      <c r="JR27" s="293" t="str">
        <f>IF((JQ27&lt;&gt;""),IF(OR($F27&lt;&gt;$G27,PrSettings!$M$4="●"),(($F27-$G27)=(JN27-JO27))*1,0),"")</f>
        <v/>
      </c>
      <c r="JS27" s="293" t="str">
        <f t="shared" ref="JS27:JS32" si="447">IF((JQ27&lt;&gt;""),($F27=JN27)*($G27=JO27),"")</f>
        <v/>
      </c>
      <c r="JT27" s="293" t="str">
        <f>IF(JQ27&lt;&gt;"",IF(ABS($F27-$G27)&gt;=PrSettings!$M$7,(ABS($F27-$G27-JN27+JO27)&lt;=1)*1,IF(AND(JQ27,$F27=$G27,$F27&gt;=PrSettings!$M$6),(ABS(JN27-$F27)&lt;=1)*1,IF(AND(ABS($F27-$G27-JN27+JO27)&lt;=1,$F27+$G27&gt;=PrSettings!$M$8),(ABS(JN27-$F27)&lt;=1)*(ABS(JO27-$G27)&lt;=1)*1,""))),"")</f>
        <v/>
      </c>
      <c r="JU27" s="298"/>
      <c r="JW27" s="291">
        <f t="shared" si="21"/>
        <v>15</v>
      </c>
      <c r="JX27" s="292" t="str">
        <f t="shared" ref="JX27:JX32" si="448">$C27</f>
        <v>D3</v>
      </c>
      <c r="JY27" s="293">
        <f t="shared" si="89"/>
        <v>16</v>
      </c>
      <c r="JZ27" s="292" t="str">
        <f t="shared" ref="JZ27:JZ32" si="449">$E27</f>
        <v>D4</v>
      </c>
      <c r="KA27" s="296"/>
      <c r="KB27" s="296"/>
      <c r="KC27" s="297"/>
      <c r="KD27" s="293" t="str">
        <f t="shared" ref="KD27:KD32" si="450">IF(($F27&lt;&gt;"")*($G27&lt;&gt;"")*(KA27&lt;&gt;"")*(KB27&lt;&gt;""),($F27&gt;$G27)*(KA27&gt;KB27)+($F27=$G27)*(KA27=KB27)+($F27&lt;$G27)*(KA27&lt;KB27),"")</f>
        <v/>
      </c>
      <c r="KE27" s="293" t="str">
        <f>IF((KD27&lt;&gt;""),IF(OR($F27&lt;&gt;$G27,PrSettings!$M$4="●"),(($F27-$G27)=(KA27-KB27))*1,0),"")</f>
        <v/>
      </c>
      <c r="KF27" s="293" t="str">
        <f t="shared" ref="KF27:KF32" si="451">IF((KD27&lt;&gt;""),($F27=KA27)*($G27=KB27),"")</f>
        <v/>
      </c>
      <c r="KG27" s="293" t="str">
        <f>IF(KD27&lt;&gt;"",IF(ABS($F27-$G27)&gt;=PrSettings!$M$7,(ABS($F27-$G27-KA27+KB27)&lt;=1)*1,IF(AND(KD27,$F27=$G27,$F27&gt;=PrSettings!$M$6),(ABS(KA27-$F27)&lt;=1)*1,IF(AND(ABS($F27-$G27-KA27+KB27)&lt;=1,$F27+$G27&gt;=PrSettings!$M$8),(ABS(KA27-$F27)&lt;=1)*(ABS(KB27-$G27)&lt;=1)*1,""))),"")</f>
        <v/>
      </c>
      <c r="KH27" s="298"/>
      <c r="KJ27" s="291">
        <f t="shared" si="22"/>
        <v>15</v>
      </c>
      <c r="KK27" s="292" t="str">
        <f t="shared" ref="KK27:KK32" si="452">$C27</f>
        <v>D3</v>
      </c>
      <c r="KL27" s="293">
        <f t="shared" si="92"/>
        <v>16</v>
      </c>
      <c r="KM27" s="292" t="str">
        <f t="shared" ref="KM27:KM32" si="453">$E27</f>
        <v>D4</v>
      </c>
      <c r="KN27" s="296"/>
      <c r="KO27" s="296"/>
      <c r="KP27" s="297"/>
      <c r="KQ27" s="293" t="str">
        <f t="shared" ref="KQ27:KQ32" si="454">IF(($F27&lt;&gt;"")*($G27&lt;&gt;"")*(KN27&lt;&gt;"")*(KO27&lt;&gt;""),($F27&gt;$G27)*(KN27&gt;KO27)+($F27=$G27)*(KN27=KO27)+($F27&lt;$G27)*(KN27&lt;KO27),"")</f>
        <v/>
      </c>
      <c r="KR27" s="293" t="str">
        <f>IF((KQ27&lt;&gt;""),IF(OR($F27&lt;&gt;$G27,PrSettings!$M$4="●"),(($F27-$G27)=(KN27-KO27))*1,0),"")</f>
        <v/>
      </c>
      <c r="KS27" s="293" t="str">
        <f t="shared" ref="KS27:KS32" si="455">IF((KQ27&lt;&gt;""),($F27=KN27)*($G27=KO27),"")</f>
        <v/>
      </c>
      <c r="KT27" s="293" t="str">
        <f>IF(KQ27&lt;&gt;"",IF(ABS($F27-$G27)&gt;=PrSettings!$M$7,(ABS($F27-$G27-KN27+KO27)&lt;=1)*1,IF(AND(KQ27,$F27=$G27,$F27&gt;=PrSettings!$M$6),(ABS(KN27-$F27)&lt;=1)*1,IF(AND(ABS($F27-$G27-KN27+KO27)&lt;=1,$F27+$G27&gt;=PrSettings!$M$8),(ABS(KN27-$F27)&lt;=1)*(ABS(KO27-$G27)&lt;=1)*1,""))),"")</f>
        <v/>
      </c>
      <c r="KU27" s="298"/>
      <c r="KW27" s="291">
        <f t="shared" si="23"/>
        <v>15</v>
      </c>
      <c r="KX27" s="292" t="str">
        <f t="shared" ref="KX27:KX32" si="456">$C27</f>
        <v>D3</v>
      </c>
      <c r="KY27" s="293">
        <f t="shared" si="95"/>
        <v>16</v>
      </c>
      <c r="KZ27" s="292" t="str">
        <f t="shared" ref="KZ27:KZ32" si="457">$E27</f>
        <v>D4</v>
      </c>
      <c r="LA27" s="296"/>
      <c r="LB27" s="296"/>
      <c r="LC27" s="297"/>
      <c r="LD27" s="293" t="str">
        <f t="shared" ref="LD27:LD32" si="458">IF(($F27&lt;&gt;"")*($G27&lt;&gt;"")*(LA27&lt;&gt;"")*(LB27&lt;&gt;""),($F27&gt;$G27)*(LA27&gt;LB27)+($F27=$G27)*(LA27=LB27)+($F27&lt;$G27)*(LA27&lt;LB27),"")</f>
        <v/>
      </c>
      <c r="LE27" s="293" t="str">
        <f>IF((LD27&lt;&gt;""),IF(OR($F27&lt;&gt;$G27,PrSettings!$M$4="●"),(($F27-$G27)=(LA27-LB27))*1,0),"")</f>
        <v/>
      </c>
      <c r="LF27" s="293" t="str">
        <f t="shared" ref="LF27:LF32" si="459">IF((LD27&lt;&gt;""),($F27=LA27)*($G27=LB27),"")</f>
        <v/>
      </c>
      <c r="LG27" s="293" t="str">
        <f>IF(LD27&lt;&gt;"",IF(ABS($F27-$G27)&gt;=PrSettings!$M$7,(ABS($F27-$G27-LA27+LB27)&lt;=1)*1,IF(AND(LD27,$F27=$G27,$F27&gt;=PrSettings!$M$6),(ABS(LA27-$F27)&lt;=1)*1,IF(AND(ABS($F27-$G27-LA27+LB27)&lt;=1,$F27+$G27&gt;=PrSettings!$M$8),(ABS(LA27-$F27)&lt;=1)*(ABS(LB27-$G27)&lt;=1)*1,""))),"")</f>
        <v/>
      </c>
      <c r="LH27" s="298"/>
      <c r="LJ27" s="291">
        <f t="shared" si="24"/>
        <v>15</v>
      </c>
      <c r="LK27" s="292" t="str">
        <f t="shared" ref="LK27:LK32" si="460">$C27</f>
        <v>D3</v>
      </c>
      <c r="LL27" s="293">
        <f t="shared" si="98"/>
        <v>16</v>
      </c>
      <c r="LM27" s="292" t="str">
        <f t="shared" ref="LM27:LM32" si="461">$E27</f>
        <v>D4</v>
      </c>
      <c r="LN27" s="296"/>
      <c r="LO27" s="296"/>
      <c r="LP27" s="297"/>
      <c r="LQ27" s="293" t="str">
        <f t="shared" ref="LQ27:LQ32" si="462">IF(($F27&lt;&gt;"")*($G27&lt;&gt;"")*(LN27&lt;&gt;"")*(LO27&lt;&gt;""),($F27&gt;$G27)*(LN27&gt;LO27)+($F27=$G27)*(LN27=LO27)+($F27&lt;$G27)*(LN27&lt;LO27),"")</f>
        <v/>
      </c>
      <c r="LR27" s="293" t="str">
        <f>IF((LQ27&lt;&gt;""),IF(OR($F27&lt;&gt;$G27,PrSettings!$M$4="●"),(($F27-$G27)=(LN27-LO27))*1,0),"")</f>
        <v/>
      </c>
      <c r="LS27" s="293" t="str">
        <f t="shared" ref="LS27:LS32" si="463">IF((LQ27&lt;&gt;""),($F27=LN27)*($G27=LO27),"")</f>
        <v/>
      </c>
      <c r="LT27" s="293" t="str">
        <f>IF(LQ27&lt;&gt;"",IF(ABS($F27-$G27)&gt;=PrSettings!$M$7,(ABS($F27-$G27-LN27+LO27)&lt;=1)*1,IF(AND(LQ27,$F27=$G27,$F27&gt;=PrSettings!$M$6),(ABS(LN27-$F27)&lt;=1)*1,IF(AND(ABS($F27-$G27-LN27+LO27)&lt;=1,$F27+$G27&gt;=PrSettings!$M$8),(ABS(LN27-$F27)&lt;=1)*(ABS(LO27-$G27)&lt;=1)*1,""))),"")</f>
        <v/>
      </c>
      <c r="LU27" s="298"/>
      <c r="LW27" s="291">
        <f t="shared" si="25"/>
        <v>15</v>
      </c>
      <c r="LX27" s="292" t="str">
        <f t="shared" ref="LX27:LX32" si="464">$C27</f>
        <v>D3</v>
      </c>
      <c r="LY27" s="293">
        <f t="shared" si="101"/>
        <v>16</v>
      </c>
      <c r="LZ27" s="292" t="str">
        <f t="shared" ref="LZ27:LZ32" si="465">$E27</f>
        <v>D4</v>
      </c>
      <c r="MA27" s="296"/>
      <c r="MB27" s="296"/>
      <c r="MC27" s="297"/>
      <c r="MD27" s="293" t="str">
        <f t="shared" ref="MD27:MD32" si="466">IF(($F27&lt;&gt;"")*($G27&lt;&gt;"")*(MA27&lt;&gt;"")*(MB27&lt;&gt;""),($F27&gt;$G27)*(MA27&gt;MB27)+($F27=$G27)*(MA27=MB27)+($F27&lt;$G27)*(MA27&lt;MB27),"")</f>
        <v/>
      </c>
      <c r="ME27" s="293" t="str">
        <f>IF((MD27&lt;&gt;""),IF(OR($F27&lt;&gt;$G27,PrSettings!$M$4="●"),(($F27-$G27)=(MA27-MB27))*1,0),"")</f>
        <v/>
      </c>
      <c r="MF27" s="293" t="str">
        <f t="shared" ref="MF27:MF32" si="467">IF((MD27&lt;&gt;""),($F27=MA27)*($G27=MB27),"")</f>
        <v/>
      </c>
      <c r="MG27" s="293" t="str">
        <f>IF(MD27&lt;&gt;"",IF(ABS($F27-$G27)&gt;=PrSettings!$M$7,(ABS($F27-$G27-MA27+MB27)&lt;=1)*1,IF(AND(MD27,$F27=$G27,$F27&gt;=PrSettings!$M$6),(ABS(MA27-$F27)&lt;=1)*1,IF(AND(ABS($F27-$G27-MA27+MB27)&lt;=1,$F27+$G27&gt;=PrSettings!$M$8),(ABS(MA27-$F27)&lt;=1)*(ABS(MB27-$G27)&lt;=1)*1,""))),"")</f>
        <v/>
      </c>
      <c r="MH27" s="298"/>
    </row>
    <row r="28" spans="2:346" x14ac:dyDescent="0.25">
      <c r="B28" s="291">
        <f>INDEX(Groups!$C$7:$C$35,MATCH(C28,Groups!$D$7:$D$35,0))</f>
        <v>13</v>
      </c>
      <c r="C28" s="292" t="str">
        <f>CalcD!$P$23</f>
        <v>D1</v>
      </c>
      <c r="D28" s="293">
        <f>INDEX(Groups!$C$7:$C$35,MATCH(E28,Groups!$D$7:$D$35,0))</f>
        <v>14</v>
      </c>
      <c r="E28" s="292" t="str">
        <f>CalcD!$Q$23</f>
        <v>D2</v>
      </c>
      <c r="F28" s="294" t="str">
        <f>CalcD!$R$23</f>
        <v/>
      </c>
      <c r="G28" s="295" t="str">
        <f>CalcD!$S$23</f>
        <v/>
      </c>
      <c r="J28" s="291">
        <f t="shared" si="0"/>
        <v>13</v>
      </c>
      <c r="K28" s="292" t="str">
        <f t="shared" si="364"/>
        <v>D1</v>
      </c>
      <c r="L28" s="293">
        <f t="shared" si="26"/>
        <v>14</v>
      </c>
      <c r="M28" s="292" t="str">
        <f t="shared" si="365"/>
        <v>D2</v>
      </c>
      <c r="N28" s="296"/>
      <c r="O28" s="296"/>
      <c r="P28" s="299"/>
      <c r="Q28" s="293" t="str">
        <f t="shared" si="366"/>
        <v/>
      </c>
      <c r="R28" s="293" t="str">
        <f>IF((Q28&lt;&gt;""),IF(OR($F28&lt;&gt;$G28,PrSettings!$M$4="●"),(($F28-$G28)=(N28-O28))*1,0),"")</f>
        <v/>
      </c>
      <c r="S28" s="293" t="str">
        <f t="shared" si="367"/>
        <v/>
      </c>
      <c r="T28" s="293" t="str">
        <f>IF(Q28&lt;&gt;"",IF(ABS($F28-$G28)&gt;=PrSettings!$M$7,(ABS($F28-$G28-N28+O28)&lt;=1)*1,IF(AND(Q28,$F28=$G28,$F28&gt;=PrSettings!$M$6),(ABS(N28-$F28)&lt;=1)*1,IF(AND(ABS($F28-$G28-N28+O28)&lt;=1,$F28+$G28&gt;=PrSettings!$M$8),(ABS(N28-$F28)&lt;=1)*(ABS(O28-$G28)&lt;=1)*1,""))),"")</f>
        <v/>
      </c>
      <c r="U28" s="300"/>
      <c r="W28" s="291">
        <f t="shared" si="1"/>
        <v>13</v>
      </c>
      <c r="X28" s="292" t="str">
        <f t="shared" si="368"/>
        <v>D1</v>
      </c>
      <c r="Y28" s="293">
        <f t="shared" si="29"/>
        <v>14</v>
      </c>
      <c r="Z28" s="292" t="str">
        <f t="shared" si="369"/>
        <v>D2</v>
      </c>
      <c r="AA28" s="296"/>
      <c r="AB28" s="296"/>
      <c r="AC28" s="299"/>
      <c r="AD28" s="293" t="str">
        <f t="shared" si="370"/>
        <v/>
      </c>
      <c r="AE28" s="293" t="str">
        <f>IF((AD28&lt;&gt;""),IF(OR($F28&lt;&gt;$G28,PrSettings!$M$4="●"),(($F28-$G28)=(AA28-AB28))*1,0),"")</f>
        <v/>
      </c>
      <c r="AF28" s="293" t="str">
        <f t="shared" si="371"/>
        <v/>
      </c>
      <c r="AG28" s="293" t="str">
        <f>IF(AD28&lt;&gt;"",IF(ABS($F28-$G28)&gt;=PrSettings!$M$7,(ABS($F28-$G28-AA28+AB28)&lt;=1)*1,IF(AND(AD28,$F28=$G28,$F28&gt;=PrSettings!$M$6),(ABS(AA28-$F28)&lt;=1)*1,IF(AND(ABS($F28-$G28-AA28+AB28)&lt;=1,$F28+$G28&gt;=PrSettings!$M$8),(ABS(AA28-$F28)&lt;=1)*(ABS(AB28-$G28)&lt;=1)*1,""))),"")</f>
        <v/>
      </c>
      <c r="AH28" s="300"/>
      <c r="AJ28" s="291">
        <f t="shared" si="2"/>
        <v>13</v>
      </c>
      <c r="AK28" s="292" t="str">
        <f t="shared" si="372"/>
        <v>D1</v>
      </c>
      <c r="AL28" s="293">
        <f t="shared" si="32"/>
        <v>14</v>
      </c>
      <c r="AM28" s="292" t="str">
        <f t="shared" si="373"/>
        <v>D2</v>
      </c>
      <c r="AN28" s="296"/>
      <c r="AO28" s="296"/>
      <c r="AP28" s="299"/>
      <c r="AQ28" s="293" t="str">
        <f t="shared" si="374"/>
        <v/>
      </c>
      <c r="AR28" s="293" t="str">
        <f>IF((AQ28&lt;&gt;""),IF(OR($F28&lt;&gt;$G28,PrSettings!$M$4="●"),(($F28-$G28)=(AN28-AO28))*1,0),"")</f>
        <v/>
      </c>
      <c r="AS28" s="293" t="str">
        <f t="shared" si="375"/>
        <v/>
      </c>
      <c r="AT28" s="293" t="str">
        <f>IF(AQ28&lt;&gt;"",IF(ABS($F28-$G28)&gt;=PrSettings!$M$7,(ABS($F28-$G28-AN28+AO28)&lt;=1)*1,IF(AND(AQ28,$F28=$G28,$F28&gt;=PrSettings!$M$6),(ABS(AN28-$F28)&lt;=1)*1,IF(AND(ABS($F28-$G28-AN28+AO28)&lt;=1,$F28+$G28&gt;=PrSettings!$M$8),(ABS(AN28-$F28)&lt;=1)*(ABS(AO28-$G28)&lt;=1)*1,""))),"")</f>
        <v/>
      </c>
      <c r="AU28" s="300"/>
      <c r="AW28" s="291">
        <f t="shared" si="3"/>
        <v>13</v>
      </c>
      <c r="AX28" s="292" t="str">
        <f t="shared" si="376"/>
        <v>D1</v>
      </c>
      <c r="AY28" s="293">
        <f t="shared" si="35"/>
        <v>14</v>
      </c>
      <c r="AZ28" s="292" t="str">
        <f t="shared" si="377"/>
        <v>D2</v>
      </c>
      <c r="BA28" s="296"/>
      <c r="BB28" s="296"/>
      <c r="BC28" s="299"/>
      <c r="BD28" s="293" t="str">
        <f t="shared" si="378"/>
        <v/>
      </c>
      <c r="BE28" s="293" t="str">
        <f>IF((BD28&lt;&gt;""),IF(OR($F28&lt;&gt;$G28,PrSettings!$M$4="●"),(($F28-$G28)=(BA28-BB28))*1,0),"")</f>
        <v/>
      </c>
      <c r="BF28" s="293" t="str">
        <f t="shared" si="379"/>
        <v/>
      </c>
      <c r="BG28" s="293" t="str">
        <f>IF(BD28&lt;&gt;"",IF(ABS($F28-$G28)&gt;=PrSettings!$M$7,(ABS($F28-$G28-BA28+BB28)&lt;=1)*1,IF(AND(BD28,$F28=$G28,$F28&gt;=PrSettings!$M$6),(ABS(BA28-$F28)&lt;=1)*1,IF(AND(ABS($F28-$G28-BA28+BB28)&lt;=1,$F28+$G28&gt;=PrSettings!$M$8),(ABS(BA28-$F28)&lt;=1)*(ABS(BB28-$G28)&lt;=1)*1,""))),"")</f>
        <v/>
      </c>
      <c r="BH28" s="300"/>
      <c r="BJ28" s="291">
        <f t="shared" si="4"/>
        <v>13</v>
      </c>
      <c r="BK28" s="292" t="str">
        <f t="shared" si="380"/>
        <v>D1</v>
      </c>
      <c r="BL28" s="293">
        <f t="shared" si="38"/>
        <v>14</v>
      </c>
      <c r="BM28" s="292" t="str">
        <f t="shared" si="381"/>
        <v>D2</v>
      </c>
      <c r="BN28" s="296"/>
      <c r="BO28" s="296"/>
      <c r="BP28" s="299"/>
      <c r="BQ28" s="293" t="str">
        <f t="shared" si="382"/>
        <v/>
      </c>
      <c r="BR28" s="293" t="str">
        <f>IF((BQ28&lt;&gt;""),IF(OR($F28&lt;&gt;$G28,PrSettings!$M$4="●"),(($F28-$G28)=(BN28-BO28))*1,0),"")</f>
        <v/>
      </c>
      <c r="BS28" s="293" t="str">
        <f t="shared" si="383"/>
        <v/>
      </c>
      <c r="BT28" s="293" t="str">
        <f>IF(BQ28&lt;&gt;"",IF(ABS($F28-$G28)&gt;=PrSettings!$M$7,(ABS($F28-$G28-BN28+BO28)&lt;=1)*1,IF(AND(BQ28,$F28=$G28,$F28&gt;=PrSettings!$M$6),(ABS(BN28-$F28)&lt;=1)*1,IF(AND(ABS($F28-$G28-BN28+BO28)&lt;=1,$F28+$G28&gt;=PrSettings!$M$8),(ABS(BN28-$F28)&lt;=1)*(ABS(BO28-$G28)&lt;=1)*1,""))),"")</f>
        <v/>
      </c>
      <c r="BU28" s="300"/>
      <c r="BW28" s="291">
        <f t="shared" si="5"/>
        <v>13</v>
      </c>
      <c r="BX28" s="292" t="str">
        <f t="shared" si="384"/>
        <v>D1</v>
      </c>
      <c r="BY28" s="293">
        <f t="shared" si="41"/>
        <v>14</v>
      </c>
      <c r="BZ28" s="292" t="str">
        <f t="shared" si="385"/>
        <v>D2</v>
      </c>
      <c r="CA28" s="296"/>
      <c r="CB28" s="296"/>
      <c r="CC28" s="299"/>
      <c r="CD28" s="293" t="str">
        <f t="shared" si="386"/>
        <v/>
      </c>
      <c r="CE28" s="293" t="str">
        <f>IF((CD28&lt;&gt;""),IF(OR($F28&lt;&gt;$G28,PrSettings!$M$4="●"),(($F28-$G28)=(CA28-CB28))*1,0),"")</f>
        <v/>
      </c>
      <c r="CF28" s="293" t="str">
        <f t="shared" si="387"/>
        <v/>
      </c>
      <c r="CG28" s="293" t="str">
        <f>IF(CD28&lt;&gt;"",IF(ABS($F28-$G28)&gt;=PrSettings!$M$7,(ABS($F28-$G28-CA28+CB28)&lt;=1)*1,IF(AND(CD28,$F28=$G28,$F28&gt;=PrSettings!$M$6),(ABS(CA28-$F28)&lt;=1)*1,IF(AND(ABS($F28-$G28-CA28+CB28)&lt;=1,$F28+$G28&gt;=PrSettings!$M$8),(ABS(CA28-$F28)&lt;=1)*(ABS(CB28-$G28)&lt;=1)*1,""))),"")</f>
        <v/>
      </c>
      <c r="CH28" s="300"/>
      <c r="CJ28" s="291">
        <f t="shared" si="6"/>
        <v>13</v>
      </c>
      <c r="CK28" s="292" t="str">
        <f t="shared" si="388"/>
        <v>D1</v>
      </c>
      <c r="CL28" s="293">
        <f t="shared" si="44"/>
        <v>14</v>
      </c>
      <c r="CM28" s="292" t="str">
        <f t="shared" si="389"/>
        <v>D2</v>
      </c>
      <c r="CN28" s="296"/>
      <c r="CO28" s="296"/>
      <c r="CP28" s="299"/>
      <c r="CQ28" s="293" t="str">
        <f t="shared" si="390"/>
        <v/>
      </c>
      <c r="CR28" s="293" t="str">
        <f>IF((CQ28&lt;&gt;""),IF(OR($F28&lt;&gt;$G28,PrSettings!$M$4="●"),(($F28-$G28)=(CN28-CO28))*1,0),"")</f>
        <v/>
      </c>
      <c r="CS28" s="293" t="str">
        <f t="shared" si="391"/>
        <v/>
      </c>
      <c r="CT28" s="293" t="str">
        <f>IF(CQ28&lt;&gt;"",IF(ABS($F28-$G28)&gt;=PrSettings!$M$7,(ABS($F28-$G28-CN28+CO28)&lt;=1)*1,IF(AND(CQ28,$F28=$G28,$F28&gt;=PrSettings!$M$6),(ABS(CN28-$F28)&lt;=1)*1,IF(AND(ABS($F28-$G28-CN28+CO28)&lt;=1,$F28+$G28&gt;=PrSettings!$M$8),(ABS(CN28-$F28)&lt;=1)*(ABS(CO28-$G28)&lt;=1)*1,""))),"")</f>
        <v/>
      </c>
      <c r="CU28" s="300"/>
      <c r="CW28" s="291">
        <f t="shared" si="7"/>
        <v>13</v>
      </c>
      <c r="CX28" s="292" t="str">
        <f t="shared" si="392"/>
        <v>D1</v>
      </c>
      <c r="CY28" s="293">
        <f t="shared" si="47"/>
        <v>14</v>
      </c>
      <c r="CZ28" s="292" t="str">
        <f t="shared" si="393"/>
        <v>D2</v>
      </c>
      <c r="DA28" s="296"/>
      <c r="DB28" s="296"/>
      <c r="DC28" s="299"/>
      <c r="DD28" s="293" t="str">
        <f t="shared" si="394"/>
        <v/>
      </c>
      <c r="DE28" s="293" t="str">
        <f>IF((DD28&lt;&gt;""),IF(OR($F28&lt;&gt;$G28,PrSettings!$M$4="●"),(($F28-$G28)=(DA28-DB28))*1,0),"")</f>
        <v/>
      </c>
      <c r="DF28" s="293" t="str">
        <f t="shared" si="395"/>
        <v/>
      </c>
      <c r="DG28" s="293" t="str">
        <f>IF(DD28&lt;&gt;"",IF(ABS($F28-$G28)&gt;=PrSettings!$M$7,(ABS($F28-$G28-DA28+DB28)&lt;=1)*1,IF(AND(DD28,$F28=$G28,$F28&gt;=PrSettings!$M$6),(ABS(DA28-$F28)&lt;=1)*1,IF(AND(ABS($F28-$G28-DA28+DB28)&lt;=1,$F28+$G28&gt;=PrSettings!$M$8),(ABS(DA28-$F28)&lt;=1)*(ABS(DB28-$G28)&lt;=1)*1,""))),"")</f>
        <v/>
      </c>
      <c r="DH28" s="300"/>
      <c r="DJ28" s="291">
        <f t="shared" si="8"/>
        <v>13</v>
      </c>
      <c r="DK28" s="292" t="str">
        <f t="shared" si="396"/>
        <v>D1</v>
      </c>
      <c r="DL28" s="293">
        <f t="shared" si="50"/>
        <v>14</v>
      </c>
      <c r="DM28" s="292" t="str">
        <f t="shared" si="397"/>
        <v>D2</v>
      </c>
      <c r="DN28" s="296"/>
      <c r="DO28" s="296"/>
      <c r="DP28" s="299"/>
      <c r="DQ28" s="293" t="str">
        <f t="shared" si="398"/>
        <v/>
      </c>
      <c r="DR28" s="293" t="str">
        <f>IF((DQ28&lt;&gt;""),IF(OR($F28&lt;&gt;$G28,PrSettings!$M$4="●"),(($F28-$G28)=(DN28-DO28))*1,0),"")</f>
        <v/>
      </c>
      <c r="DS28" s="293" t="str">
        <f t="shared" si="399"/>
        <v/>
      </c>
      <c r="DT28" s="293" t="str">
        <f>IF(DQ28&lt;&gt;"",IF(ABS($F28-$G28)&gt;=PrSettings!$M$7,(ABS($F28-$G28-DN28+DO28)&lt;=1)*1,IF(AND(DQ28,$F28=$G28,$F28&gt;=PrSettings!$M$6),(ABS(DN28-$F28)&lt;=1)*1,IF(AND(ABS($F28-$G28-DN28+DO28)&lt;=1,$F28+$G28&gt;=PrSettings!$M$8),(ABS(DN28-$F28)&lt;=1)*(ABS(DO28-$G28)&lt;=1)*1,""))),"")</f>
        <v/>
      </c>
      <c r="DU28" s="300"/>
      <c r="DW28" s="291">
        <f t="shared" si="9"/>
        <v>13</v>
      </c>
      <c r="DX28" s="292" t="str">
        <f t="shared" si="400"/>
        <v>D1</v>
      </c>
      <c r="DY28" s="293">
        <f t="shared" si="53"/>
        <v>14</v>
      </c>
      <c r="DZ28" s="292" t="str">
        <f t="shared" si="401"/>
        <v>D2</v>
      </c>
      <c r="EA28" s="296"/>
      <c r="EB28" s="296"/>
      <c r="EC28" s="299"/>
      <c r="ED28" s="293" t="str">
        <f t="shared" si="402"/>
        <v/>
      </c>
      <c r="EE28" s="293" t="str">
        <f>IF((ED28&lt;&gt;""),IF(OR($F28&lt;&gt;$G28,PrSettings!$M$4="●"),(($F28-$G28)=(EA28-EB28))*1,0),"")</f>
        <v/>
      </c>
      <c r="EF28" s="293" t="str">
        <f t="shared" si="403"/>
        <v/>
      </c>
      <c r="EG28" s="293" t="str">
        <f>IF(ED28&lt;&gt;"",IF(ABS($F28-$G28)&gt;=PrSettings!$M$7,(ABS($F28-$G28-EA28+EB28)&lt;=1)*1,IF(AND(ED28,$F28=$G28,$F28&gt;=PrSettings!$M$6),(ABS(EA28-$F28)&lt;=1)*1,IF(AND(ABS($F28-$G28-EA28+EB28)&lt;=1,$F28+$G28&gt;=PrSettings!$M$8),(ABS(EA28-$F28)&lt;=1)*(ABS(EB28-$G28)&lt;=1)*1,""))),"")</f>
        <v/>
      </c>
      <c r="EH28" s="300"/>
      <c r="EJ28" s="291">
        <f t="shared" si="10"/>
        <v>13</v>
      </c>
      <c r="EK28" s="292" t="str">
        <f t="shared" si="404"/>
        <v>D1</v>
      </c>
      <c r="EL28" s="293">
        <f t="shared" si="56"/>
        <v>14</v>
      </c>
      <c r="EM28" s="292" t="str">
        <f t="shared" si="405"/>
        <v>D2</v>
      </c>
      <c r="EN28" s="296"/>
      <c r="EO28" s="296"/>
      <c r="EP28" s="299"/>
      <c r="EQ28" s="293" t="str">
        <f t="shared" si="406"/>
        <v/>
      </c>
      <c r="ER28" s="293" t="str">
        <f>IF((EQ28&lt;&gt;""),IF(OR($F28&lt;&gt;$G28,PrSettings!$M$4="●"),(($F28-$G28)=(EN28-EO28))*1,0),"")</f>
        <v/>
      </c>
      <c r="ES28" s="293" t="str">
        <f t="shared" si="407"/>
        <v/>
      </c>
      <c r="ET28" s="293" t="str">
        <f>IF(EQ28&lt;&gt;"",IF(ABS($F28-$G28)&gt;=PrSettings!$M$7,(ABS($F28-$G28-EN28+EO28)&lt;=1)*1,IF(AND(EQ28,$F28=$G28,$F28&gt;=PrSettings!$M$6),(ABS(EN28-$F28)&lt;=1)*1,IF(AND(ABS($F28-$G28-EN28+EO28)&lt;=1,$F28+$G28&gt;=PrSettings!$M$8),(ABS(EN28-$F28)&lt;=1)*(ABS(EO28-$G28)&lt;=1)*1,""))),"")</f>
        <v/>
      </c>
      <c r="EU28" s="300"/>
      <c r="EW28" s="291">
        <f t="shared" si="11"/>
        <v>13</v>
      </c>
      <c r="EX28" s="292" t="str">
        <f t="shared" si="408"/>
        <v>D1</v>
      </c>
      <c r="EY28" s="293">
        <f t="shared" si="59"/>
        <v>14</v>
      </c>
      <c r="EZ28" s="292" t="str">
        <f t="shared" si="409"/>
        <v>D2</v>
      </c>
      <c r="FA28" s="296"/>
      <c r="FB28" s="296"/>
      <c r="FC28" s="299"/>
      <c r="FD28" s="293" t="str">
        <f t="shared" si="410"/>
        <v/>
      </c>
      <c r="FE28" s="293" t="str">
        <f>IF((FD28&lt;&gt;""),IF(OR($F28&lt;&gt;$G28,PrSettings!$M$4="●"),(($F28-$G28)=(FA28-FB28))*1,0),"")</f>
        <v/>
      </c>
      <c r="FF28" s="293" t="str">
        <f t="shared" si="411"/>
        <v/>
      </c>
      <c r="FG28" s="293" t="str">
        <f>IF(FD28&lt;&gt;"",IF(ABS($F28-$G28)&gt;=PrSettings!$M$7,(ABS($F28-$G28-FA28+FB28)&lt;=1)*1,IF(AND(FD28,$F28=$G28,$F28&gt;=PrSettings!$M$6),(ABS(FA28-$F28)&lt;=1)*1,IF(AND(ABS($F28-$G28-FA28+FB28)&lt;=1,$F28+$G28&gt;=PrSettings!$M$8),(ABS(FA28-$F28)&lt;=1)*(ABS(FB28-$G28)&lt;=1)*1,""))),"")</f>
        <v/>
      </c>
      <c r="FH28" s="300"/>
      <c r="FJ28" s="291">
        <f t="shared" si="12"/>
        <v>13</v>
      </c>
      <c r="FK28" s="292" t="str">
        <f t="shared" si="412"/>
        <v>D1</v>
      </c>
      <c r="FL28" s="293">
        <f t="shared" si="62"/>
        <v>14</v>
      </c>
      <c r="FM28" s="292" t="str">
        <f t="shared" si="413"/>
        <v>D2</v>
      </c>
      <c r="FN28" s="296"/>
      <c r="FO28" s="296"/>
      <c r="FP28" s="299"/>
      <c r="FQ28" s="293" t="str">
        <f t="shared" si="414"/>
        <v/>
      </c>
      <c r="FR28" s="293" t="str">
        <f>IF((FQ28&lt;&gt;""),IF(OR($F28&lt;&gt;$G28,PrSettings!$M$4="●"),(($F28-$G28)=(FN28-FO28))*1,0),"")</f>
        <v/>
      </c>
      <c r="FS28" s="293" t="str">
        <f t="shared" si="415"/>
        <v/>
      </c>
      <c r="FT28" s="293" t="str">
        <f>IF(FQ28&lt;&gt;"",IF(ABS($F28-$G28)&gt;=PrSettings!$M$7,(ABS($F28-$G28-FN28+FO28)&lt;=1)*1,IF(AND(FQ28,$F28=$G28,$F28&gt;=PrSettings!$M$6),(ABS(FN28-$F28)&lt;=1)*1,IF(AND(ABS($F28-$G28-FN28+FO28)&lt;=1,$F28+$G28&gt;=PrSettings!$M$8),(ABS(FN28-$F28)&lt;=1)*(ABS(FO28-$G28)&lt;=1)*1,""))),"")</f>
        <v/>
      </c>
      <c r="FU28" s="300"/>
      <c r="FW28" s="291">
        <f t="shared" si="13"/>
        <v>13</v>
      </c>
      <c r="FX28" s="292" t="str">
        <f t="shared" si="416"/>
        <v>D1</v>
      </c>
      <c r="FY28" s="293">
        <f t="shared" si="65"/>
        <v>14</v>
      </c>
      <c r="FZ28" s="292" t="str">
        <f t="shared" si="417"/>
        <v>D2</v>
      </c>
      <c r="GA28" s="296"/>
      <c r="GB28" s="296"/>
      <c r="GC28" s="299"/>
      <c r="GD28" s="293" t="str">
        <f t="shared" si="418"/>
        <v/>
      </c>
      <c r="GE28" s="293" t="str">
        <f>IF((GD28&lt;&gt;""),IF(OR($F28&lt;&gt;$G28,PrSettings!$M$4="●"),(($F28-$G28)=(GA28-GB28))*1,0),"")</f>
        <v/>
      </c>
      <c r="GF28" s="293" t="str">
        <f t="shared" si="419"/>
        <v/>
      </c>
      <c r="GG28" s="293" t="str">
        <f>IF(GD28&lt;&gt;"",IF(ABS($F28-$G28)&gt;=PrSettings!$M$7,(ABS($F28-$G28-GA28+GB28)&lt;=1)*1,IF(AND(GD28,$F28=$G28,$F28&gt;=PrSettings!$M$6),(ABS(GA28-$F28)&lt;=1)*1,IF(AND(ABS($F28-$G28-GA28+GB28)&lt;=1,$F28+$G28&gt;=PrSettings!$M$8),(ABS(GA28-$F28)&lt;=1)*(ABS(GB28-$G28)&lt;=1)*1,""))),"")</f>
        <v/>
      </c>
      <c r="GH28" s="300"/>
      <c r="GJ28" s="291">
        <f t="shared" si="14"/>
        <v>13</v>
      </c>
      <c r="GK28" s="292" t="str">
        <f t="shared" si="420"/>
        <v>D1</v>
      </c>
      <c r="GL28" s="293">
        <f t="shared" si="68"/>
        <v>14</v>
      </c>
      <c r="GM28" s="292" t="str">
        <f t="shared" si="421"/>
        <v>D2</v>
      </c>
      <c r="GN28" s="296"/>
      <c r="GO28" s="296"/>
      <c r="GP28" s="299"/>
      <c r="GQ28" s="293" t="str">
        <f t="shared" si="422"/>
        <v/>
      </c>
      <c r="GR28" s="293" t="str">
        <f>IF((GQ28&lt;&gt;""),IF(OR($F28&lt;&gt;$G28,PrSettings!$M$4="●"),(($F28-$G28)=(GN28-GO28))*1,0),"")</f>
        <v/>
      </c>
      <c r="GS28" s="293" t="str">
        <f t="shared" si="423"/>
        <v/>
      </c>
      <c r="GT28" s="293" t="str">
        <f>IF(GQ28&lt;&gt;"",IF(ABS($F28-$G28)&gt;=PrSettings!$M$7,(ABS($F28-$G28-GN28+GO28)&lt;=1)*1,IF(AND(GQ28,$F28=$G28,$F28&gt;=PrSettings!$M$6),(ABS(GN28-$F28)&lt;=1)*1,IF(AND(ABS($F28-$G28-GN28+GO28)&lt;=1,$F28+$G28&gt;=PrSettings!$M$8),(ABS(GN28-$F28)&lt;=1)*(ABS(GO28-$G28)&lt;=1)*1,""))),"")</f>
        <v/>
      </c>
      <c r="GU28" s="300"/>
      <c r="GW28" s="291">
        <f t="shared" si="15"/>
        <v>13</v>
      </c>
      <c r="GX28" s="292" t="str">
        <f t="shared" si="424"/>
        <v>D1</v>
      </c>
      <c r="GY28" s="293">
        <f t="shared" si="71"/>
        <v>14</v>
      </c>
      <c r="GZ28" s="292" t="str">
        <f t="shared" si="425"/>
        <v>D2</v>
      </c>
      <c r="HA28" s="296"/>
      <c r="HB28" s="296"/>
      <c r="HC28" s="299"/>
      <c r="HD28" s="293" t="str">
        <f t="shared" si="426"/>
        <v/>
      </c>
      <c r="HE28" s="293" t="str">
        <f>IF((HD28&lt;&gt;""),IF(OR($F28&lt;&gt;$G28,PrSettings!$M$4="●"),(($F28-$G28)=(HA28-HB28))*1,0),"")</f>
        <v/>
      </c>
      <c r="HF28" s="293" t="str">
        <f t="shared" si="427"/>
        <v/>
      </c>
      <c r="HG28" s="293" t="str">
        <f>IF(HD28&lt;&gt;"",IF(ABS($F28-$G28)&gt;=PrSettings!$M$7,(ABS($F28-$G28-HA28+HB28)&lt;=1)*1,IF(AND(HD28,$F28=$G28,$F28&gt;=PrSettings!$M$6),(ABS(HA28-$F28)&lt;=1)*1,IF(AND(ABS($F28-$G28-HA28+HB28)&lt;=1,$F28+$G28&gt;=PrSettings!$M$8),(ABS(HA28-$F28)&lt;=1)*(ABS(HB28-$G28)&lt;=1)*1,""))),"")</f>
        <v/>
      </c>
      <c r="HH28" s="300"/>
      <c r="HJ28" s="291">
        <f t="shared" si="16"/>
        <v>13</v>
      </c>
      <c r="HK28" s="292" t="str">
        <f t="shared" si="428"/>
        <v>D1</v>
      </c>
      <c r="HL28" s="293">
        <f t="shared" si="74"/>
        <v>14</v>
      </c>
      <c r="HM28" s="292" t="str">
        <f t="shared" si="429"/>
        <v>D2</v>
      </c>
      <c r="HN28" s="296"/>
      <c r="HO28" s="296"/>
      <c r="HP28" s="299"/>
      <c r="HQ28" s="293" t="str">
        <f t="shared" si="430"/>
        <v/>
      </c>
      <c r="HR28" s="293" t="str">
        <f>IF((HQ28&lt;&gt;""),IF(OR($F28&lt;&gt;$G28,PrSettings!$M$4="●"),(($F28-$G28)=(HN28-HO28))*1,0),"")</f>
        <v/>
      </c>
      <c r="HS28" s="293" t="str">
        <f t="shared" si="431"/>
        <v/>
      </c>
      <c r="HT28" s="293" t="str">
        <f>IF(HQ28&lt;&gt;"",IF(ABS($F28-$G28)&gt;=PrSettings!$M$7,(ABS($F28-$G28-HN28+HO28)&lt;=1)*1,IF(AND(HQ28,$F28=$G28,$F28&gt;=PrSettings!$M$6),(ABS(HN28-$F28)&lt;=1)*1,IF(AND(ABS($F28-$G28-HN28+HO28)&lt;=1,$F28+$G28&gt;=PrSettings!$M$8),(ABS(HN28-$F28)&lt;=1)*(ABS(HO28-$G28)&lt;=1)*1,""))),"")</f>
        <v/>
      </c>
      <c r="HU28" s="300"/>
      <c r="HW28" s="291">
        <f t="shared" si="17"/>
        <v>13</v>
      </c>
      <c r="HX28" s="292" t="str">
        <f t="shared" si="432"/>
        <v>D1</v>
      </c>
      <c r="HY28" s="293">
        <f t="shared" si="77"/>
        <v>14</v>
      </c>
      <c r="HZ28" s="292" t="str">
        <f t="shared" si="433"/>
        <v>D2</v>
      </c>
      <c r="IA28" s="296"/>
      <c r="IB28" s="296"/>
      <c r="IC28" s="299"/>
      <c r="ID28" s="293" t="str">
        <f t="shared" si="434"/>
        <v/>
      </c>
      <c r="IE28" s="293" t="str">
        <f>IF((ID28&lt;&gt;""),IF(OR($F28&lt;&gt;$G28,PrSettings!$M$4="●"),(($F28-$G28)=(IA28-IB28))*1,0),"")</f>
        <v/>
      </c>
      <c r="IF28" s="293" t="str">
        <f t="shared" si="435"/>
        <v/>
      </c>
      <c r="IG28" s="293" t="str">
        <f>IF(ID28&lt;&gt;"",IF(ABS($F28-$G28)&gt;=PrSettings!$M$7,(ABS($F28-$G28-IA28+IB28)&lt;=1)*1,IF(AND(ID28,$F28=$G28,$F28&gt;=PrSettings!$M$6),(ABS(IA28-$F28)&lt;=1)*1,IF(AND(ABS($F28-$G28-IA28+IB28)&lt;=1,$F28+$G28&gt;=PrSettings!$M$8),(ABS(IA28-$F28)&lt;=1)*(ABS(IB28-$G28)&lt;=1)*1,""))),"")</f>
        <v/>
      </c>
      <c r="IH28" s="300"/>
      <c r="IJ28" s="291">
        <f t="shared" si="18"/>
        <v>13</v>
      </c>
      <c r="IK28" s="292" t="str">
        <f t="shared" si="436"/>
        <v>D1</v>
      </c>
      <c r="IL28" s="293">
        <f t="shared" si="80"/>
        <v>14</v>
      </c>
      <c r="IM28" s="292" t="str">
        <f t="shared" si="437"/>
        <v>D2</v>
      </c>
      <c r="IN28" s="296"/>
      <c r="IO28" s="296"/>
      <c r="IP28" s="299"/>
      <c r="IQ28" s="293" t="str">
        <f t="shared" si="438"/>
        <v/>
      </c>
      <c r="IR28" s="293" t="str">
        <f>IF((IQ28&lt;&gt;""),IF(OR($F28&lt;&gt;$G28,PrSettings!$M$4="●"),(($F28-$G28)=(IN28-IO28))*1,0),"")</f>
        <v/>
      </c>
      <c r="IS28" s="293" t="str">
        <f t="shared" si="439"/>
        <v/>
      </c>
      <c r="IT28" s="293" t="str">
        <f>IF(IQ28&lt;&gt;"",IF(ABS($F28-$G28)&gt;=PrSettings!$M$7,(ABS($F28-$G28-IN28+IO28)&lt;=1)*1,IF(AND(IQ28,$F28=$G28,$F28&gt;=PrSettings!$M$6),(ABS(IN28-$F28)&lt;=1)*1,IF(AND(ABS($F28-$G28-IN28+IO28)&lt;=1,$F28+$G28&gt;=PrSettings!$M$8),(ABS(IN28-$F28)&lt;=1)*(ABS(IO28-$G28)&lt;=1)*1,""))),"")</f>
        <v/>
      </c>
      <c r="IU28" s="300"/>
      <c r="IW28" s="291">
        <f t="shared" si="19"/>
        <v>13</v>
      </c>
      <c r="IX28" s="292" t="str">
        <f t="shared" si="440"/>
        <v>D1</v>
      </c>
      <c r="IY28" s="293">
        <f t="shared" si="83"/>
        <v>14</v>
      </c>
      <c r="IZ28" s="292" t="str">
        <f t="shared" si="441"/>
        <v>D2</v>
      </c>
      <c r="JA28" s="296"/>
      <c r="JB28" s="296"/>
      <c r="JC28" s="299"/>
      <c r="JD28" s="293" t="str">
        <f t="shared" si="442"/>
        <v/>
      </c>
      <c r="JE28" s="293" t="str">
        <f>IF((JD28&lt;&gt;""),IF(OR($F28&lt;&gt;$G28,PrSettings!$M$4="●"),(($F28-$G28)=(JA28-JB28))*1,0),"")</f>
        <v/>
      </c>
      <c r="JF28" s="293" t="str">
        <f t="shared" si="443"/>
        <v/>
      </c>
      <c r="JG28" s="293" t="str">
        <f>IF(JD28&lt;&gt;"",IF(ABS($F28-$G28)&gt;=PrSettings!$M$7,(ABS($F28-$G28-JA28+JB28)&lt;=1)*1,IF(AND(JD28,$F28=$G28,$F28&gt;=PrSettings!$M$6),(ABS(JA28-$F28)&lt;=1)*1,IF(AND(ABS($F28-$G28-JA28+JB28)&lt;=1,$F28+$G28&gt;=PrSettings!$M$8),(ABS(JA28-$F28)&lt;=1)*(ABS(JB28-$G28)&lt;=1)*1,""))),"")</f>
        <v/>
      </c>
      <c r="JH28" s="300"/>
      <c r="JJ28" s="291">
        <f t="shared" si="20"/>
        <v>13</v>
      </c>
      <c r="JK28" s="292" t="str">
        <f t="shared" si="444"/>
        <v>D1</v>
      </c>
      <c r="JL28" s="293">
        <f t="shared" si="86"/>
        <v>14</v>
      </c>
      <c r="JM28" s="292" t="str">
        <f t="shared" si="445"/>
        <v>D2</v>
      </c>
      <c r="JN28" s="296"/>
      <c r="JO28" s="296"/>
      <c r="JP28" s="299"/>
      <c r="JQ28" s="293" t="str">
        <f t="shared" si="446"/>
        <v/>
      </c>
      <c r="JR28" s="293" t="str">
        <f>IF((JQ28&lt;&gt;""),IF(OR($F28&lt;&gt;$G28,PrSettings!$M$4="●"),(($F28-$G28)=(JN28-JO28))*1,0),"")</f>
        <v/>
      </c>
      <c r="JS28" s="293" t="str">
        <f t="shared" si="447"/>
        <v/>
      </c>
      <c r="JT28" s="293" t="str">
        <f>IF(JQ28&lt;&gt;"",IF(ABS($F28-$G28)&gt;=PrSettings!$M$7,(ABS($F28-$G28-JN28+JO28)&lt;=1)*1,IF(AND(JQ28,$F28=$G28,$F28&gt;=PrSettings!$M$6),(ABS(JN28-$F28)&lt;=1)*1,IF(AND(ABS($F28-$G28-JN28+JO28)&lt;=1,$F28+$G28&gt;=PrSettings!$M$8),(ABS(JN28-$F28)&lt;=1)*(ABS(JO28-$G28)&lt;=1)*1,""))),"")</f>
        <v/>
      </c>
      <c r="JU28" s="300"/>
      <c r="JW28" s="291">
        <f t="shared" si="21"/>
        <v>13</v>
      </c>
      <c r="JX28" s="292" t="str">
        <f t="shared" si="448"/>
        <v>D1</v>
      </c>
      <c r="JY28" s="293">
        <f t="shared" si="89"/>
        <v>14</v>
      </c>
      <c r="JZ28" s="292" t="str">
        <f t="shared" si="449"/>
        <v>D2</v>
      </c>
      <c r="KA28" s="296"/>
      <c r="KB28" s="296"/>
      <c r="KC28" s="299"/>
      <c r="KD28" s="293" t="str">
        <f t="shared" si="450"/>
        <v/>
      </c>
      <c r="KE28" s="293" t="str">
        <f>IF((KD28&lt;&gt;""),IF(OR($F28&lt;&gt;$G28,PrSettings!$M$4="●"),(($F28-$G28)=(KA28-KB28))*1,0),"")</f>
        <v/>
      </c>
      <c r="KF28" s="293" t="str">
        <f t="shared" si="451"/>
        <v/>
      </c>
      <c r="KG28" s="293" t="str">
        <f>IF(KD28&lt;&gt;"",IF(ABS($F28-$G28)&gt;=PrSettings!$M$7,(ABS($F28-$G28-KA28+KB28)&lt;=1)*1,IF(AND(KD28,$F28=$G28,$F28&gt;=PrSettings!$M$6),(ABS(KA28-$F28)&lt;=1)*1,IF(AND(ABS($F28-$G28-KA28+KB28)&lt;=1,$F28+$G28&gt;=PrSettings!$M$8),(ABS(KA28-$F28)&lt;=1)*(ABS(KB28-$G28)&lt;=1)*1,""))),"")</f>
        <v/>
      </c>
      <c r="KH28" s="300"/>
      <c r="KJ28" s="291">
        <f t="shared" si="22"/>
        <v>13</v>
      </c>
      <c r="KK28" s="292" t="str">
        <f t="shared" si="452"/>
        <v>D1</v>
      </c>
      <c r="KL28" s="293">
        <f t="shared" si="92"/>
        <v>14</v>
      </c>
      <c r="KM28" s="292" t="str">
        <f t="shared" si="453"/>
        <v>D2</v>
      </c>
      <c r="KN28" s="296"/>
      <c r="KO28" s="296"/>
      <c r="KP28" s="299"/>
      <c r="KQ28" s="293" t="str">
        <f t="shared" si="454"/>
        <v/>
      </c>
      <c r="KR28" s="293" t="str">
        <f>IF((KQ28&lt;&gt;""),IF(OR($F28&lt;&gt;$G28,PrSettings!$M$4="●"),(($F28-$G28)=(KN28-KO28))*1,0),"")</f>
        <v/>
      </c>
      <c r="KS28" s="293" t="str">
        <f t="shared" si="455"/>
        <v/>
      </c>
      <c r="KT28" s="293" t="str">
        <f>IF(KQ28&lt;&gt;"",IF(ABS($F28-$G28)&gt;=PrSettings!$M$7,(ABS($F28-$G28-KN28+KO28)&lt;=1)*1,IF(AND(KQ28,$F28=$G28,$F28&gt;=PrSettings!$M$6),(ABS(KN28-$F28)&lt;=1)*1,IF(AND(ABS($F28-$G28-KN28+KO28)&lt;=1,$F28+$G28&gt;=PrSettings!$M$8),(ABS(KN28-$F28)&lt;=1)*(ABS(KO28-$G28)&lt;=1)*1,""))),"")</f>
        <v/>
      </c>
      <c r="KU28" s="300"/>
      <c r="KW28" s="291">
        <f t="shared" si="23"/>
        <v>13</v>
      </c>
      <c r="KX28" s="292" t="str">
        <f t="shared" si="456"/>
        <v>D1</v>
      </c>
      <c r="KY28" s="293">
        <f t="shared" si="95"/>
        <v>14</v>
      </c>
      <c r="KZ28" s="292" t="str">
        <f t="shared" si="457"/>
        <v>D2</v>
      </c>
      <c r="LA28" s="296"/>
      <c r="LB28" s="296"/>
      <c r="LC28" s="299"/>
      <c r="LD28" s="293" t="str">
        <f t="shared" si="458"/>
        <v/>
      </c>
      <c r="LE28" s="293" t="str">
        <f>IF((LD28&lt;&gt;""),IF(OR($F28&lt;&gt;$G28,PrSettings!$M$4="●"),(($F28-$G28)=(LA28-LB28))*1,0),"")</f>
        <v/>
      </c>
      <c r="LF28" s="293" t="str">
        <f t="shared" si="459"/>
        <v/>
      </c>
      <c r="LG28" s="293" t="str">
        <f>IF(LD28&lt;&gt;"",IF(ABS($F28-$G28)&gt;=PrSettings!$M$7,(ABS($F28-$G28-LA28+LB28)&lt;=1)*1,IF(AND(LD28,$F28=$G28,$F28&gt;=PrSettings!$M$6),(ABS(LA28-$F28)&lt;=1)*1,IF(AND(ABS($F28-$G28-LA28+LB28)&lt;=1,$F28+$G28&gt;=PrSettings!$M$8),(ABS(LA28-$F28)&lt;=1)*(ABS(LB28-$G28)&lt;=1)*1,""))),"")</f>
        <v/>
      </c>
      <c r="LH28" s="300"/>
      <c r="LJ28" s="291">
        <f t="shared" si="24"/>
        <v>13</v>
      </c>
      <c r="LK28" s="292" t="str">
        <f t="shared" si="460"/>
        <v>D1</v>
      </c>
      <c r="LL28" s="293">
        <f t="shared" si="98"/>
        <v>14</v>
      </c>
      <c r="LM28" s="292" t="str">
        <f t="shared" si="461"/>
        <v>D2</v>
      </c>
      <c r="LN28" s="296"/>
      <c r="LO28" s="296"/>
      <c r="LP28" s="299"/>
      <c r="LQ28" s="293" t="str">
        <f t="shared" si="462"/>
        <v/>
      </c>
      <c r="LR28" s="293" t="str">
        <f>IF((LQ28&lt;&gt;""),IF(OR($F28&lt;&gt;$G28,PrSettings!$M$4="●"),(($F28-$G28)=(LN28-LO28))*1,0),"")</f>
        <v/>
      </c>
      <c r="LS28" s="293" t="str">
        <f t="shared" si="463"/>
        <v/>
      </c>
      <c r="LT28" s="293" t="str">
        <f>IF(LQ28&lt;&gt;"",IF(ABS($F28-$G28)&gt;=PrSettings!$M$7,(ABS($F28-$G28-LN28+LO28)&lt;=1)*1,IF(AND(LQ28,$F28=$G28,$F28&gt;=PrSettings!$M$6),(ABS(LN28-$F28)&lt;=1)*1,IF(AND(ABS($F28-$G28-LN28+LO28)&lt;=1,$F28+$G28&gt;=PrSettings!$M$8),(ABS(LN28-$F28)&lt;=1)*(ABS(LO28-$G28)&lt;=1)*1,""))),"")</f>
        <v/>
      </c>
      <c r="LU28" s="300"/>
      <c r="LW28" s="291">
        <f t="shared" si="25"/>
        <v>13</v>
      </c>
      <c r="LX28" s="292" t="str">
        <f t="shared" si="464"/>
        <v>D1</v>
      </c>
      <c r="LY28" s="293">
        <f t="shared" si="101"/>
        <v>14</v>
      </c>
      <c r="LZ28" s="292" t="str">
        <f t="shared" si="465"/>
        <v>D2</v>
      </c>
      <c r="MA28" s="296"/>
      <c r="MB28" s="296"/>
      <c r="MC28" s="299"/>
      <c r="MD28" s="293" t="str">
        <f t="shared" si="466"/>
        <v/>
      </c>
      <c r="ME28" s="293" t="str">
        <f>IF((MD28&lt;&gt;""),IF(OR($F28&lt;&gt;$G28,PrSettings!$M$4="●"),(($F28-$G28)=(MA28-MB28))*1,0),"")</f>
        <v/>
      </c>
      <c r="MF28" s="293" t="str">
        <f t="shared" si="467"/>
        <v/>
      </c>
      <c r="MG28" s="293" t="str">
        <f>IF(MD28&lt;&gt;"",IF(ABS($F28-$G28)&gt;=PrSettings!$M$7,(ABS($F28-$G28-MA28+MB28)&lt;=1)*1,IF(AND(MD28,$F28=$G28,$F28&gt;=PrSettings!$M$6),(ABS(MA28-$F28)&lt;=1)*1,IF(AND(ABS($F28-$G28-MA28+MB28)&lt;=1,$F28+$G28&gt;=PrSettings!$M$8),(ABS(MA28-$F28)&lt;=1)*(ABS(MB28-$G28)&lt;=1)*1,""))),"")</f>
        <v/>
      </c>
      <c r="MH28" s="300"/>
    </row>
    <row r="29" spans="2:346" x14ac:dyDescent="0.25">
      <c r="B29" s="291">
        <f>INDEX(Groups!$C$7:$C$35,MATCH(C29,Groups!$D$7:$D$35,0))</f>
        <v>13</v>
      </c>
      <c r="C29" s="292" t="str">
        <f>CalcD!$P$24</f>
        <v>D1</v>
      </c>
      <c r="D29" s="293">
        <f>INDEX(Groups!$C$7:$C$35,MATCH(E29,Groups!$D$7:$D$35,0))</f>
        <v>15</v>
      </c>
      <c r="E29" s="292" t="str">
        <f>CalcD!$Q$24</f>
        <v>D3</v>
      </c>
      <c r="F29" s="294" t="str">
        <f>CalcD!$R$24</f>
        <v/>
      </c>
      <c r="G29" s="295" t="str">
        <f>CalcD!$S$24</f>
        <v/>
      </c>
      <c r="J29" s="291">
        <f t="shared" si="0"/>
        <v>13</v>
      </c>
      <c r="K29" s="292" t="str">
        <f t="shared" si="364"/>
        <v>D1</v>
      </c>
      <c r="L29" s="293">
        <f t="shared" si="26"/>
        <v>15</v>
      </c>
      <c r="M29" s="292" t="str">
        <f t="shared" si="365"/>
        <v>D3</v>
      </c>
      <c r="N29" s="296"/>
      <c r="O29" s="296"/>
      <c r="P29" s="299"/>
      <c r="Q29" s="293" t="str">
        <f t="shared" si="366"/>
        <v/>
      </c>
      <c r="R29" s="293" t="str">
        <f>IF((Q29&lt;&gt;""),IF(OR($F29&lt;&gt;$G29,PrSettings!$M$4="●"),(($F29-$G29)=(N29-O29))*1,0),"")</f>
        <v/>
      </c>
      <c r="S29" s="293" t="str">
        <f t="shared" si="367"/>
        <v/>
      </c>
      <c r="T29" s="293" t="str">
        <f>IF(Q29&lt;&gt;"",IF(ABS($F29-$G29)&gt;=PrSettings!$M$7,(ABS($F29-$G29-N29+O29)&lt;=1)*1,IF(AND(Q29,$F29=$G29,$F29&gt;=PrSettings!$M$6),(ABS(N29-$F29)&lt;=1)*1,IF(AND(ABS($F29-$G29-N29+O29)&lt;=1,$F29+$G29&gt;=PrSettings!$M$8),(ABS(N29-$F29)&lt;=1)*(ABS(O29-$G29)&lt;=1)*1,""))),"")</f>
        <v/>
      </c>
      <c r="U29" s="300"/>
      <c r="W29" s="291">
        <f t="shared" si="1"/>
        <v>13</v>
      </c>
      <c r="X29" s="292" t="str">
        <f t="shared" si="368"/>
        <v>D1</v>
      </c>
      <c r="Y29" s="293">
        <f t="shared" si="29"/>
        <v>15</v>
      </c>
      <c r="Z29" s="292" t="str">
        <f t="shared" si="369"/>
        <v>D3</v>
      </c>
      <c r="AA29" s="296"/>
      <c r="AB29" s="296"/>
      <c r="AC29" s="299"/>
      <c r="AD29" s="293" t="str">
        <f t="shared" si="370"/>
        <v/>
      </c>
      <c r="AE29" s="293" t="str">
        <f>IF((AD29&lt;&gt;""),IF(OR($F29&lt;&gt;$G29,PrSettings!$M$4="●"),(($F29-$G29)=(AA29-AB29))*1,0),"")</f>
        <v/>
      </c>
      <c r="AF29" s="293" t="str">
        <f t="shared" si="371"/>
        <v/>
      </c>
      <c r="AG29" s="293" t="str">
        <f>IF(AD29&lt;&gt;"",IF(ABS($F29-$G29)&gt;=PrSettings!$M$7,(ABS($F29-$G29-AA29+AB29)&lt;=1)*1,IF(AND(AD29,$F29=$G29,$F29&gt;=PrSettings!$M$6),(ABS(AA29-$F29)&lt;=1)*1,IF(AND(ABS($F29-$G29-AA29+AB29)&lt;=1,$F29+$G29&gt;=PrSettings!$M$8),(ABS(AA29-$F29)&lt;=1)*(ABS(AB29-$G29)&lt;=1)*1,""))),"")</f>
        <v/>
      </c>
      <c r="AH29" s="300"/>
      <c r="AJ29" s="291">
        <f t="shared" si="2"/>
        <v>13</v>
      </c>
      <c r="AK29" s="292" t="str">
        <f t="shared" si="372"/>
        <v>D1</v>
      </c>
      <c r="AL29" s="293">
        <f t="shared" si="32"/>
        <v>15</v>
      </c>
      <c r="AM29" s="292" t="str">
        <f t="shared" si="373"/>
        <v>D3</v>
      </c>
      <c r="AN29" s="296"/>
      <c r="AO29" s="296"/>
      <c r="AP29" s="299"/>
      <c r="AQ29" s="293" t="str">
        <f t="shared" si="374"/>
        <v/>
      </c>
      <c r="AR29" s="293" t="str">
        <f>IF((AQ29&lt;&gt;""),IF(OR($F29&lt;&gt;$G29,PrSettings!$M$4="●"),(($F29-$G29)=(AN29-AO29))*1,0),"")</f>
        <v/>
      </c>
      <c r="AS29" s="293" t="str">
        <f t="shared" si="375"/>
        <v/>
      </c>
      <c r="AT29" s="293" t="str">
        <f>IF(AQ29&lt;&gt;"",IF(ABS($F29-$G29)&gt;=PrSettings!$M$7,(ABS($F29-$G29-AN29+AO29)&lt;=1)*1,IF(AND(AQ29,$F29=$G29,$F29&gt;=PrSettings!$M$6),(ABS(AN29-$F29)&lt;=1)*1,IF(AND(ABS($F29-$G29-AN29+AO29)&lt;=1,$F29+$G29&gt;=PrSettings!$M$8),(ABS(AN29-$F29)&lt;=1)*(ABS(AO29-$G29)&lt;=1)*1,""))),"")</f>
        <v/>
      </c>
      <c r="AU29" s="300"/>
      <c r="AW29" s="291">
        <f t="shared" si="3"/>
        <v>13</v>
      </c>
      <c r="AX29" s="292" t="str">
        <f t="shared" si="376"/>
        <v>D1</v>
      </c>
      <c r="AY29" s="293">
        <f t="shared" si="35"/>
        <v>15</v>
      </c>
      <c r="AZ29" s="292" t="str">
        <f t="shared" si="377"/>
        <v>D3</v>
      </c>
      <c r="BA29" s="296"/>
      <c r="BB29" s="296"/>
      <c r="BC29" s="299"/>
      <c r="BD29" s="293" t="str">
        <f t="shared" si="378"/>
        <v/>
      </c>
      <c r="BE29" s="293" t="str">
        <f>IF((BD29&lt;&gt;""),IF(OR($F29&lt;&gt;$G29,PrSettings!$M$4="●"),(($F29-$G29)=(BA29-BB29))*1,0),"")</f>
        <v/>
      </c>
      <c r="BF29" s="293" t="str">
        <f t="shared" si="379"/>
        <v/>
      </c>
      <c r="BG29" s="293" t="str">
        <f>IF(BD29&lt;&gt;"",IF(ABS($F29-$G29)&gt;=PrSettings!$M$7,(ABS($F29-$G29-BA29+BB29)&lt;=1)*1,IF(AND(BD29,$F29=$G29,$F29&gt;=PrSettings!$M$6),(ABS(BA29-$F29)&lt;=1)*1,IF(AND(ABS($F29-$G29-BA29+BB29)&lt;=1,$F29+$G29&gt;=PrSettings!$M$8),(ABS(BA29-$F29)&lt;=1)*(ABS(BB29-$G29)&lt;=1)*1,""))),"")</f>
        <v/>
      </c>
      <c r="BH29" s="300"/>
      <c r="BJ29" s="291">
        <f t="shared" si="4"/>
        <v>13</v>
      </c>
      <c r="BK29" s="292" t="str">
        <f t="shared" si="380"/>
        <v>D1</v>
      </c>
      <c r="BL29" s="293">
        <f t="shared" si="38"/>
        <v>15</v>
      </c>
      <c r="BM29" s="292" t="str">
        <f t="shared" si="381"/>
        <v>D3</v>
      </c>
      <c r="BN29" s="296"/>
      <c r="BO29" s="296"/>
      <c r="BP29" s="299"/>
      <c r="BQ29" s="293" t="str">
        <f t="shared" si="382"/>
        <v/>
      </c>
      <c r="BR29" s="293" t="str">
        <f>IF((BQ29&lt;&gt;""),IF(OR($F29&lt;&gt;$G29,PrSettings!$M$4="●"),(($F29-$G29)=(BN29-BO29))*1,0),"")</f>
        <v/>
      </c>
      <c r="BS29" s="293" t="str">
        <f t="shared" si="383"/>
        <v/>
      </c>
      <c r="BT29" s="293" t="str">
        <f>IF(BQ29&lt;&gt;"",IF(ABS($F29-$G29)&gt;=PrSettings!$M$7,(ABS($F29-$G29-BN29+BO29)&lt;=1)*1,IF(AND(BQ29,$F29=$G29,$F29&gt;=PrSettings!$M$6),(ABS(BN29-$F29)&lt;=1)*1,IF(AND(ABS($F29-$G29-BN29+BO29)&lt;=1,$F29+$G29&gt;=PrSettings!$M$8),(ABS(BN29-$F29)&lt;=1)*(ABS(BO29-$G29)&lt;=1)*1,""))),"")</f>
        <v/>
      </c>
      <c r="BU29" s="300"/>
      <c r="BW29" s="291">
        <f t="shared" si="5"/>
        <v>13</v>
      </c>
      <c r="BX29" s="292" t="str">
        <f t="shared" si="384"/>
        <v>D1</v>
      </c>
      <c r="BY29" s="293">
        <f t="shared" si="41"/>
        <v>15</v>
      </c>
      <c r="BZ29" s="292" t="str">
        <f t="shared" si="385"/>
        <v>D3</v>
      </c>
      <c r="CA29" s="296"/>
      <c r="CB29" s="296"/>
      <c r="CC29" s="299"/>
      <c r="CD29" s="293" t="str">
        <f t="shared" si="386"/>
        <v/>
      </c>
      <c r="CE29" s="293" t="str">
        <f>IF((CD29&lt;&gt;""),IF(OR($F29&lt;&gt;$G29,PrSettings!$M$4="●"),(($F29-$G29)=(CA29-CB29))*1,0),"")</f>
        <v/>
      </c>
      <c r="CF29" s="293" t="str">
        <f t="shared" si="387"/>
        <v/>
      </c>
      <c r="CG29" s="293" t="str">
        <f>IF(CD29&lt;&gt;"",IF(ABS($F29-$G29)&gt;=PrSettings!$M$7,(ABS($F29-$G29-CA29+CB29)&lt;=1)*1,IF(AND(CD29,$F29=$G29,$F29&gt;=PrSettings!$M$6),(ABS(CA29-$F29)&lt;=1)*1,IF(AND(ABS($F29-$G29-CA29+CB29)&lt;=1,$F29+$G29&gt;=PrSettings!$M$8),(ABS(CA29-$F29)&lt;=1)*(ABS(CB29-$G29)&lt;=1)*1,""))),"")</f>
        <v/>
      </c>
      <c r="CH29" s="300"/>
      <c r="CJ29" s="291">
        <f t="shared" si="6"/>
        <v>13</v>
      </c>
      <c r="CK29" s="292" t="str">
        <f t="shared" si="388"/>
        <v>D1</v>
      </c>
      <c r="CL29" s="293">
        <f t="shared" si="44"/>
        <v>15</v>
      </c>
      <c r="CM29" s="292" t="str">
        <f t="shared" si="389"/>
        <v>D3</v>
      </c>
      <c r="CN29" s="296"/>
      <c r="CO29" s="296"/>
      <c r="CP29" s="299"/>
      <c r="CQ29" s="293" t="str">
        <f t="shared" si="390"/>
        <v/>
      </c>
      <c r="CR29" s="293" t="str">
        <f>IF((CQ29&lt;&gt;""),IF(OR($F29&lt;&gt;$G29,PrSettings!$M$4="●"),(($F29-$G29)=(CN29-CO29))*1,0),"")</f>
        <v/>
      </c>
      <c r="CS29" s="293" t="str">
        <f t="shared" si="391"/>
        <v/>
      </c>
      <c r="CT29" s="293" t="str">
        <f>IF(CQ29&lt;&gt;"",IF(ABS($F29-$G29)&gt;=PrSettings!$M$7,(ABS($F29-$G29-CN29+CO29)&lt;=1)*1,IF(AND(CQ29,$F29=$G29,$F29&gt;=PrSettings!$M$6),(ABS(CN29-$F29)&lt;=1)*1,IF(AND(ABS($F29-$G29-CN29+CO29)&lt;=1,$F29+$G29&gt;=PrSettings!$M$8),(ABS(CN29-$F29)&lt;=1)*(ABS(CO29-$G29)&lt;=1)*1,""))),"")</f>
        <v/>
      </c>
      <c r="CU29" s="300"/>
      <c r="CW29" s="291">
        <f t="shared" si="7"/>
        <v>13</v>
      </c>
      <c r="CX29" s="292" t="str">
        <f t="shared" si="392"/>
        <v>D1</v>
      </c>
      <c r="CY29" s="293">
        <f t="shared" si="47"/>
        <v>15</v>
      </c>
      <c r="CZ29" s="292" t="str">
        <f t="shared" si="393"/>
        <v>D3</v>
      </c>
      <c r="DA29" s="296"/>
      <c r="DB29" s="296"/>
      <c r="DC29" s="299"/>
      <c r="DD29" s="293" t="str">
        <f t="shared" si="394"/>
        <v/>
      </c>
      <c r="DE29" s="293" t="str">
        <f>IF((DD29&lt;&gt;""),IF(OR($F29&lt;&gt;$G29,PrSettings!$M$4="●"),(($F29-$G29)=(DA29-DB29))*1,0),"")</f>
        <v/>
      </c>
      <c r="DF29" s="293" t="str">
        <f t="shared" si="395"/>
        <v/>
      </c>
      <c r="DG29" s="293" t="str">
        <f>IF(DD29&lt;&gt;"",IF(ABS($F29-$G29)&gt;=PrSettings!$M$7,(ABS($F29-$G29-DA29+DB29)&lt;=1)*1,IF(AND(DD29,$F29=$G29,$F29&gt;=PrSettings!$M$6),(ABS(DA29-$F29)&lt;=1)*1,IF(AND(ABS($F29-$G29-DA29+DB29)&lt;=1,$F29+$G29&gt;=PrSettings!$M$8),(ABS(DA29-$F29)&lt;=1)*(ABS(DB29-$G29)&lt;=1)*1,""))),"")</f>
        <v/>
      </c>
      <c r="DH29" s="300"/>
      <c r="DJ29" s="291">
        <f t="shared" si="8"/>
        <v>13</v>
      </c>
      <c r="DK29" s="292" t="str">
        <f t="shared" si="396"/>
        <v>D1</v>
      </c>
      <c r="DL29" s="293">
        <f t="shared" si="50"/>
        <v>15</v>
      </c>
      <c r="DM29" s="292" t="str">
        <f t="shared" si="397"/>
        <v>D3</v>
      </c>
      <c r="DN29" s="296"/>
      <c r="DO29" s="296"/>
      <c r="DP29" s="299"/>
      <c r="DQ29" s="293" t="str">
        <f t="shared" si="398"/>
        <v/>
      </c>
      <c r="DR29" s="293" t="str">
        <f>IF((DQ29&lt;&gt;""),IF(OR($F29&lt;&gt;$G29,PrSettings!$M$4="●"),(($F29-$G29)=(DN29-DO29))*1,0),"")</f>
        <v/>
      </c>
      <c r="DS29" s="293" t="str">
        <f t="shared" si="399"/>
        <v/>
      </c>
      <c r="DT29" s="293" t="str">
        <f>IF(DQ29&lt;&gt;"",IF(ABS($F29-$G29)&gt;=PrSettings!$M$7,(ABS($F29-$G29-DN29+DO29)&lt;=1)*1,IF(AND(DQ29,$F29=$G29,$F29&gt;=PrSettings!$M$6),(ABS(DN29-$F29)&lt;=1)*1,IF(AND(ABS($F29-$G29-DN29+DO29)&lt;=1,$F29+$G29&gt;=PrSettings!$M$8),(ABS(DN29-$F29)&lt;=1)*(ABS(DO29-$G29)&lt;=1)*1,""))),"")</f>
        <v/>
      </c>
      <c r="DU29" s="300"/>
      <c r="DW29" s="291">
        <f t="shared" si="9"/>
        <v>13</v>
      </c>
      <c r="DX29" s="292" t="str">
        <f t="shared" si="400"/>
        <v>D1</v>
      </c>
      <c r="DY29" s="293">
        <f t="shared" si="53"/>
        <v>15</v>
      </c>
      <c r="DZ29" s="292" t="str">
        <f t="shared" si="401"/>
        <v>D3</v>
      </c>
      <c r="EA29" s="296"/>
      <c r="EB29" s="296"/>
      <c r="EC29" s="299"/>
      <c r="ED29" s="293" t="str">
        <f t="shared" si="402"/>
        <v/>
      </c>
      <c r="EE29" s="293" t="str">
        <f>IF((ED29&lt;&gt;""),IF(OR($F29&lt;&gt;$G29,PrSettings!$M$4="●"),(($F29-$G29)=(EA29-EB29))*1,0),"")</f>
        <v/>
      </c>
      <c r="EF29" s="293" t="str">
        <f t="shared" si="403"/>
        <v/>
      </c>
      <c r="EG29" s="293" t="str">
        <f>IF(ED29&lt;&gt;"",IF(ABS($F29-$G29)&gt;=PrSettings!$M$7,(ABS($F29-$G29-EA29+EB29)&lt;=1)*1,IF(AND(ED29,$F29=$G29,$F29&gt;=PrSettings!$M$6),(ABS(EA29-$F29)&lt;=1)*1,IF(AND(ABS($F29-$G29-EA29+EB29)&lt;=1,$F29+$G29&gt;=PrSettings!$M$8),(ABS(EA29-$F29)&lt;=1)*(ABS(EB29-$G29)&lt;=1)*1,""))),"")</f>
        <v/>
      </c>
      <c r="EH29" s="300"/>
      <c r="EJ29" s="291">
        <f t="shared" si="10"/>
        <v>13</v>
      </c>
      <c r="EK29" s="292" t="str">
        <f t="shared" si="404"/>
        <v>D1</v>
      </c>
      <c r="EL29" s="293">
        <f t="shared" si="56"/>
        <v>15</v>
      </c>
      <c r="EM29" s="292" t="str">
        <f t="shared" si="405"/>
        <v>D3</v>
      </c>
      <c r="EN29" s="296"/>
      <c r="EO29" s="296"/>
      <c r="EP29" s="299"/>
      <c r="EQ29" s="293" t="str">
        <f t="shared" si="406"/>
        <v/>
      </c>
      <c r="ER29" s="293" t="str">
        <f>IF((EQ29&lt;&gt;""),IF(OR($F29&lt;&gt;$G29,PrSettings!$M$4="●"),(($F29-$G29)=(EN29-EO29))*1,0),"")</f>
        <v/>
      </c>
      <c r="ES29" s="293" t="str">
        <f t="shared" si="407"/>
        <v/>
      </c>
      <c r="ET29" s="293" t="str">
        <f>IF(EQ29&lt;&gt;"",IF(ABS($F29-$G29)&gt;=PrSettings!$M$7,(ABS($F29-$G29-EN29+EO29)&lt;=1)*1,IF(AND(EQ29,$F29=$G29,$F29&gt;=PrSettings!$M$6),(ABS(EN29-$F29)&lt;=1)*1,IF(AND(ABS($F29-$G29-EN29+EO29)&lt;=1,$F29+$G29&gt;=PrSettings!$M$8),(ABS(EN29-$F29)&lt;=1)*(ABS(EO29-$G29)&lt;=1)*1,""))),"")</f>
        <v/>
      </c>
      <c r="EU29" s="300"/>
      <c r="EW29" s="291">
        <f t="shared" si="11"/>
        <v>13</v>
      </c>
      <c r="EX29" s="292" t="str">
        <f t="shared" si="408"/>
        <v>D1</v>
      </c>
      <c r="EY29" s="293">
        <f t="shared" si="59"/>
        <v>15</v>
      </c>
      <c r="EZ29" s="292" t="str">
        <f t="shared" si="409"/>
        <v>D3</v>
      </c>
      <c r="FA29" s="296"/>
      <c r="FB29" s="296"/>
      <c r="FC29" s="299"/>
      <c r="FD29" s="293" t="str">
        <f t="shared" si="410"/>
        <v/>
      </c>
      <c r="FE29" s="293" t="str">
        <f>IF((FD29&lt;&gt;""),IF(OR($F29&lt;&gt;$G29,PrSettings!$M$4="●"),(($F29-$G29)=(FA29-FB29))*1,0),"")</f>
        <v/>
      </c>
      <c r="FF29" s="293" t="str">
        <f t="shared" si="411"/>
        <v/>
      </c>
      <c r="FG29" s="293" t="str">
        <f>IF(FD29&lt;&gt;"",IF(ABS($F29-$G29)&gt;=PrSettings!$M$7,(ABS($F29-$G29-FA29+FB29)&lt;=1)*1,IF(AND(FD29,$F29=$G29,$F29&gt;=PrSettings!$M$6),(ABS(FA29-$F29)&lt;=1)*1,IF(AND(ABS($F29-$G29-FA29+FB29)&lt;=1,$F29+$G29&gt;=PrSettings!$M$8),(ABS(FA29-$F29)&lt;=1)*(ABS(FB29-$G29)&lt;=1)*1,""))),"")</f>
        <v/>
      </c>
      <c r="FH29" s="300"/>
      <c r="FJ29" s="291">
        <f t="shared" si="12"/>
        <v>13</v>
      </c>
      <c r="FK29" s="292" t="str">
        <f t="shared" si="412"/>
        <v>D1</v>
      </c>
      <c r="FL29" s="293">
        <f t="shared" si="62"/>
        <v>15</v>
      </c>
      <c r="FM29" s="292" t="str">
        <f t="shared" si="413"/>
        <v>D3</v>
      </c>
      <c r="FN29" s="296"/>
      <c r="FO29" s="296"/>
      <c r="FP29" s="299"/>
      <c r="FQ29" s="293" t="str">
        <f t="shared" si="414"/>
        <v/>
      </c>
      <c r="FR29" s="293" t="str">
        <f>IF((FQ29&lt;&gt;""),IF(OR($F29&lt;&gt;$G29,PrSettings!$M$4="●"),(($F29-$G29)=(FN29-FO29))*1,0),"")</f>
        <v/>
      </c>
      <c r="FS29" s="293" t="str">
        <f t="shared" si="415"/>
        <v/>
      </c>
      <c r="FT29" s="293" t="str">
        <f>IF(FQ29&lt;&gt;"",IF(ABS($F29-$G29)&gt;=PrSettings!$M$7,(ABS($F29-$G29-FN29+FO29)&lt;=1)*1,IF(AND(FQ29,$F29=$G29,$F29&gt;=PrSettings!$M$6),(ABS(FN29-$F29)&lt;=1)*1,IF(AND(ABS($F29-$G29-FN29+FO29)&lt;=1,$F29+$G29&gt;=PrSettings!$M$8),(ABS(FN29-$F29)&lt;=1)*(ABS(FO29-$G29)&lt;=1)*1,""))),"")</f>
        <v/>
      </c>
      <c r="FU29" s="300"/>
      <c r="FW29" s="291">
        <f t="shared" si="13"/>
        <v>13</v>
      </c>
      <c r="FX29" s="292" t="str">
        <f t="shared" si="416"/>
        <v>D1</v>
      </c>
      <c r="FY29" s="293">
        <f t="shared" si="65"/>
        <v>15</v>
      </c>
      <c r="FZ29" s="292" t="str">
        <f t="shared" si="417"/>
        <v>D3</v>
      </c>
      <c r="GA29" s="296"/>
      <c r="GB29" s="296"/>
      <c r="GC29" s="299"/>
      <c r="GD29" s="293" t="str">
        <f t="shared" si="418"/>
        <v/>
      </c>
      <c r="GE29" s="293" t="str">
        <f>IF((GD29&lt;&gt;""),IF(OR($F29&lt;&gt;$G29,PrSettings!$M$4="●"),(($F29-$G29)=(GA29-GB29))*1,0),"")</f>
        <v/>
      </c>
      <c r="GF29" s="293" t="str">
        <f t="shared" si="419"/>
        <v/>
      </c>
      <c r="GG29" s="293" t="str">
        <f>IF(GD29&lt;&gt;"",IF(ABS($F29-$G29)&gt;=PrSettings!$M$7,(ABS($F29-$G29-GA29+GB29)&lt;=1)*1,IF(AND(GD29,$F29=$G29,$F29&gt;=PrSettings!$M$6),(ABS(GA29-$F29)&lt;=1)*1,IF(AND(ABS($F29-$G29-GA29+GB29)&lt;=1,$F29+$G29&gt;=PrSettings!$M$8),(ABS(GA29-$F29)&lt;=1)*(ABS(GB29-$G29)&lt;=1)*1,""))),"")</f>
        <v/>
      </c>
      <c r="GH29" s="300"/>
      <c r="GJ29" s="291">
        <f t="shared" si="14"/>
        <v>13</v>
      </c>
      <c r="GK29" s="292" t="str">
        <f t="shared" si="420"/>
        <v>D1</v>
      </c>
      <c r="GL29" s="293">
        <f t="shared" si="68"/>
        <v>15</v>
      </c>
      <c r="GM29" s="292" t="str">
        <f t="shared" si="421"/>
        <v>D3</v>
      </c>
      <c r="GN29" s="296"/>
      <c r="GO29" s="296"/>
      <c r="GP29" s="299"/>
      <c r="GQ29" s="293" t="str">
        <f t="shared" si="422"/>
        <v/>
      </c>
      <c r="GR29" s="293" t="str">
        <f>IF((GQ29&lt;&gt;""),IF(OR($F29&lt;&gt;$G29,PrSettings!$M$4="●"),(($F29-$G29)=(GN29-GO29))*1,0),"")</f>
        <v/>
      </c>
      <c r="GS29" s="293" t="str">
        <f t="shared" si="423"/>
        <v/>
      </c>
      <c r="GT29" s="293" t="str">
        <f>IF(GQ29&lt;&gt;"",IF(ABS($F29-$G29)&gt;=PrSettings!$M$7,(ABS($F29-$G29-GN29+GO29)&lt;=1)*1,IF(AND(GQ29,$F29=$G29,$F29&gt;=PrSettings!$M$6),(ABS(GN29-$F29)&lt;=1)*1,IF(AND(ABS($F29-$G29-GN29+GO29)&lt;=1,$F29+$G29&gt;=PrSettings!$M$8),(ABS(GN29-$F29)&lt;=1)*(ABS(GO29-$G29)&lt;=1)*1,""))),"")</f>
        <v/>
      </c>
      <c r="GU29" s="300"/>
      <c r="GW29" s="291">
        <f t="shared" si="15"/>
        <v>13</v>
      </c>
      <c r="GX29" s="292" t="str">
        <f t="shared" si="424"/>
        <v>D1</v>
      </c>
      <c r="GY29" s="293">
        <f t="shared" si="71"/>
        <v>15</v>
      </c>
      <c r="GZ29" s="292" t="str">
        <f t="shared" si="425"/>
        <v>D3</v>
      </c>
      <c r="HA29" s="296"/>
      <c r="HB29" s="296"/>
      <c r="HC29" s="299"/>
      <c r="HD29" s="293" t="str">
        <f t="shared" si="426"/>
        <v/>
      </c>
      <c r="HE29" s="293" t="str">
        <f>IF((HD29&lt;&gt;""),IF(OR($F29&lt;&gt;$G29,PrSettings!$M$4="●"),(($F29-$G29)=(HA29-HB29))*1,0),"")</f>
        <v/>
      </c>
      <c r="HF29" s="293" t="str">
        <f t="shared" si="427"/>
        <v/>
      </c>
      <c r="HG29" s="293" t="str">
        <f>IF(HD29&lt;&gt;"",IF(ABS($F29-$G29)&gt;=PrSettings!$M$7,(ABS($F29-$G29-HA29+HB29)&lt;=1)*1,IF(AND(HD29,$F29=$G29,$F29&gt;=PrSettings!$M$6),(ABS(HA29-$F29)&lt;=1)*1,IF(AND(ABS($F29-$G29-HA29+HB29)&lt;=1,$F29+$G29&gt;=PrSettings!$M$8),(ABS(HA29-$F29)&lt;=1)*(ABS(HB29-$G29)&lt;=1)*1,""))),"")</f>
        <v/>
      </c>
      <c r="HH29" s="300"/>
      <c r="HJ29" s="291">
        <f t="shared" si="16"/>
        <v>13</v>
      </c>
      <c r="HK29" s="292" t="str">
        <f t="shared" si="428"/>
        <v>D1</v>
      </c>
      <c r="HL29" s="293">
        <f t="shared" si="74"/>
        <v>15</v>
      </c>
      <c r="HM29" s="292" t="str">
        <f t="shared" si="429"/>
        <v>D3</v>
      </c>
      <c r="HN29" s="296"/>
      <c r="HO29" s="296"/>
      <c r="HP29" s="299"/>
      <c r="HQ29" s="293" t="str">
        <f t="shared" si="430"/>
        <v/>
      </c>
      <c r="HR29" s="293" t="str">
        <f>IF((HQ29&lt;&gt;""),IF(OR($F29&lt;&gt;$G29,PrSettings!$M$4="●"),(($F29-$G29)=(HN29-HO29))*1,0),"")</f>
        <v/>
      </c>
      <c r="HS29" s="293" t="str">
        <f t="shared" si="431"/>
        <v/>
      </c>
      <c r="HT29" s="293" t="str">
        <f>IF(HQ29&lt;&gt;"",IF(ABS($F29-$G29)&gt;=PrSettings!$M$7,(ABS($F29-$G29-HN29+HO29)&lt;=1)*1,IF(AND(HQ29,$F29=$G29,$F29&gt;=PrSettings!$M$6),(ABS(HN29-$F29)&lt;=1)*1,IF(AND(ABS($F29-$G29-HN29+HO29)&lt;=1,$F29+$G29&gt;=PrSettings!$M$8),(ABS(HN29-$F29)&lt;=1)*(ABS(HO29-$G29)&lt;=1)*1,""))),"")</f>
        <v/>
      </c>
      <c r="HU29" s="300"/>
      <c r="HW29" s="291">
        <f t="shared" si="17"/>
        <v>13</v>
      </c>
      <c r="HX29" s="292" t="str">
        <f t="shared" si="432"/>
        <v>D1</v>
      </c>
      <c r="HY29" s="293">
        <f t="shared" si="77"/>
        <v>15</v>
      </c>
      <c r="HZ29" s="292" t="str">
        <f t="shared" si="433"/>
        <v>D3</v>
      </c>
      <c r="IA29" s="296"/>
      <c r="IB29" s="296"/>
      <c r="IC29" s="299"/>
      <c r="ID29" s="293" t="str">
        <f t="shared" si="434"/>
        <v/>
      </c>
      <c r="IE29" s="293" t="str">
        <f>IF((ID29&lt;&gt;""),IF(OR($F29&lt;&gt;$G29,PrSettings!$M$4="●"),(($F29-$G29)=(IA29-IB29))*1,0),"")</f>
        <v/>
      </c>
      <c r="IF29" s="293" t="str">
        <f t="shared" si="435"/>
        <v/>
      </c>
      <c r="IG29" s="293" t="str">
        <f>IF(ID29&lt;&gt;"",IF(ABS($F29-$G29)&gt;=PrSettings!$M$7,(ABS($F29-$G29-IA29+IB29)&lt;=1)*1,IF(AND(ID29,$F29=$G29,$F29&gt;=PrSettings!$M$6),(ABS(IA29-$F29)&lt;=1)*1,IF(AND(ABS($F29-$G29-IA29+IB29)&lt;=1,$F29+$G29&gt;=PrSettings!$M$8),(ABS(IA29-$F29)&lt;=1)*(ABS(IB29-$G29)&lt;=1)*1,""))),"")</f>
        <v/>
      </c>
      <c r="IH29" s="300"/>
      <c r="IJ29" s="291">
        <f t="shared" si="18"/>
        <v>13</v>
      </c>
      <c r="IK29" s="292" t="str">
        <f t="shared" si="436"/>
        <v>D1</v>
      </c>
      <c r="IL29" s="293">
        <f t="shared" si="80"/>
        <v>15</v>
      </c>
      <c r="IM29" s="292" t="str">
        <f t="shared" si="437"/>
        <v>D3</v>
      </c>
      <c r="IN29" s="296"/>
      <c r="IO29" s="296"/>
      <c r="IP29" s="299"/>
      <c r="IQ29" s="293" t="str">
        <f t="shared" si="438"/>
        <v/>
      </c>
      <c r="IR29" s="293" t="str">
        <f>IF((IQ29&lt;&gt;""),IF(OR($F29&lt;&gt;$G29,PrSettings!$M$4="●"),(($F29-$G29)=(IN29-IO29))*1,0),"")</f>
        <v/>
      </c>
      <c r="IS29" s="293" t="str">
        <f t="shared" si="439"/>
        <v/>
      </c>
      <c r="IT29" s="293" t="str">
        <f>IF(IQ29&lt;&gt;"",IF(ABS($F29-$G29)&gt;=PrSettings!$M$7,(ABS($F29-$G29-IN29+IO29)&lt;=1)*1,IF(AND(IQ29,$F29=$G29,$F29&gt;=PrSettings!$M$6),(ABS(IN29-$F29)&lt;=1)*1,IF(AND(ABS($F29-$G29-IN29+IO29)&lt;=1,$F29+$G29&gt;=PrSettings!$M$8),(ABS(IN29-$F29)&lt;=1)*(ABS(IO29-$G29)&lt;=1)*1,""))),"")</f>
        <v/>
      </c>
      <c r="IU29" s="300"/>
      <c r="IW29" s="291">
        <f t="shared" si="19"/>
        <v>13</v>
      </c>
      <c r="IX29" s="292" t="str">
        <f t="shared" si="440"/>
        <v>D1</v>
      </c>
      <c r="IY29" s="293">
        <f t="shared" si="83"/>
        <v>15</v>
      </c>
      <c r="IZ29" s="292" t="str">
        <f t="shared" si="441"/>
        <v>D3</v>
      </c>
      <c r="JA29" s="296"/>
      <c r="JB29" s="296"/>
      <c r="JC29" s="299"/>
      <c r="JD29" s="293" t="str">
        <f t="shared" si="442"/>
        <v/>
      </c>
      <c r="JE29" s="293" t="str">
        <f>IF((JD29&lt;&gt;""),IF(OR($F29&lt;&gt;$G29,PrSettings!$M$4="●"),(($F29-$G29)=(JA29-JB29))*1,0),"")</f>
        <v/>
      </c>
      <c r="JF29" s="293" t="str">
        <f t="shared" si="443"/>
        <v/>
      </c>
      <c r="JG29" s="293" t="str">
        <f>IF(JD29&lt;&gt;"",IF(ABS($F29-$G29)&gt;=PrSettings!$M$7,(ABS($F29-$G29-JA29+JB29)&lt;=1)*1,IF(AND(JD29,$F29=$G29,$F29&gt;=PrSettings!$M$6),(ABS(JA29-$F29)&lt;=1)*1,IF(AND(ABS($F29-$G29-JA29+JB29)&lt;=1,$F29+$G29&gt;=PrSettings!$M$8),(ABS(JA29-$F29)&lt;=1)*(ABS(JB29-$G29)&lt;=1)*1,""))),"")</f>
        <v/>
      </c>
      <c r="JH29" s="300"/>
      <c r="JJ29" s="291">
        <f t="shared" si="20"/>
        <v>13</v>
      </c>
      <c r="JK29" s="292" t="str">
        <f t="shared" si="444"/>
        <v>D1</v>
      </c>
      <c r="JL29" s="293">
        <f t="shared" si="86"/>
        <v>15</v>
      </c>
      <c r="JM29" s="292" t="str">
        <f t="shared" si="445"/>
        <v>D3</v>
      </c>
      <c r="JN29" s="296"/>
      <c r="JO29" s="296"/>
      <c r="JP29" s="299"/>
      <c r="JQ29" s="293" t="str">
        <f t="shared" si="446"/>
        <v/>
      </c>
      <c r="JR29" s="293" t="str">
        <f>IF((JQ29&lt;&gt;""),IF(OR($F29&lt;&gt;$G29,PrSettings!$M$4="●"),(($F29-$G29)=(JN29-JO29))*1,0),"")</f>
        <v/>
      </c>
      <c r="JS29" s="293" t="str">
        <f t="shared" si="447"/>
        <v/>
      </c>
      <c r="JT29" s="293" t="str">
        <f>IF(JQ29&lt;&gt;"",IF(ABS($F29-$G29)&gt;=PrSettings!$M$7,(ABS($F29-$G29-JN29+JO29)&lt;=1)*1,IF(AND(JQ29,$F29=$G29,$F29&gt;=PrSettings!$M$6),(ABS(JN29-$F29)&lt;=1)*1,IF(AND(ABS($F29-$G29-JN29+JO29)&lt;=1,$F29+$G29&gt;=PrSettings!$M$8),(ABS(JN29-$F29)&lt;=1)*(ABS(JO29-$G29)&lt;=1)*1,""))),"")</f>
        <v/>
      </c>
      <c r="JU29" s="300"/>
      <c r="JW29" s="291">
        <f t="shared" si="21"/>
        <v>13</v>
      </c>
      <c r="JX29" s="292" t="str">
        <f t="shared" si="448"/>
        <v>D1</v>
      </c>
      <c r="JY29" s="293">
        <f t="shared" si="89"/>
        <v>15</v>
      </c>
      <c r="JZ29" s="292" t="str">
        <f t="shared" si="449"/>
        <v>D3</v>
      </c>
      <c r="KA29" s="296"/>
      <c r="KB29" s="296"/>
      <c r="KC29" s="299"/>
      <c r="KD29" s="293" t="str">
        <f t="shared" si="450"/>
        <v/>
      </c>
      <c r="KE29" s="293" t="str">
        <f>IF((KD29&lt;&gt;""),IF(OR($F29&lt;&gt;$G29,PrSettings!$M$4="●"),(($F29-$G29)=(KA29-KB29))*1,0),"")</f>
        <v/>
      </c>
      <c r="KF29" s="293" t="str">
        <f t="shared" si="451"/>
        <v/>
      </c>
      <c r="KG29" s="293" t="str">
        <f>IF(KD29&lt;&gt;"",IF(ABS($F29-$G29)&gt;=PrSettings!$M$7,(ABS($F29-$G29-KA29+KB29)&lt;=1)*1,IF(AND(KD29,$F29=$G29,$F29&gt;=PrSettings!$M$6),(ABS(KA29-$F29)&lt;=1)*1,IF(AND(ABS($F29-$G29-KA29+KB29)&lt;=1,$F29+$G29&gt;=PrSettings!$M$8),(ABS(KA29-$F29)&lt;=1)*(ABS(KB29-$G29)&lt;=1)*1,""))),"")</f>
        <v/>
      </c>
      <c r="KH29" s="300"/>
      <c r="KJ29" s="291">
        <f t="shared" si="22"/>
        <v>13</v>
      </c>
      <c r="KK29" s="292" t="str">
        <f t="shared" si="452"/>
        <v>D1</v>
      </c>
      <c r="KL29" s="293">
        <f t="shared" si="92"/>
        <v>15</v>
      </c>
      <c r="KM29" s="292" t="str">
        <f t="shared" si="453"/>
        <v>D3</v>
      </c>
      <c r="KN29" s="296"/>
      <c r="KO29" s="296"/>
      <c r="KP29" s="299"/>
      <c r="KQ29" s="293" t="str">
        <f t="shared" si="454"/>
        <v/>
      </c>
      <c r="KR29" s="293" t="str">
        <f>IF((KQ29&lt;&gt;""),IF(OR($F29&lt;&gt;$G29,PrSettings!$M$4="●"),(($F29-$G29)=(KN29-KO29))*1,0),"")</f>
        <v/>
      </c>
      <c r="KS29" s="293" t="str">
        <f t="shared" si="455"/>
        <v/>
      </c>
      <c r="KT29" s="293" t="str">
        <f>IF(KQ29&lt;&gt;"",IF(ABS($F29-$G29)&gt;=PrSettings!$M$7,(ABS($F29-$G29-KN29+KO29)&lt;=1)*1,IF(AND(KQ29,$F29=$G29,$F29&gt;=PrSettings!$M$6),(ABS(KN29-$F29)&lt;=1)*1,IF(AND(ABS($F29-$G29-KN29+KO29)&lt;=1,$F29+$G29&gt;=PrSettings!$M$8),(ABS(KN29-$F29)&lt;=1)*(ABS(KO29-$G29)&lt;=1)*1,""))),"")</f>
        <v/>
      </c>
      <c r="KU29" s="300"/>
      <c r="KW29" s="291">
        <f t="shared" si="23"/>
        <v>13</v>
      </c>
      <c r="KX29" s="292" t="str">
        <f t="shared" si="456"/>
        <v>D1</v>
      </c>
      <c r="KY29" s="293">
        <f t="shared" si="95"/>
        <v>15</v>
      </c>
      <c r="KZ29" s="292" t="str">
        <f t="shared" si="457"/>
        <v>D3</v>
      </c>
      <c r="LA29" s="296"/>
      <c r="LB29" s="296"/>
      <c r="LC29" s="299"/>
      <c r="LD29" s="293" t="str">
        <f t="shared" si="458"/>
        <v/>
      </c>
      <c r="LE29" s="293" t="str">
        <f>IF((LD29&lt;&gt;""),IF(OR($F29&lt;&gt;$G29,PrSettings!$M$4="●"),(($F29-$G29)=(LA29-LB29))*1,0),"")</f>
        <v/>
      </c>
      <c r="LF29" s="293" t="str">
        <f t="shared" si="459"/>
        <v/>
      </c>
      <c r="LG29" s="293" t="str">
        <f>IF(LD29&lt;&gt;"",IF(ABS($F29-$G29)&gt;=PrSettings!$M$7,(ABS($F29-$G29-LA29+LB29)&lt;=1)*1,IF(AND(LD29,$F29=$G29,$F29&gt;=PrSettings!$M$6),(ABS(LA29-$F29)&lt;=1)*1,IF(AND(ABS($F29-$G29-LA29+LB29)&lt;=1,$F29+$G29&gt;=PrSettings!$M$8),(ABS(LA29-$F29)&lt;=1)*(ABS(LB29-$G29)&lt;=1)*1,""))),"")</f>
        <v/>
      </c>
      <c r="LH29" s="300"/>
      <c r="LJ29" s="291">
        <f t="shared" si="24"/>
        <v>13</v>
      </c>
      <c r="LK29" s="292" t="str">
        <f t="shared" si="460"/>
        <v>D1</v>
      </c>
      <c r="LL29" s="293">
        <f t="shared" si="98"/>
        <v>15</v>
      </c>
      <c r="LM29" s="292" t="str">
        <f t="shared" si="461"/>
        <v>D3</v>
      </c>
      <c r="LN29" s="296"/>
      <c r="LO29" s="296"/>
      <c r="LP29" s="299"/>
      <c r="LQ29" s="293" t="str">
        <f t="shared" si="462"/>
        <v/>
      </c>
      <c r="LR29" s="293" t="str">
        <f>IF((LQ29&lt;&gt;""),IF(OR($F29&lt;&gt;$G29,PrSettings!$M$4="●"),(($F29-$G29)=(LN29-LO29))*1,0),"")</f>
        <v/>
      </c>
      <c r="LS29" s="293" t="str">
        <f t="shared" si="463"/>
        <v/>
      </c>
      <c r="LT29" s="293" t="str">
        <f>IF(LQ29&lt;&gt;"",IF(ABS($F29-$G29)&gt;=PrSettings!$M$7,(ABS($F29-$G29-LN29+LO29)&lt;=1)*1,IF(AND(LQ29,$F29=$G29,$F29&gt;=PrSettings!$M$6),(ABS(LN29-$F29)&lt;=1)*1,IF(AND(ABS($F29-$G29-LN29+LO29)&lt;=1,$F29+$G29&gt;=PrSettings!$M$8),(ABS(LN29-$F29)&lt;=1)*(ABS(LO29-$G29)&lt;=1)*1,""))),"")</f>
        <v/>
      </c>
      <c r="LU29" s="300"/>
      <c r="LW29" s="291">
        <f t="shared" si="25"/>
        <v>13</v>
      </c>
      <c r="LX29" s="292" t="str">
        <f t="shared" si="464"/>
        <v>D1</v>
      </c>
      <c r="LY29" s="293">
        <f t="shared" si="101"/>
        <v>15</v>
      </c>
      <c r="LZ29" s="292" t="str">
        <f t="shared" si="465"/>
        <v>D3</v>
      </c>
      <c r="MA29" s="296"/>
      <c r="MB29" s="296"/>
      <c r="MC29" s="299"/>
      <c r="MD29" s="293" t="str">
        <f t="shared" si="466"/>
        <v/>
      </c>
      <c r="ME29" s="293" t="str">
        <f>IF((MD29&lt;&gt;""),IF(OR($F29&lt;&gt;$G29,PrSettings!$M$4="●"),(($F29-$G29)=(MA29-MB29))*1,0),"")</f>
        <v/>
      </c>
      <c r="MF29" s="293" t="str">
        <f t="shared" si="467"/>
        <v/>
      </c>
      <c r="MG29" s="293" t="str">
        <f>IF(MD29&lt;&gt;"",IF(ABS($F29-$G29)&gt;=PrSettings!$M$7,(ABS($F29-$G29-MA29+MB29)&lt;=1)*1,IF(AND(MD29,$F29=$G29,$F29&gt;=PrSettings!$M$6),(ABS(MA29-$F29)&lt;=1)*1,IF(AND(ABS($F29-$G29-MA29+MB29)&lt;=1,$F29+$G29&gt;=PrSettings!$M$8),(ABS(MA29-$F29)&lt;=1)*(ABS(MB29-$G29)&lt;=1)*1,""))),"")</f>
        <v/>
      </c>
      <c r="MH29" s="300"/>
    </row>
    <row r="30" spans="2:346" x14ac:dyDescent="0.25">
      <c r="B30" s="291">
        <f>INDEX(Groups!$C$7:$C$35,MATCH(C30,Groups!$D$7:$D$35,0))</f>
        <v>14</v>
      </c>
      <c r="C30" s="292" t="str">
        <f>CalcD!$P$25</f>
        <v>D2</v>
      </c>
      <c r="D30" s="293">
        <f>INDEX(Groups!$C$7:$C$35,MATCH(E30,Groups!$D$7:$D$35,0))</f>
        <v>16</v>
      </c>
      <c r="E30" s="292" t="str">
        <f>CalcD!$Q$25</f>
        <v>D4</v>
      </c>
      <c r="F30" s="294" t="str">
        <f>CalcD!$R$25</f>
        <v/>
      </c>
      <c r="G30" s="295" t="str">
        <f>CalcD!$S$25</f>
        <v/>
      </c>
      <c r="J30" s="291">
        <f t="shared" si="0"/>
        <v>14</v>
      </c>
      <c r="K30" s="292" t="str">
        <f t="shared" si="364"/>
        <v>D2</v>
      </c>
      <c r="L30" s="293">
        <f t="shared" si="26"/>
        <v>16</v>
      </c>
      <c r="M30" s="292" t="str">
        <f t="shared" si="365"/>
        <v>D4</v>
      </c>
      <c r="N30" s="296"/>
      <c r="O30" s="296"/>
      <c r="P30" s="299"/>
      <c r="Q30" s="293" t="str">
        <f t="shared" si="366"/>
        <v/>
      </c>
      <c r="R30" s="293" t="str">
        <f>IF((Q30&lt;&gt;""),IF(OR($F30&lt;&gt;$G30,PrSettings!$M$4="●"),(($F30-$G30)=(N30-O30))*1,0),"")</f>
        <v/>
      </c>
      <c r="S30" s="293" t="str">
        <f t="shared" si="367"/>
        <v/>
      </c>
      <c r="T30" s="293" t="str">
        <f>IF(Q30&lt;&gt;"",IF(ABS($F30-$G30)&gt;=PrSettings!$M$7,(ABS($F30-$G30-N30+O30)&lt;=1)*1,IF(AND(Q30,$F30=$G30,$F30&gt;=PrSettings!$M$6),(ABS(N30-$F30)&lt;=1)*1,IF(AND(ABS($F30-$G30-N30+O30)&lt;=1,$F30+$G30&gt;=PrSettings!$M$8),(ABS(N30-$F30)&lt;=1)*(ABS(O30-$G30)&lt;=1)*1,""))),"")</f>
        <v/>
      </c>
      <c r="U30" s="300"/>
      <c r="W30" s="291">
        <f t="shared" si="1"/>
        <v>14</v>
      </c>
      <c r="X30" s="292" t="str">
        <f t="shared" si="368"/>
        <v>D2</v>
      </c>
      <c r="Y30" s="293">
        <f t="shared" si="29"/>
        <v>16</v>
      </c>
      <c r="Z30" s="292" t="str">
        <f t="shared" si="369"/>
        <v>D4</v>
      </c>
      <c r="AA30" s="296"/>
      <c r="AB30" s="296"/>
      <c r="AC30" s="299"/>
      <c r="AD30" s="293" t="str">
        <f t="shared" si="370"/>
        <v/>
      </c>
      <c r="AE30" s="293" t="str">
        <f>IF((AD30&lt;&gt;""),IF(OR($F30&lt;&gt;$G30,PrSettings!$M$4="●"),(($F30-$G30)=(AA30-AB30))*1,0),"")</f>
        <v/>
      </c>
      <c r="AF30" s="293" t="str">
        <f t="shared" si="371"/>
        <v/>
      </c>
      <c r="AG30" s="293" t="str">
        <f>IF(AD30&lt;&gt;"",IF(ABS($F30-$G30)&gt;=PrSettings!$M$7,(ABS($F30-$G30-AA30+AB30)&lt;=1)*1,IF(AND(AD30,$F30=$G30,$F30&gt;=PrSettings!$M$6),(ABS(AA30-$F30)&lt;=1)*1,IF(AND(ABS($F30-$G30-AA30+AB30)&lt;=1,$F30+$G30&gt;=PrSettings!$M$8),(ABS(AA30-$F30)&lt;=1)*(ABS(AB30-$G30)&lt;=1)*1,""))),"")</f>
        <v/>
      </c>
      <c r="AH30" s="300"/>
      <c r="AJ30" s="291">
        <f t="shared" si="2"/>
        <v>14</v>
      </c>
      <c r="AK30" s="292" t="str">
        <f t="shared" si="372"/>
        <v>D2</v>
      </c>
      <c r="AL30" s="293">
        <f t="shared" si="32"/>
        <v>16</v>
      </c>
      <c r="AM30" s="292" t="str">
        <f t="shared" si="373"/>
        <v>D4</v>
      </c>
      <c r="AN30" s="296"/>
      <c r="AO30" s="296"/>
      <c r="AP30" s="299"/>
      <c r="AQ30" s="293" t="str">
        <f t="shared" si="374"/>
        <v/>
      </c>
      <c r="AR30" s="293" t="str">
        <f>IF((AQ30&lt;&gt;""),IF(OR($F30&lt;&gt;$G30,PrSettings!$M$4="●"),(($F30-$G30)=(AN30-AO30))*1,0),"")</f>
        <v/>
      </c>
      <c r="AS30" s="293" t="str">
        <f t="shared" si="375"/>
        <v/>
      </c>
      <c r="AT30" s="293" t="str">
        <f>IF(AQ30&lt;&gt;"",IF(ABS($F30-$G30)&gt;=PrSettings!$M$7,(ABS($F30-$G30-AN30+AO30)&lt;=1)*1,IF(AND(AQ30,$F30=$G30,$F30&gt;=PrSettings!$M$6),(ABS(AN30-$F30)&lt;=1)*1,IF(AND(ABS($F30-$G30-AN30+AO30)&lt;=1,$F30+$G30&gt;=PrSettings!$M$8),(ABS(AN30-$F30)&lt;=1)*(ABS(AO30-$G30)&lt;=1)*1,""))),"")</f>
        <v/>
      </c>
      <c r="AU30" s="300"/>
      <c r="AW30" s="291">
        <f t="shared" si="3"/>
        <v>14</v>
      </c>
      <c r="AX30" s="292" t="str">
        <f t="shared" si="376"/>
        <v>D2</v>
      </c>
      <c r="AY30" s="293">
        <f t="shared" si="35"/>
        <v>16</v>
      </c>
      <c r="AZ30" s="292" t="str">
        <f t="shared" si="377"/>
        <v>D4</v>
      </c>
      <c r="BA30" s="296"/>
      <c r="BB30" s="296"/>
      <c r="BC30" s="299"/>
      <c r="BD30" s="293" t="str">
        <f t="shared" si="378"/>
        <v/>
      </c>
      <c r="BE30" s="293" t="str">
        <f>IF((BD30&lt;&gt;""),IF(OR($F30&lt;&gt;$G30,PrSettings!$M$4="●"),(($F30-$G30)=(BA30-BB30))*1,0),"")</f>
        <v/>
      </c>
      <c r="BF30" s="293" t="str">
        <f t="shared" si="379"/>
        <v/>
      </c>
      <c r="BG30" s="293" t="str">
        <f>IF(BD30&lt;&gt;"",IF(ABS($F30-$G30)&gt;=PrSettings!$M$7,(ABS($F30-$G30-BA30+BB30)&lt;=1)*1,IF(AND(BD30,$F30=$G30,$F30&gt;=PrSettings!$M$6),(ABS(BA30-$F30)&lt;=1)*1,IF(AND(ABS($F30-$G30-BA30+BB30)&lt;=1,$F30+$G30&gt;=PrSettings!$M$8),(ABS(BA30-$F30)&lt;=1)*(ABS(BB30-$G30)&lt;=1)*1,""))),"")</f>
        <v/>
      </c>
      <c r="BH30" s="300"/>
      <c r="BJ30" s="291">
        <f t="shared" si="4"/>
        <v>14</v>
      </c>
      <c r="BK30" s="292" t="str">
        <f t="shared" si="380"/>
        <v>D2</v>
      </c>
      <c r="BL30" s="293">
        <f t="shared" si="38"/>
        <v>16</v>
      </c>
      <c r="BM30" s="292" t="str">
        <f t="shared" si="381"/>
        <v>D4</v>
      </c>
      <c r="BN30" s="296"/>
      <c r="BO30" s="296"/>
      <c r="BP30" s="299"/>
      <c r="BQ30" s="293" t="str">
        <f t="shared" si="382"/>
        <v/>
      </c>
      <c r="BR30" s="293" t="str">
        <f>IF((BQ30&lt;&gt;""),IF(OR($F30&lt;&gt;$G30,PrSettings!$M$4="●"),(($F30-$G30)=(BN30-BO30))*1,0),"")</f>
        <v/>
      </c>
      <c r="BS30" s="293" t="str">
        <f t="shared" si="383"/>
        <v/>
      </c>
      <c r="BT30" s="293" t="str">
        <f>IF(BQ30&lt;&gt;"",IF(ABS($F30-$G30)&gt;=PrSettings!$M$7,(ABS($F30-$G30-BN30+BO30)&lt;=1)*1,IF(AND(BQ30,$F30=$G30,$F30&gt;=PrSettings!$M$6),(ABS(BN30-$F30)&lt;=1)*1,IF(AND(ABS($F30-$G30-BN30+BO30)&lt;=1,$F30+$G30&gt;=PrSettings!$M$8),(ABS(BN30-$F30)&lt;=1)*(ABS(BO30-$G30)&lt;=1)*1,""))),"")</f>
        <v/>
      </c>
      <c r="BU30" s="300"/>
      <c r="BW30" s="291">
        <f t="shared" si="5"/>
        <v>14</v>
      </c>
      <c r="BX30" s="292" t="str">
        <f t="shared" si="384"/>
        <v>D2</v>
      </c>
      <c r="BY30" s="293">
        <f t="shared" si="41"/>
        <v>16</v>
      </c>
      <c r="BZ30" s="292" t="str">
        <f t="shared" si="385"/>
        <v>D4</v>
      </c>
      <c r="CA30" s="296"/>
      <c r="CB30" s="296"/>
      <c r="CC30" s="299"/>
      <c r="CD30" s="293" t="str">
        <f t="shared" si="386"/>
        <v/>
      </c>
      <c r="CE30" s="293" t="str">
        <f>IF((CD30&lt;&gt;""),IF(OR($F30&lt;&gt;$G30,PrSettings!$M$4="●"),(($F30-$G30)=(CA30-CB30))*1,0),"")</f>
        <v/>
      </c>
      <c r="CF30" s="293" t="str">
        <f t="shared" si="387"/>
        <v/>
      </c>
      <c r="CG30" s="293" t="str">
        <f>IF(CD30&lt;&gt;"",IF(ABS($F30-$G30)&gt;=PrSettings!$M$7,(ABS($F30-$G30-CA30+CB30)&lt;=1)*1,IF(AND(CD30,$F30=$G30,$F30&gt;=PrSettings!$M$6),(ABS(CA30-$F30)&lt;=1)*1,IF(AND(ABS($F30-$G30-CA30+CB30)&lt;=1,$F30+$G30&gt;=PrSettings!$M$8),(ABS(CA30-$F30)&lt;=1)*(ABS(CB30-$G30)&lt;=1)*1,""))),"")</f>
        <v/>
      </c>
      <c r="CH30" s="300"/>
      <c r="CJ30" s="291">
        <f t="shared" si="6"/>
        <v>14</v>
      </c>
      <c r="CK30" s="292" t="str">
        <f t="shared" si="388"/>
        <v>D2</v>
      </c>
      <c r="CL30" s="293">
        <f t="shared" si="44"/>
        <v>16</v>
      </c>
      <c r="CM30" s="292" t="str">
        <f t="shared" si="389"/>
        <v>D4</v>
      </c>
      <c r="CN30" s="296"/>
      <c r="CO30" s="296"/>
      <c r="CP30" s="299"/>
      <c r="CQ30" s="293" t="str">
        <f t="shared" si="390"/>
        <v/>
      </c>
      <c r="CR30" s="293" t="str">
        <f>IF((CQ30&lt;&gt;""),IF(OR($F30&lt;&gt;$G30,PrSettings!$M$4="●"),(($F30-$G30)=(CN30-CO30))*1,0),"")</f>
        <v/>
      </c>
      <c r="CS30" s="293" t="str">
        <f t="shared" si="391"/>
        <v/>
      </c>
      <c r="CT30" s="293" t="str">
        <f>IF(CQ30&lt;&gt;"",IF(ABS($F30-$G30)&gt;=PrSettings!$M$7,(ABS($F30-$G30-CN30+CO30)&lt;=1)*1,IF(AND(CQ30,$F30=$G30,$F30&gt;=PrSettings!$M$6),(ABS(CN30-$F30)&lt;=1)*1,IF(AND(ABS($F30-$G30-CN30+CO30)&lt;=1,$F30+$G30&gt;=PrSettings!$M$8),(ABS(CN30-$F30)&lt;=1)*(ABS(CO30-$G30)&lt;=1)*1,""))),"")</f>
        <v/>
      </c>
      <c r="CU30" s="300"/>
      <c r="CW30" s="291">
        <f t="shared" si="7"/>
        <v>14</v>
      </c>
      <c r="CX30" s="292" t="str">
        <f t="shared" si="392"/>
        <v>D2</v>
      </c>
      <c r="CY30" s="293">
        <f t="shared" si="47"/>
        <v>16</v>
      </c>
      <c r="CZ30" s="292" t="str">
        <f t="shared" si="393"/>
        <v>D4</v>
      </c>
      <c r="DA30" s="296"/>
      <c r="DB30" s="296"/>
      <c r="DC30" s="299"/>
      <c r="DD30" s="293" t="str">
        <f t="shared" si="394"/>
        <v/>
      </c>
      <c r="DE30" s="293" t="str">
        <f>IF((DD30&lt;&gt;""),IF(OR($F30&lt;&gt;$G30,PrSettings!$M$4="●"),(($F30-$G30)=(DA30-DB30))*1,0),"")</f>
        <v/>
      </c>
      <c r="DF30" s="293" t="str">
        <f t="shared" si="395"/>
        <v/>
      </c>
      <c r="DG30" s="293" t="str">
        <f>IF(DD30&lt;&gt;"",IF(ABS($F30-$G30)&gt;=PrSettings!$M$7,(ABS($F30-$G30-DA30+DB30)&lt;=1)*1,IF(AND(DD30,$F30=$G30,$F30&gt;=PrSettings!$M$6),(ABS(DA30-$F30)&lt;=1)*1,IF(AND(ABS($F30-$G30-DA30+DB30)&lt;=1,$F30+$G30&gt;=PrSettings!$M$8),(ABS(DA30-$F30)&lt;=1)*(ABS(DB30-$G30)&lt;=1)*1,""))),"")</f>
        <v/>
      </c>
      <c r="DH30" s="300"/>
      <c r="DJ30" s="291">
        <f t="shared" si="8"/>
        <v>14</v>
      </c>
      <c r="DK30" s="292" t="str">
        <f t="shared" si="396"/>
        <v>D2</v>
      </c>
      <c r="DL30" s="293">
        <f t="shared" si="50"/>
        <v>16</v>
      </c>
      <c r="DM30" s="292" t="str">
        <f t="shared" si="397"/>
        <v>D4</v>
      </c>
      <c r="DN30" s="296"/>
      <c r="DO30" s="296"/>
      <c r="DP30" s="299"/>
      <c r="DQ30" s="293" t="str">
        <f t="shared" si="398"/>
        <v/>
      </c>
      <c r="DR30" s="293" t="str">
        <f>IF((DQ30&lt;&gt;""),IF(OR($F30&lt;&gt;$G30,PrSettings!$M$4="●"),(($F30-$G30)=(DN30-DO30))*1,0),"")</f>
        <v/>
      </c>
      <c r="DS30" s="293" t="str">
        <f t="shared" si="399"/>
        <v/>
      </c>
      <c r="DT30" s="293" t="str">
        <f>IF(DQ30&lt;&gt;"",IF(ABS($F30-$G30)&gt;=PrSettings!$M$7,(ABS($F30-$G30-DN30+DO30)&lt;=1)*1,IF(AND(DQ30,$F30=$G30,$F30&gt;=PrSettings!$M$6),(ABS(DN30-$F30)&lt;=1)*1,IF(AND(ABS($F30-$G30-DN30+DO30)&lt;=1,$F30+$G30&gt;=PrSettings!$M$8),(ABS(DN30-$F30)&lt;=1)*(ABS(DO30-$G30)&lt;=1)*1,""))),"")</f>
        <v/>
      </c>
      <c r="DU30" s="300"/>
      <c r="DW30" s="291">
        <f t="shared" si="9"/>
        <v>14</v>
      </c>
      <c r="DX30" s="292" t="str">
        <f t="shared" si="400"/>
        <v>D2</v>
      </c>
      <c r="DY30" s="293">
        <f t="shared" si="53"/>
        <v>16</v>
      </c>
      <c r="DZ30" s="292" t="str">
        <f t="shared" si="401"/>
        <v>D4</v>
      </c>
      <c r="EA30" s="296"/>
      <c r="EB30" s="296"/>
      <c r="EC30" s="299"/>
      <c r="ED30" s="293" t="str">
        <f t="shared" si="402"/>
        <v/>
      </c>
      <c r="EE30" s="293" t="str">
        <f>IF((ED30&lt;&gt;""),IF(OR($F30&lt;&gt;$G30,PrSettings!$M$4="●"),(($F30-$G30)=(EA30-EB30))*1,0),"")</f>
        <v/>
      </c>
      <c r="EF30" s="293" t="str">
        <f t="shared" si="403"/>
        <v/>
      </c>
      <c r="EG30" s="293" t="str">
        <f>IF(ED30&lt;&gt;"",IF(ABS($F30-$G30)&gt;=PrSettings!$M$7,(ABS($F30-$G30-EA30+EB30)&lt;=1)*1,IF(AND(ED30,$F30=$G30,$F30&gt;=PrSettings!$M$6),(ABS(EA30-$F30)&lt;=1)*1,IF(AND(ABS($F30-$G30-EA30+EB30)&lt;=1,$F30+$G30&gt;=PrSettings!$M$8),(ABS(EA30-$F30)&lt;=1)*(ABS(EB30-$G30)&lt;=1)*1,""))),"")</f>
        <v/>
      </c>
      <c r="EH30" s="300"/>
      <c r="EJ30" s="291">
        <f t="shared" si="10"/>
        <v>14</v>
      </c>
      <c r="EK30" s="292" t="str">
        <f t="shared" si="404"/>
        <v>D2</v>
      </c>
      <c r="EL30" s="293">
        <f t="shared" si="56"/>
        <v>16</v>
      </c>
      <c r="EM30" s="292" t="str">
        <f t="shared" si="405"/>
        <v>D4</v>
      </c>
      <c r="EN30" s="296"/>
      <c r="EO30" s="296"/>
      <c r="EP30" s="299"/>
      <c r="EQ30" s="293" t="str">
        <f t="shared" si="406"/>
        <v/>
      </c>
      <c r="ER30" s="293" t="str">
        <f>IF((EQ30&lt;&gt;""),IF(OR($F30&lt;&gt;$G30,PrSettings!$M$4="●"),(($F30-$G30)=(EN30-EO30))*1,0),"")</f>
        <v/>
      </c>
      <c r="ES30" s="293" t="str">
        <f t="shared" si="407"/>
        <v/>
      </c>
      <c r="ET30" s="293" t="str">
        <f>IF(EQ30&lt;&gt;"",IF(ABS($F30-$G30)&gt;=PrSettings!$M$7,(ABS($F30-$G30-EN30+EO30)&lt;=1)*1,IF(AND(EQ30,$F30=$G30,$F30&gt;=PrSettings!$M$6),(ABS(EN30-$F30)&lt;=1)*1,IF(AND(ABS($F30-$G30-EN30+EO30)&lt;=1,$F30+$G30&gt;=PrSettings!$M$8),(ABS(EN30-$F30)&lt;=1)*(ABS(EO30-$G30)&lt;=1)*1,""))),"")</f>
        <v/>
      </c>
      <c r="EU30" s="300"/>
      <c r="EW30" s="291">
        <f t="shared" si="11"/>
        <v>14</v>
      </c>
      <c r="EX30" s="292" t="str">
        <f t="shared" si="408"/>
        <v>D2</v>
      </c>
      <c r="EY30" s="293">
        <f t="shared" si="59"/>
        <v>16</v>
      </c>
      <c r="EZ30" s="292" t="str">
        <f t="shared" si="409"/>
        <v>D4</v>
      </c>
      <c r="FA30" s="296"/>
      <c r="FB30" s="296"/>
      <c r="FC30" s="299"/>
      <c r="FD30" s="293" t="str">
        <f t="shared" si="410"/>
        <v/>
      </c>
      <c r="FE30" s="293" t="str">
        <f>IF((FD30&lt;&gt;""),IF(OR($F30&lt;&gt;$G30,PrSettings!$M$4="●"),(($F30-$G30)=(FA30-FB30))*1,0),"")</f>
        <v/>
      </c>
      <c r="FF30" s="293" t="str">
        <f t="shared" si="411"/>
        <v/>
      </c>
      <c r="FG30" s="293" t="str">
        <f>IF(FD30&lt;&gt;"",IF(ABS($F30-$G30)&gt;=PrSettings!$M$7,(ABS($F30-$G30-FA30+FB30)&lt;=1)*1,IF(AND(FD30,$F30=$G30,$F30&gt;=PrSettings!$M$6),(ABS(FA30-$F30)&lt;=1)*1,IF(AND(ABS($F30-$G30-FA30+FB30)&lt;=1,$F30+$G30&gt;=PrSettings!$M$8),(ABS(FA30-$F30)&lt;=1)*(ABS(FB30-$G30)&lt;=1)*1,""))),"")</f>
        <v/>
      </c>
      <c r="FH30" s="300"/>
      <c r="FJ30" s="291">
        <f t="shared" si="12"/>
        <v>14</v>
      </c>
      <c r="FK30" s="292" t="str">
        <f t="shared" si="412"/>
        <v>D2</v>
      </c>
      <c r="FL30" s="293">
        <f t="shared" si="62"/>
        <v>16</v>
      </c>
      <c r="FM30" s="292" t="str">
        <f t="shared" si="413"/>
        <v>D4</v>
      </c>
      <c r="FN30" s="296"/>
      <c r="FO30" s="296"/>
      <c r="FP30" s="299"/>
      <c r="FQ30" s="293" t="str">
        <f t="shared" si="414"/>
        <v/>
      </c>
      <c r="FR30" s="293" t="str">
        <f>IF((FQ30&lt;&gt;""),IF(OR($F30&lt;&gt;$G30,PrSettings!$M$4="●"),(($F30-$G30)=(FN30-FO30))*1,0),"")</f>
        <v/>
      </c>
      <c r="FS30" s="293" t="str">
        <f t="shared" si="415"/>
        <v/>
      </c>
      <c r="FT30" s="293" t="str">
        <f>IF(FQ30&lt;&gt;"",IF(ABS($F30-$G30)&gt;=PrSettings!$M$7,(ABS($F30-$G30-FN30+FO30)&lt;=1)*1,IF(AND(FQ30,$F30=$G30,$F30&gt;=PrSettings!$M$6),(ABS(FN30-$F30)&lt;=1)*1,IF(AND(ABS($F30-$G30-FN30+FO30)&lt;=1,$F30+$G30&gt;=PrSettings!$M$8),(ABS(FN30-$F30)&lt;=1)*(ABS(FO30-$G30)&lt;=1)*1,""))),"")</f>
        <v/>
      </c>
      <c r="FU30" s="300"/>
      <c r="FW30" s="291">
        <f t="shared" si="13"/>
        <v>14</v>
      </c>
      <c r="FX30" s="292" t="str">
        <f t="shared" si="416"/>
        <v>D2</v>
      </c>
      <c r="FY30" s="293">
        <f t="shared" si="65"/>
        <v>16</v>
      </c>
      <c r="FZ30" s="292" t="str">
        <f t="shared" si="417"/>
        <v>D4</v>
      </c>
      <c r="GA30" s="296"/>
      <c r="GB30" s="296"/>
      <c r="GC30" s="299"/>
      <c r="GD30" s="293" t="str">
        <f t="shared" si="418"/>
        <v/>
      </c>
      <c r="GE30" s="293" t="str">
        <f>IF((GD30&lt;&gt;""),IF(OR($F30&lt;&gt;$G30,PrSettings!$M$4="●"),(($F30-$G30)=(GA30-GB30))*1,0),"")</f>
        <v/>
      </c>
      <c r="GF30" s="293" t="str">
        <f t="shared" si="419"/>
        <v/>
      </c>
      <c r="GG30" s="293" t="str">
        <f>IF(GD30&lt;&gt;"",IF(ABS($F30-$G30)&gt;=PrSettings!$M$7,(ABS($F30-$G30-GA30+GB30)&lt;=1)*1,IF(AND(GD30,$F30=$G30,$F30&gt;=PrSettings!$M$6),(ABS(GA30-$F30)&lt;=1)*1,IF(AND(ABS($F30-$G30-GA30+GB30)&lt;=1,$F30+$G30&gt;=PrSettings!$M$8),(ABS(GA30-$F30)&lt;=1)*(ABS(GB30-$G30)&lt;=1)*1,""))),"")</f>
        <v/>
      </c>
      <c r="GH30" s="300"/>
      <c r="GJ30" s="291">
        <f t="shared" si="14"/>
        <v>14</v>
      </c>
      <c r="GK30" s="292" t="str">
        <f t="shared" si="420"/>
        <v>D2</v>
      </c>
      <c r="GL30" s="293">
        <f t="shared" si="68"/>
        <v>16</v>
      </c>
      <c r="GM30" s="292" t="str">
        <f t="shared" si="421"/>
        <v>D4</v>
      </c>
      <c r="GN30" s="296"/>
      <c r="GO30" s="296"/>
      <c r="GP30" s="299"/>
      <c r="GQ30" s="293" t="str">
        <f t="shared" si="422"/>
        <v/>
      </c>
      <c r="GR30" s="293" t="str">
        <f>IF((GQ30&lt;&gt;""),IF(OR($F30&lt;&gt;$G30,PrSettings!$M$4="●"),(($F30-$G30)=(GN30-GO30))*1,0),"")</f>
        <v/>
      </c>
      <c r="GS30" s="293" t="str">
        <f t="shared" si="423"/>
        <v/>
      </c>
      <c r="GT30" s="293" t="str">
        <f>IF(GQ30&lt;&gt;"",IF(ABS($F30-$G30)&gt;=PrSettings!$M$7,(ABS($F30-$G30-GN30+GO30)&lt;=1)*1,IF(AND(GQ30,$F30=$G30,$F30&gt;=PrSettings!$M$6),(ABS(GN30-$F30)&lt;=1)*1,IF(AND(ABS($F30-$G30-GN30+GO30)&lt;=1,$F30+$G30&gt;=PrSettings!$M$8),(ABS(GN30-$F30)&lt;=1)*(ABS(GO30-$G30)&lt;=1)*1,""))),"")</f>
        <v/>
      </c>
      <c r="GU30" s="300"/>
      <c r="GW30" s="291">
        <f t="shared" si="15"/>
        <v>14</v>
      </c>
      <c r="GX30" s="292" t="str">
        <f t="shared" si="424"/>
        <v>D2</v>
      </c>
      <c r="GY30" s="293">
        <f t="shared" si="71"/>
        <v>16</v>
      </c>
      <c r="GZ30" s="292" t="str">
        <f t="shared" si="425"/>
        <v>D4</v>
      </c>
      <c r="HA30" s="296"/>
      <c r="HB30" s="296"/>
      <c r="HC30" s="299"/>
      <c r="HD30" s="293" t="str">
        <f t="shared" si="426"/>
        <v/>
      </c>
      <c r="HE30" s="293" t="str">
        <f>IF((HD30&lt;&gt;""),IF(OR($F30&lt;&gt;$G30,PrSettings!$M$4="●"),(($F30-$G30)=(HA30-HB30))*1,0),"")</f>
        <v/>
      </c>
      <c r="HF30" s="293" t="str">
        <f t="shared" si="427"/>
        <v/>
      </c>
      <c r="HG30" s="293" t="str">
        <f>IF(HD30&lt;&gt;"",IF(ABS($F30-$G30)&gt;=PrSettings!$M$7,(ABS($F30-$G30-HA30+HB30)&lt;=1)*1,IF(AND(HD30,$F30=$G30,$F30&gt;=PrSettings!$M$6),(ABS(HA30-$F30)&lt;=1)*1,IF(AND(ABS($F30-$G30-HA30+HB30)&lt;=1,$F30+$G30&gt;=PrSettings!$M$8),(ABS(HA30-$F30)&lt;=1)*(ABS(HB30-$G30)&lt;=1)*1,""))),"")</f>
        <v/>
      </c>
      <c r="HH30" s="300"/>
      <c r="HJ30" s="291">
        <f t="shared" si="16"/>
        <v>14</v>
      </c>
      <c r="HK30" s="292" t="str">
        <f t="shared" si="428"/>
        <v>D2</v>
      </c>
      <c r="HL30" s="293">
        <f t="shared" si="74"/>
        <v>16</v>
      </c>
      <c r="HM30" s="292" t="str">
        <f t="shared" si="429"/>
        <v>D4</v>
      </c>
      <c r="HN30" s="296"/>
      <c r="HO30" s="296"/>
      <c r="HP30" s="299"/>
      <c r="HQ30" s="293" t="str">
        <f t="shared" si="430"/>
        <v/>
      </c>
      <c r="HR30" s="293" t="str">
        <f>IF((HQ30&lt;&gt;""),IF(OR($F30&lt;&gt;$G30,PrSettings!$M$4="●"),(($F30-$G30)=(HN30-HO30))*1,0),"")</f>
        <v/>
      </c>
      <c r="HS30" s="293" t="str">
        <f t="shared" si="431"/>
        <v/>
      </c>
      <c r="HT30" s="293" t="str">
        <f>IF(HQ30&lt;&gt;"",IF(ABS($F30-$G30)&gt;=PrSettings!$M$7,(ABS($F30-$G30-HN30+HO30)&lt;=1)*1,IF(AND(HQ30,$F30=$G30,$F30&gt;=PrSettings!$M$6),(ABS(HN30-$F30)&lt;=1)*1,IF(AND(ABS($F30-$G30-HN30+HO30)&lt;=1,$F30+$G30&gt;=PrSettings!$M$8),(ABS(HN30-$F30)&lt;=1)*(ABS(HO30-$G30)&lt;=1)*1,""))),"")</f>
        <v/>
      </c>
      <c r="HU30" s="300"/>
      <c r="HW30" s="291">
        <f t="shared" si="17"/>
        <v>14</v>
      </c>
      <c r="HX30" s="292" t="str">
        <f t="shared" si="432"/>
        <v>D2</v>
      </c>
      <c r="HY30" s="293">
        <f t="shared" si="77"/>
        <v>16</v>
      </c>
      <c r="HZ30" s="292" t="str">
        <f t="shared" si="433"/>
        <v>D4</v>
      </c>
      <c r="IA30" s="296"/>
      <c r="IB30" s="296"/>
      <c r="IC30" s="299"/>
      <c r="ID30" s="293" t="str">
        <f t="shared" si="434"/>
        <v/>
      </c>
      <c r="IE30" s="293" t="str">
        <f>IF((ID30&lt;&gt;""),IF(OR($F30&lt;&gt;$G30,PrSettings!$M$4="●"),(($F30-$G30)=(IA30-IB30))*1,0),"")</f>
        <v/>
      </c>
      <c r="IF30" s="293" t="str">
        <f t="shared" si="435"/>
        <v/>
      </c>
      <c r="IG30" s="293" t="str">
        <f>IF(ID30&lt;&gt;"",IF(ABS($F30-$G30)&gt;=PrSettings!$M$7,(ABS($F30-$G30-IA30+IB30)&lt;=1)*1,IF(AND(ID30,$F30=$G30,$F30&gt;=PrSettings!$M$6),(ABS(IA30-$F30)&lt;=1)*1,IF(AND(ABS($F30-$G30-IA30+IB30)&lt;=1,$F30+$G30&gt;=PrSettings!$M$8),(ABS(IA30-$F30)&lt;=1)*(ABS(IB30-$G30)&lt;=1)*1,""))),"")</f>
        <v/>
      </c>
      <c r="IH30" s="300"/>
      <c r="IJ30" s="291">
        <f t="shared" si="18"/>
        <v>14</v>
      </c>
      <c r="IK30" s="292" t="str">
        <f t="shared" si="436"/>
        <v>D2</v>
      </c>
      <c r="IL30" s="293">
        <f t="shared" si="80"/>
        <v>16</v>
      </c>
      <c r="IM30" s="292" t="str">
        <f t="shared" si="437"/>
        <v>D4</v>
      </c>
      <c r="IN30" s="296"/>
      <c r="IO30" s="296"/>
      <c r="IP30" s="299"/>
      <c r="IQ30" s="293" t="str">
        <f t="shared" si="438"/>
        <v/>
      </c>
      <c r="IR30" s="293" t="str">
        <f>IF((IQ30&lt;&gt;""),IF(OR($F30&lt;&gt;$G30,PrSettings!$M$4="●"),(($F30-$G30)=(IN30-IO30))*1,0),"")</f>
        <v/>
      </c>
      <c r="IS30" s="293" t="str">
        <f t="shared" si="439"/>
        <v/>
      </c>
      <c r="IT30" s="293" t="str">
        <f>IF(IQ30&lt;&gt;"",IF(ABS($F30-$G30)&gt;=PrSettings!$M$7,(ABS($F30-$G30-IN30+IO30)&lt;=1)*1,IF(AND(IQ30,$F30=$G30,$F30&gt;=PrSettings!$M$6),(ABS(IN30-$F30)&lt;=1)*1,IF(AND(ABS($F30-$G30-IN30+IO30)&lt;=1,$F30+$G30&gt;=PrSettings!$M$8),(ABS(IN30-$F30)&lt;=1)*(ABS(IO30-$G30)&lt;=1)*1,""))),"")</f>
        <v/>
      </c>
      <c r="IU30" s="300"/>
      <c r="IW30" s="291">
        <f t="shared" si="19"/>
        <v>14</v>
      </c>
      <c r="IX30" s="292" t="str">
        <f t="shared" si="440"/>
        <v>D2</v>
      </c>
      <c r="IY30" s="293">
        <f t="shared" si="83"/>
        <v>16</v>
      </c>
      <c r="IZ30" s="292" t="str">
        <f t="shared" si="441"/>
        <v>D4</v>
      </c>
      <c r="JA30" s="296"/>
      <c r="JB30" s="296"/>
      <c r="JC30" s="299"/>
      <c r="JD30" s="293" t="str">
        <f t="shared" si="442"/>
        <v/>
      </c>
      <c r="JE30" s="293" t="str">
        <f>IF((JD30&lt;&gt;""),IF(OR($F30&lt;&gt;$G30,PrSettings!$M$4="●"),(($F30-$G30)=(JA30-JB30))*1,0),"")</f>
        <v/>
      </c>
      <c r="JF30" s="293" t="str">
        <f t="shared" si="443"/>
        <v/>
      </c>
      <c r="JG30" s="293" t="str">
        <f>IF(JD30&lt;&gt;"",IF(ABS($F30-$G30)&gt;=PrSettings!$M$7,(ABS($F30-$G30-JA30+JB30)&lt;=1)*1,IF(AND(JD30,$F30=$G30,$F30&gt;=PrSettings!$M$6),(ABS(JA30-$F30)&lt;=1)*1,IF(AND(ABS($F30-$G30-JA30+JB30)&lt;=1,$F30+$G30&gt;=PrSettings!$M$8),(ABS(JA30-$F30)&lt;=1)*(ABS(JB30-$G30)&lt;=1)*1,""))),"")</f>
        <v/>
      </c>
      <c r="JH30" s="300"/>
      <c r="JJ30" s="291">
        <f t="shared" si="20"/>
        <v>14</v>
      </c>
      <c r="JK30" s="292" t="str">
        <f t="shared" si="444"/>
        <v>D2</v>
      </c>
      <c r="JL30" s="293">
        <f t="shared" si="86"/>
        <v>16</v>
      </c>
      <c r="JM30" s="292" t="str">
        <f t="shared" si="445"/>
        <v>D4</v>
      </c>
      <c r="JN30" s="296"/>
      <c r="JO30" s="296"/>
      <c r="JP30" s="299"/>
      <c r="JQ30" s="293" t="str">
        <f t="shared" si="446"/>
        <v/>
      </c>
      <c r="JR30" s="293" t="str">
        <f>IF((JQ30&lt;&gt;""),IF(OR($F30&lt;&gt;$G30,PrSettings!$M$4="●"),(($F30-$G30)=(JN30-JO30))*1,0),"")</f>
        <v/>
      </c>
      <c r="JS30" s="293" t="str">
        <f t="shared" si="447"/>
        <v/>
      </c>
      <c r="JT30" s="293" t="str">
        <f>IF(JQ30&lt;&gt;"",IF(ABS($F30-$G30)&gt;=PrSettings!$M$7,(ABS($F30-$G30-JN30+JO30)&lt;=1)*1,IF(AND(JQ30,$F30=$G30,$F30&gt;=PrSettings!$M$6),(ABS(JN30-$F30)&lt;=1)*1,IF(AND(ABS($F30-$G30-JN30+JO30)&lt;=1,$F30+$G30&gt;=PrSettings!$M$8),(ABS(JN30-$F30)&lt;=1)*(ABS(JO30-$G30)&lt;=1)*1,""))),"")</f>
        <v/>
      </c>
      <c r="JU30" s="300"/>
      <c r="JW30" s="291">
        <f t="shared" si="21"/>
        <v>14</v>
      </c>
      <c r="JX30" s="292" t="str">
        <f t="shared" si="448"/>
        <v>D2</v>
      </c>
      <c r="JY30" s="293">
        <f t="shared" si="89"/>
        <v>16</v>
      </c>
      <c r="JZ30" s="292" t="str">
        <f t="shared" si="449"/>
        <v>D4</v>
      </c>
      <c r="KA30" s="296"/>
      <c r="KB30" s="296"/>
      <c r="KC30" s="299"/>
      <c r="KD30" s="293" t="str">
        <f t="shared" si="450"/>
        <v/>
      </c>
      <c r="KE30" s="293" t="str">
        <f>IF((KD30&lt;&gt;""),IF(OR($F30&lt;&gt;$G30,PrSettings!$M$4="●"),(($F30-$G30)=(KA30-KB30))*1,0),"")</f>
        <v/>
      </c>
      <c r="KF30" s="293" t="str">
        <f t="shared" si="451"/>
        <v/>
      </c>
      <c r="KG30" s="293" t="str">
        <f>IF(KD30&lt;&gt;"",IF(ABS($F30-$G30)&gt;=PrSettings!$M$7,(ABS($F30-$G30-KA30+KB30)&lt;=1)*1,IF(AND(KD30,$F30=$G30,$F30&gt;=PrSettings!$M$6),(ABS(KA30-$F30)&lt;=1)*1,IF(AND(ABS($F30-$G30-KA30+KB30)&lt;=1,$F30+$G30&gt;=PrSettings!$M$8),(ABS(KA30-$F30)&lt;=1)*(ABS(KB30-$G30)&lt;=1)*1,""))),"")</f>
        <v/>
      </c>
      <c r="KH30" s="300"/>
      <c r="KJ30" s="291">
        <f t="shared" si="22"/>
        <v>14</v>
      </c>
      <c r="KK30" s="292" t="str">
        <f t="shared" si="452"/>
        <v>D2</v>
      </c>
      <c r="KL30" s="293">
        <f t="shared" si="92"/>
        <v>16</v>
      </c>
      <c r="KM30" s="292" t="str">
        <f t="shared" si="453"/>
        <v>D4</v>
      </c>
      <c r="KN30" s="296"/>
      <c r="KO30" s="296"/>
      <c r="KP30" s="299"/>
      <c r="KQ30" s="293" t="str">
        <f t="shared" si="454"/>
        <v/>
      </c>
      <c r="KR30" s="293" t="str">
        <f>IF((KQ30&lt;&gt;""),IF(OR($F30&lt;&gt;$G30,PrSettings!$M$4="●"),(($F30-$G30)=(KN30-KO30))*1,0),"")</f>
        <v/>
      </c>
      <c r="KS30" s="293" t="str">
        <f t="shared" si="455"/>
        <v/>
      </c>
      <c r="KT30" s="293" t="str">
        <f>IF(KQ30&lt;&gt;"",IF(ABS($F30-$G30)&gt;=PrSettings!$M$7,(ABS($F30-$G30-KN30+KO30)&lt;=1)*1,IF(AND(KQ30,$F30=$G30,$F30&gt;=PrSettings!$M$6),(ABS(KN30-$F30)&lt;=1)*1,IF(AND(ABS($F30-$G30-KN30+KO30)&lt;=1,$F30+$G30&gt;=PrSettings!$M$8),(ABS(KN30-$F30)&lt;=1)*(ABS(KO30-$G30)&lt;=1)*1,""))),"")</f>
        <v/>
      </c>
      <c r="KU30" s="300"/>
      <c r="KW30" s="291">
        <f t="shared" si="23"/>
        <v>14</v>
      </c>
      <c r="KX30" s="292" t="str">
        <f t="shared" si="456"/>
        <v>D2</v>
      </c>
      <c r="KY30" s="293">
        <f t="shared" si="95"/>
        <v>16</v>
      </c>
      <c r="KZ30" s="292" t="str">
        <f t="shared" si="457"/>
        <v>D4</v>
      </c>
      <c r="LA30" s="296"/>
      <c r="LB30" s="296"/>
      <c r="LC30" s="299"/>
      <c r="LD30" s="293" t="str">
        <f t="shared" si="458"/>
        <v/>
      </c>
      <c r="LE30" s="293" t="str">
        <f>IF((LD30&lt;&gt;""),IF(OR($F30&lt;&gt;$G30,PrSettings!$M$4="●"),(($F30-$G30)=(LA30-LB30))*1,0),"")</f>
        <v/>
      </c>
      <c r="LF30" s="293" t="str">
        <f t="shared" si="459"/>
        <v/>
      </c>
      <c r="LG30" s="293" t="str">
        <f>IF(LD30&lt;&gt;"",IF(ABS($F30-$G30)&gt;=PrSettings!$M$7,(ABS($F30-$G30-LA30+LB30)&lt;=1)*1,IF(AND(LD30,$F30=$G30,$F30&gt;=PrSettings!$M$6),(ABS(LA30-$F30)&lt;=1)*1,IF(AND(ABS($F30-$G30-LA30+LB30)&lt;=1,$F30+$G30&gt;=PrSettings!$M$8),(ABS(LA30-$F30)&lt;=1)*(ABS(LB30-$G30)&lt;=1)*1,""))),"")</f>
        <v/>
      </c>
      <c r="LH30" s="300"/>
      <c r="LJ30" s="291">
        <f t="shared" si="24"/>
        <v>14</v>
      </c>
      <c r="LK30" s="292" t="str">
        <f t="shared" si="460"/>
        <v>D2</v>
      </c>
      <c r="LL30" s="293">
        <f t="shared" si="98"/>
        <v>16</v>
      </c>
      <c r="LM30" s="292" t="str">
        <f t="shared" si="461"/>
        <v>D4</v>
      </c>
      <c r="LN30" s="296"/>
      <c r="LO30" s="296"/>
      <c r="LP30" s="299"/>
      <c r="LQ30" s="293" t="str">
        <f t="shared" si="462"/>
        <v/>
      </c>
      <c r="LR30" s="293" t="str">
        <f>IF((LQ30&lt;&gt;""),IF(OR($F30&lt;&gt;$G30,PrSettings!$M$4="●"),(($F30-$G30)=(LN30-LO30))*1,0),"")</f>
        <v/>
      </c>
      <c r="LS30" s="293" t="str">
        <f t="shared" si="463"/>
        <v/>
      </c>
      <c r="LT30" s="293" t="str">
        <f>IF(LQ30&lt;&gt;"",IF(ABS($F30-$G30)&gt;=PrSettings!$M$7,(ABS($F30-$G30-LN30+LO30)&lt;=1)*1,IF(AND(LQ30,$F30=$G30,$F30&gt;=PrSettings!$M$6),(ABS(LN30-$F30)&lt;=1)*1,IF(AND(ABS($F30-$G30-LN30+LO30)&lt;=1,$F30+$G30&gt;=PrSettings!$M$8),(ABS(LN30-$F30)&lt;=1)*(ABS(LO30-$G30)&lt;=1)*1,""))),"")</f>
        <v/>
      </c>
      <c r="LU30" s="300"/>
      <c r="LW30" s="291">
        <f t="shared" si="25"/>
        <v>14</v>
      </c>
      <c r="LX30" s="292" t="str">
        <f t="shared" si="464"/>
        <v>D2</v>
      </c>
      <c r="LY30" s="293">
        <f t="shared" si="101"/>
        <v>16</v>
      </c>
      <c r="LZ30" s="292" t="str">
        <f t="shared" si="465"/>
        <v>D4</v>
      </c>
      <c r="MA30" s="296"/>
      <c r="MB30" s="296"/>
      <c r="MC30" s="299"/>
      <c r="MD30" s="293" t="str">
        <f t="shared" si="466"/>
        <v/>
      </c>
      <c r="ME30" s="293" t="str">
        <f>IF((MD30&lt;&gt;""),IF(OR($F30&lt;&gt;$G30,PrSettings!$M$4="●"),(($F30-$G30)=(MA30-MB30))*1,0),"")</f>
        <v/>
      </c>
      <c r="MF30" s="293" t="str">
        <f t="shared" si="467"/>
        <v/>
      </c>
      <c r="MG30" s="293" t="str">
        <f>IF(MD30&lt;&gt;"",IF(ABS($F30-$G30)&gt;=PrSettings!$M$7,(ABS($F30-$G30-MA30+MB30)&lt;=1)*1,IF(AND(MD30,$F30=$G30,$F30&gt;=PrSettings!$M$6),(ABS(MA30-$F30)&lt;=1)*1,IF(AND(ABS($F30-$G30-MA30+MB30)&lt;=1,$F30+$G30&gt;=PrSettings!$M$8),(ABS(MA30-$F30)&lt;=1)*(ABS(MB30-$G30)&lt;=1)*1,""))),"")</f>
        <v/>
      </c>
      <c r="MH30" s="300"/>
    </row>
    <row r="31" spans="2:346" x14ac:dyDescent="0.25">
      <c r="B31" s="291">
        <f>INDEX(Groups!$C$7:$C$35,MATCH(C31,Groups!$D$7:$D$35,0))</f>
        <v>16</v>
      </c>
      <c r="C31" s="292" t="str">
        <f>CalcD!$P$26</f>
        <v>D4</v>
      </c>
      <c r="D31" s="293">
        <f>INDEX(Groups!$C$7:$C$35,MATCH(E31,Groups!$D$7:$D$35,0))</f>
        <v>13</v>
      </c>
      <c r="E31" s="292" t="str">
        <f>CalcD!$Q$26</f>
        <v>D1</v>
      </c>
      <c r="F31" s="294" t="str">
        <f>CalcD!$R$26</f>
        <v/>
      </c>
      <c r="G31" s="295" t="str">
        <f>CalcD!$S$26</f>
        <v/>
      </c>
      <c r="J31" s="291">
        <f t="shared" si="0"/>
        <v>16</v>
      </c>
      <c r="K31" s="292" t="str">
        <f t="shared" si="364"/>
        <v>D4</v>
      </c>
      <c r="L31" s="293">
        <f t="shared" si="26"/>
        <v>13</v>
      </c>
      <c r="M31" s="292" t="str">
        <f t="shared" si="365"/>
        <v>D1</v>
      </c>
      <c r="N31" s="296"/>
      <c r="O31" s="296"/>
      <c r="P31" s="299"/>
      <c r="Q31" s="293" t="str">
        <f t="shared" si="366"/>
        <v/>
      </c>
      <c r="R31" s="293" t="str">
        <f>IF((Q31&lt;&gt;""),IF(OR($F31&lt;&gt;$G31,PrSettings!$M$4="●"),(($F31-$G31)=(N31-O31))*1,0),"")</f>
        <v/>
      </c>
      <c r="S31" s="293" t="str">
        <f t="shared" si="367"/>
        <v/>
      </c>
      <c r="T31" s="293" t="str">
        <f>IF(Q31&lt;&gt;"",IF(ABS($F31-$G31)&gt;=PrSettings!$M$7,(ABS($F31-$G31-N31+O31)&lt;=1)*1,IF(AND(Q31,$F31=$G31,$F31&gt;=PrSettings!$M$6),(ABS(N31-$F31)&lt;=1)*1,IF(AND(ABS($F31-$G31-N31+O31)&lt;=1,$F31+$G31&gt;=PrSettings!$M$8),(ABS(N31-$F31)&lt;=1)*(ABS(O31-$G31)&lt;=1)*1,""))),"")</f>
        <v/>
      </c>
      <c r="U31" s="300"/>
      <c r="W31" s="291">
        <f t="shared" si="1"/>
        <v>16</v>
      </c>
      <c r="X31" s="292" t="str">
        <f t="shared" si="368"/>
        <v>D4</v>
      </c>
      <c r="Y31" s="293">
        <f t="shared" si="29"/>
        <v>13</v>
      </c>
      <c r="Z31" s="292" t="str">
        <f t="shared" si="369"/>
        <v>D1</v>
      </c>
      <c r="AA31" s="296"/>
      <c r="AB31" s="296"/>
      <c r="AC31" s="299"/>
      <c r="AD31" s="293" t="str">
        <f t="shared" si="370"/>
        <v/>
      </c>
      <c r="AE31" s="293" t="str">
        <f>IF((AD31&lt;&gt;""),IF(OR($F31&lt;&gt;$G31,PrSettings!$M$4="●"),(($F31-$G31)=(AA31-AB31))*1,0),"")</f>
        <v/>
      </c>
      <c r="AF31" s="293" t="str">
        <f t="shared" si="371"/>
        <v/>
      </c>
      <c r="AG31" s="293" t="str">
        <f>IF(AD31&lt;&gt;"",IF(ABS($F31-$G31)&gt;=PrSettings!$M$7,(ABS($F31-$G31-AA31+AB31)&lt;=1)*1,IF(AND(AD31,$F31=$G31,$F31&gt;=PrSettings!$M$6),(ABS(AA31-$F31)&lt;=1)*1,IF(AND(ABS($F31-$G31-AA31+AB31)&lt;=1,$F31+$G31&gt;=PrSettings!$M$8),(ABS(AA31-$F31)&lt;=1)*(ABS(AB31-$G31)&lt;=1)*1,""))),"")</f>
        <v/>
      </c>
      <c r="AH31" s="300"/>
      <c r="AJ31" s="291">
        <f t="shared" si="2"/>
        <v>16</v>
      </c>
      <c r="AK31" s="292" t="str">
        <f t="shared" si="372"/>
        <v>D4</v>
      </c>
      <c r="AL31" s="293">
        <f t="shared" si="32"/>
        <v>13</v>
      </c>
      <c r="AM31" s="292" t="str">
        <f t="shared" si="373"/>
        <v>D1</v>
      </c>
      <c r="AN31" s="296"/>
      <c r="AO31" s="296"/>
      <c r="AP31" s="299"/>
      <c r="AQ31" s="293" t="str">
        <f t="shared" si="374"/>
        <v/>
      </c>
      <c r="AR31" s="293" t="str">
        <f>IF((AQ31&lt;&gt;""),IF(OR($F31&lt;&gt;$G31,PrSettings!$M$4="●"),(($F31-$G31)=(AN31-AO31))*1,0),"")</f>
        <v/>
      </c>
      <c r="AS31" s="293" t="str">
        <f t="shared" si="375"/>
        <v/>
      </c>
      <c r="AT31" s="293" t="str">
        <f>IF(AQ31&lt;&gt;"",IF(ABS($F31-$G31)&gt;=PrSettings!$M$7,(ABS($F31-$G31-AN31+AO31)&lt;=1)*1,IF(AND(AQ31,$F31=$G31,$F31&gt;=PrSettings!$M$6),(ABS(AN31-$F31)&lt;=1)*1,IF(AND(ABS($F31-$G31-AN31+AO31)&lt;=1,$F31+$G31&gt;=PrSettings!$M$8),(ABS(AN31-$F31)&lt;=1)*(ABS(AO31-$G31)&lt;=1)*1,""))),"")</f>
        <v/>
      </c>
      <c r="AU31" s="300"/>
      <c r="AW31" s="291">
        <f t="shared" si="3"/>
        <v>16</v>
      </c>
      <c r="AX31" s="292" t="str">
        <f t="shared" si="376"/>
        <v>D4</v>
      </c>
      <c r="AY31" s="293">
        <f t="shared" si="35"/>
        <v>13</v>
      </c>
      <c r="AZ31" s="292" t="str">
        <f t="shared" si="377"/>
        <v>D1</v>
      </c>
      <c r="BA31" s="296"/>
      <c r="BB31" s="296"/>
      <c r="BC31" s="299"/>
      <c r="BD31" s="293" t="str">
        <f t="shared" si="378"/>
        <v/>
      </c>
      <c r="BE31" s="293" t="str">
        <f>IF((BD31&lt;&gt;""),IF(OR($F31&lt;&gt;$G31,PrSettings!$M$4="●"),(($F31-$G31)=(BA31-BB31))*1,0),"")</f>
        <v/>
      </c>
      <c r="BF31" s="293" t="str">
        <f t="shared" si="379"/>
        <v/>
      </c>
      <c r="BG31" s="293" t="str">
        <f>IF(BD31&lt;&gt;"",IF(ABS($F31-$G31)&gt;=PrSettings!$M$7,(ABS($F31-$G31-BA31+BB31)&lt;=1)*1,IF(AND(BD31,$F31=$G31,$F31&gt;=PrSettings!$M$6),(ABS(BA31-$F31)&lt;=1)*1,IF(AND(ABS($F31-$G31-BA31+BB31)&lt;=1,$F31+$G31&gt;=PrSettings!$M$8),(ABS(BA31-$F31)&lt;=1)*(ABS(BB31-$G31)&lt;=1)*1,""))),"")</f>
        <v/>
      </c>
      <c r="BH31" s="300"/>
      <c r="BJ31" s="291">
        <f t="shared" si="4"/>
        <v>16</v>
      </c>
      <c r="BK31" s="292" t="str">
        <f t="shared" si="380"/>
        <v>D4</v>
      </c>
      <c r="BL31" s="293">
        <f t="shared" si="38"/>
        <v>13</v>
      </c>
      <c r="BM31" s="292" t="str">
        <f t="shared" si="381"/>
        <v>D1</v>
      </c>
      <c r="BN31" s="296"/>
      <c r="BO31" s="296"/>
      <c r="BP31" s="299"/>
      <c r="BQ31" s="293" t="str">
        <f t="shared" si="382"/>
        <v/>
      </c>
      <c r="BR31" s="293" t="str">
        <f>IF((BQ31&lt;&gt;""),IF(OR($F31&lt;&gt;$G31,PrSettings!$M$4="●"),(($F31-$G31)=(BN31-BO31))*1,0),"")</f>
        <v/>
      </c>
      <c r="BS31" s="293" t="str">
        <f t="shared" si="383"/>
        <v/>
      </c>
      <c r="BT31" s="293" t="str">
        <f>IF(BQ31&lt;&gt;"",IF(ABS($F31-$G31)&gt;=PrSettings!$M$7,(ABS($F31-$G31-BN31+BO31)&lt;=1)*1,IF(AND(BQ31,$F31=$G31,$F31&gt;=PrSettings!$M$6),(ABS(BN31-$F31)&lt;=1)*1,IF(AND(ABS($F31-$G31-BN31+BO31)&lt;=1,$F31+$G31&gt;=PrSettings!$M$8),(ABS(BN31-$F31)&lt;=1)*(ABS(BO31-$G31)&lt;=1)*1,""))),"")</f>
        <v/>
      </c>
      <c r="BU31" s="300"/>
      <c r="BW31" s="291">
        <f t="shared" si="5"/>
        <v>16</v>
      </c>
      <c r="BX31" s="292" t="str">
        <f t="shared" si="384"/>
        <v>D4</v>
      </c>
      <c r="BY31" s="293">
        <f t="shared" si="41"/>
        <v>13</v>
      </c>
      <c r="BZ31" s="292" t="str">
        <f t="shared" si="385"/>
        <v>D1</v>
      </c>
      <c r="CA31" s="296"/>
      <c r="CB31" s="296"/>
      <c r="CC31" s="299"/>
      <c r="CD31" s="293" t="str">
        <f t="shared" si="386"/>
        <v/>
      </c>
      <c r="CE31" s="293" t="str">
        <f>IF((CD31&lt;&gt;""),IF(OR($F31&lt;&gt;$G31,PrSettings!$M$4="●"),(($F31-$G31)=(CA31-CB31))*1,0),"")</f>
        <v/>
      </c>
      <c r="CF31" s="293" t="str">
        <f t="shared" si="387"/>
        <v/>
      </c>
      <c r="CG31" s="293" t="str">
        <f>IF(CD31&lt;&gt;"",IF(ABS($F31-$G31)&gt;=PrSettings!$M$7,(ABS($F31-$G31-CA31+CB31)&lt;=1)*1,IF(AND(CD31,$F31=$G31,$F31&gt;=PrSettings!$M$6),(ABS(CA31-$F31)&lt;=1)*1,IF(AND(ABS($F31-$G31-CA31+CB31)&lt;=1,$F31+$G31&gt;=PrSettings!$M$8),(ABS(CA31-$F31)&lt;=1)*(ABS(CB31-$G31)&lt;=1)*1,""))),"")</f>
        <v/>
      </c>
      <c r="CH31" s="300"/>
      <c r="CJ31" s="291">
        <f t="shared" si="6"/>
        <v>16</v>
      </c>
      <c r="CK31" s="292" t="str">
        <f t="shared" si="388"/>
        <v>D4</v>
      </c>
      <c r="CL31" s="293">
        <f t="shared" si="44"/>
        <v>13</v>
      </c>
      <c r="CM31" s="292" t="str">
        <f t="shared" si="389"/>
        <v>D1</v>
      </c>
      <c r="CN31" s="296"/>
      <c r="CO31" s="296"/>
      <c r="CP31" s="299"/>
      <c r="CQ31" s="293" t="str">
        <f t="shared" si="390"/>
        <v/>
      </c>
      <c r="CR31" s="293" t="str">
        <f>IF((CQ31&lt;&gt;""),IF(OR($F31&lt;&gt;$G31,PrSettings!$M$4="●"),(($F31-$G31)=(CN31-CO31))*1,0),"")</f>
        <v/>
      </c>
      <c r="CS31" s="293" t="str">
        <f t="shared" si="391"/>
        <v/>
      </c>
      <c r="CT31" s="293" t="str">
        <f>IF(CQ31&lt;&gt;"",IF(ABS($F31-$G31)&gt;=PrSettings!$M$7,(ABS($F31-$G31-CN31+CO31)&lt;=1)*1,IF(AND(CQ31,$F31=$G31,$F31&gt;=PrSettings!$M$6),(ABS(CN31-$F31)&lt;=1)*1,IF(AND(ABS($F31-$G31-CN31+CO31)&lt;=1,$F31+$G31&gt;=PrSettings!$M$8),(ABS(CN31-$F31)&lt;=1)*(ABS(CO31-$G31)&lt;=1)*1,""))),"")</f>
        <v/>
      </c>
      <c r="CU31" s="300"/>
      <c r="CW31" s="291">
        <f t="shared" si="7"/>
        <v>16</v>
      </c>
      <c r="CX31" s="292" t="str">
        <f t="shared" si="392"/>
        <v>D4</v>
      </c>
      <c r="CY31" s="293">
        <f t="shared" si="47"/>
        <v>13</v>
      </c>
      <c r="CZ31" s="292" t="str">
        <f t="shared" si="393"/>
        <v>D1</v>
      </c>
      <c r="DA31" s="296"/>
      <c r="DB31" s="296"/>
      <c r="DC31" s="299"/>
      <c r="DD31" s="293" t="str">
        <f t="shared" si="394"/>
        <v/>
      </c>
      <c r="DE31" s="293" t="str">
        <f>IF((DD31&lt;&gt;""),IF(OR($F31&lt;&gt;$G31,PrSettings!$M$4="●"),(($F31-$G31)=(DA31-DB31))*1,0),"")</f>
        <v/>
      </c>
      <c r="DF31" s="293" t="str">
        <f t="shared" si="395"/>
        <v/>
      </c>
      <c r="DG31" s="293" t="str">
        <f>IF(DD31&lt;&gt;"",IF(ABS($F31-$G31)&gt;=PrSettings!$M$7,(ABS($F31-$G31-DA31+DB31)&lt;=1)*1,IF(AND(DD31,$F31=$G31,$F31&gt;=PrSettings!$M$6),(ABS(DA31-$F31)&lt;=1)*1,IF(AND(ABS($F31-$G31-DA31+DB31)&lt;=1,$F31+$G31&gt;=PrSettings!$M$8),(ABS(DA31-$F31)&lt;=1)*(ABS(DB31-$G31)&lt;=1)*1,""))),"")</f>
        <v/>
      </c>
      <c r="DH31" s="300"/>
      <c r="DJ31" s="291">
        <f t="shared" si="8"/>
        <v>16</v>
      </c>
      <c r="DK31" s="292" t="str">
        <f t="shared" si="396"/>
        <v>D4</v>
      </c>
      <c r="DL31" s="293">
        <f t="shared" si="50"/>
        <v>13</v>
      </c>
      <c r="DM31" s="292" t="str">
        <f t="shared" si="397"/>
        <v>D1</v>
      </c>
      <c r="DN31" s="296"/>
      <c r="DO31" s="296"/>
      <c r="DP31" s="299"/>
      <c r="DQ31" s="293" t="str">
        <f t="shared" si="398"/>
        <v/>
      </c>
      <c r="DR31" s="293" t="str">
        <f>IF((DQ31&lt;&gt;""),IF(OR($F31&lt;&gt;$G31,PrSettings!$M$4="●"),(($F31-$G31)=(DN31-DO31))*1,0),"")</f>
        <v/>
      </c>
      <c r="DS31" s="293" t="str">
        <f t="shared" si="399"/>
        <v/>
      </c>
      <c r="DT31" s="293" t="str">
        <f>IF(DQ31&lt;&gt;"",IF(ABS($F31-$G31)&gt;=PrSettings!$M$7,(ABS($F31-$G31-DN31+DO31)&lt;=1)*1,IF(AND(DQ31,$F31=$G31,$F31&gt;=PrSettings!$M$6),(ABS(DN31-$F31)&lt;=1)*1,IF(AND(ABS($F31-$G31-DN31+DO31)&lt;=1,$F31+$G31&gt;=PrSettings!$M$8),(ABS(DN31-$F31)&lt;=1)*(ABS(DO31-$G31)&lt;=1)*1,""))),"")</f>
        <v/>
      </c>
      <c r="DU31" s="300"/>
      <c r="DW31" s="291">
        <f t="shared" si="9"/>
        <v>16</v>
      </c>
      <c r="DX31" s="292" t="str">
        <f t="shared" si="400"/>
        <v>D4</v>
      </c>
      <c r="DY31" s="293">
        <f t="shared" si="53"/>
        <v>13</v>
      </c>
      <c r="DZ31" s="292" t="str">
        <f t="shared" si="401"/>
        <v>D1</v>
      </c>
      <c r="EA31" s="296"/>
      <c r="EB31" s="296"/>
      <c r="EC31" s="299"/>
      <c r="ED31" s="293" t="str">
        <f t="shared" si="402"/>
        <v/>
      </c>
      <c r="EE31" s="293" t="str">
        <f>IF((ED31&lt;&gt;""),IF(OR($F31&lt;&gt;$G31,PrSettings!$M$4="●"),(($F31-$G31)=(EA31-EB31))*1,0),"")</f>
        <v/>
      </c>
      <c r="EF31" s="293" t="str">
        <f t="shared" si="403"/>
        <v/>
      </c>
      <c r="EG31" s="293" t="str">
        <f>IF(ED31&lt;&gt;"",IF(ABS($F31-$G31)&gt;=PrSettings!$M$7,(ABS($F31-$G31-EA31+EB31)&lt;=1)*1,IF(AND(ED31,$F31=$G31,$F31&gt;=PrSettings!$M$6),(ABS(EA31-$F31)&lt;=1)*1,IF(AND(ABS($F31-$G31-EA31+EB31)&lt;=1,$F31+$G31&gt;=PrSettings!$M$8),(ABS(EA31-$F31)&lt;=1)*(ABS(EB31-$G31)&lt;=1)*1,""))),"")</f>
        <v/>
      </c>
      <c r="EH31" s="300"/>
      <c r="EJ31" s="291">
        <f t="shared" si="10"/>
        <v>16</v>
      </c>
      <c r="EK31" s="292" t="str">
        <f t="shared" si="404"/>
        <v>D4</v>
      </c>
      <c r="EL31" s="293">
        <f t="shared" si="56"/>
        <v>13</v>
      </c>
      <c r="EM31" s="292" t="str">
        <f t="shared" si="405"/>
        <v>D1</v>
      </c>
      <c r="EN31" s="296"/>
      <c r="EO31" s="296"/>
      <c r="EP31" s="299"/>
      <c r="EQ31" s="293" t="str">
        <f t="shared" si="406"/>
        <v/>
      </c>
      <c r="ER31" s="293" t="str">
        <f>IF((EQ31&lt;&gt;""),IF(OR($F31&lt;&gt;$G31,PrSettings!$M$4="●"),(($F31-$G31)=(EN31-EO31))*1,0),"")</f>
        <v/>
      </c>
      <c r="ES31" s="293" t="str">
        <f t="shared" si="407"/>
        <v/>
      </c>
      <c r="ET31" s="293" t="str">
        <f>IF(EQ31&lt;&gt;"",IF(ABS($F31-$G31)&gt;=PrSettings!$M$7,(ABS($F31-$G31-EN31+EO31)&lt;=1)*1,IF(AND(EQ31,$F31=$G31,$F31&gt;=PrSettings!$M$6),(ABS(EN31-$F31)&lt;=1)*1,IF(AND(ABS($F31-$G31-EN31+EO31)&lt;=1,$F31+$G31&gt;=PrSettings!$M$8),(ABS(EN31-$F31)&lt;=1)*(ABS(EO31-$G31)&lt;=1)*1,""))),"")</f>
        <v/>
      </c>
      <c r="EU31" s="300"/>
      <c r="EW31" s="291">
        <f t="shared" si="11"/>
        <v>16</v>
      </c>
      <c r="EX31" s="292" t="str">
        <f t="shared" si="408"/>
        <v>D4</v>
      </c>
      <c r="EY31" s="293">
        <f t="shared" si="59"/>
        <v>13</v>
      </c>
      <c r="EZ31" s="292" t="str">
        <f t="shared" si="409"/>
        <v>D1</v>
      </c>
      <c r="FA31" s="296"/>
      <c r="FB31" s="296"/>
      <c r="FC31" s="299"/>
      <c r="FD31" s="293" t="str">
        <f t="shared" si="410"/>
        <v/>
      </c>
      <c r="FE31" s="293" t="str">
        <f>IF((FD31&lt;&gt;""),IF(OR($F31&lt;&gt;$G31,PrSettings!$M$4="●"),(($F31-$G31)=(FA31-FB31))*1,0),"")</f>
        <v/>
      </c>
      <c r="FF31" s="293" t="str">
        <f t="shared" si="411"/>
        <v/>
      </c>
      <c r="FG31" s="293" t="str">
        <f>IF(FD31&lt;&gt;"",IF(ABS($F31-$G31)&gt;=PrSettings!$M$7,(ABS($F31-$G31-FA31+FB31)&lt;=1)*1,IF(AND(FD31,$F31=$G31,$F31&gt;=PrSettings!$M$6),(ABS(FA31-$F31)&lt;=1)*1,IF(AND(ABS($F31-$G31-FA31+FB31)&lt;=1,$F31+$G31&gt;=PrSettings!$M$8),(ABS(FA31-$F31)&lt;=1)*(ABS(FB31-$G31)&lt;=1)*1,""))),"")</f>
        <v/>
      </c>
      <c r="FH31" s="300"/>
      <c r="FJ31" s="291">
        <f t="shared" si="12"/>
        <v>16</v>
      </c>
      <c r="FK31" s="292" t="str">
        <f t="shared" si="412"/>
        <v>D4</v>
      </c>
      <c r="FL31" s="293">
        <f t="shared" si="62"/>
        <v>13</v>
      </c>
      <c r="FM31" s="292" t="str">
        <f t="shared" si="413"/>
        <v>D1</v>
      </c>
      <c r="FN31" s="296"/>
      <c r="FO31" s="296"/>
      <c r="FP31" s="299"/>
      <c r="FQ31" s="293" t="str">
        <f t="shared" si="414"/>
        <v/>
      </c>
      <c r="FR31" s="293" t="str">
        <f>IF((FQ31&lt;&gt;""),IF(OR($F31&lt;&gt;$G31,PrSettings!$M$4="●"),(($F31-$G31)=(FN31-FO31))*1,0),"")</f>
        <v/>
      </c>
      <c r="FS31" s="293" t="str">
        <f t="shared" si="415"/>
        <v/>
      </c>
      <c r="FT31" s="293" t="str">
        <f>IF(FQ31&lt;&gt;"",IF(ABS($F31-$G31)&gt;=PrSettings!$M$7,(ABS($F31-$G31-FN31+FO31)&lt;=1)*1,IF(AND(FQ31,$F31=$G31,$F31&gt;=PrSettings!$M$6),(ABS(FN31-$F31)&lt;=1)*1,IF(AND(ABS($F31-$G31-FN31+FO31)&lt;=1,$F31+$G31&gt;=PrSettings!$M$8),(ABS(FN31-$F31)&lt;=1)*(ABS(FO31-$G31)&lt;=1)*1,""))),"")</f>
        <v/>
      </c>
      <c r="FU31" s="300"/>
      <c r="FW31" s="291">
        <f t="shared" si="13"/>
        <v>16</v>
      </c>
      <c r="FX31" s="292" t="str">
        <f t="shared" si="416"/>
        <v>D4</v>
      </c>
      <c r="FY31" s="293">
        <f t="shared" si="65"/>
        <v>13</v>
      </c>
      <c r="FZ31" s="292" t="str">
        <f t="shared" si="417"/>
        <v>D1</v>
      </c>
      <c r="GA31" s="296"/>
      <c r="GB31" s="296"/>
      <c r="GC31" s="299"/>
      <c r="GD31" s="293" t="str">
        <f t="shared" si="418"/>
        <v/>
      </c>
      <c r="GE31" s="293" t="str">
        <f>IF((GD31&lt;&gt;""),IF(OR($F31&lt;&gt;$G31,PrSettings!$M$4="●"),(($F31-$G31)=(GA31-GB31))*1,0),"")</f>
        <v/>
      </c>
      <c r="GF31" s="293" t="str">
        <f t="shared" si="419"/>
        <v/>
      </c>
      <c r="GG31" s="293" t="str">
        <f>IF(GD31&lt;&gt;"",IF(ABS($F31-$G31)&gt;=PrSettings!$M$7,(ABS($F31-$G31-GA31+GB31)&lt;=1)*1,IF(AND(GD31,$F31=$G31,$F31&gt;=PrSettings!$M$6),(ABS(GA31-$F31)&lt;=1)*1,IF(AND(ABS($F31-$G31-GA31+GB31)&lt;=1,$F31+$G31&gt;=PrSettings!$M$8),(ABS(GA31-$F31)&lt;=1)*(ABS(GB31-$G31)&lt;=1)*1,""))),"")</f>
        <v/>
      </c>
      <c r="GH31" s="300"/>
      <c r="GJ31" s="291">
        <f t="shared" si="14"/>
        <v>16</v>
      </c>
      <c r="GK31" s="292" t="str">
        <f t="shared" si="420"/>
        <v>D4</v>
      </c>
      <c r="GL31" s="293">
        <f t="shared" si="68"/>
        <v>13</v>
      </c>
      <c r="GM31" s="292" t="str">
        <f t="shared" si="421"/>
        <v>D1</v>
      </c>
      <c r="GN31" s="296"/>
      <c r="GO31" s="296"/>
      <c r="GP31" s="299"/>
      <c r="GQ31" s="293" t="str">
        <f t="shared" si="422"/>
        <v/>
      </c>
      <c r="GR31" s="293" t="str">
        <f>IF((GQ31&lt;&gt;""),IF(OR($F31&lt;&gt;$G31,PrSettings!$M$4="●"),(($F31-$G31)=(GN31-GO31))*1,0),"")</f>
        <v/>
      </c>
      <c r="GS31" s="293" t="str">
        <f t="shared" si="423"/>
        <v/>
      </c>
      <c r="GT31" s="293" t="str">
        <f>IF(GQ31&lt;&gt;"",IF(ABS($F31-$G31)&gt;=PrSettings!$M$7,(ABS($F31-$G31-GN31+GO31)&lt;=1)*1,IF(AND(GQ31,$F31=$G31,$F31&gt;=PrSettings!$M$6),(ABS(GN31-$F31)&lt;=1)*1,IF(AND(ABS($F31-$G31-GN31+GO31)&lt;=1,$F31+$G31&gt;=PrSettings!$M$8),(ABS(GN31-$F31)&lt;=1)*(ABS(GO31-$G31)&lt;=1)*1,""))),"")</f>
        <v/>
      </c>
      <c r="GU31" s="300"/>
      <c r="GW31" s="291">
        <f t="shared" si="15"/>
        <v>16</v>
      </c>
      <c r="GX31" s="292" t="str">
        <f t="shared" si="424"/>
        <v>D4</v>
      </c>
      <c r="GY31" s="293">
        <f t="shared" si="71"/>
        <v>13</v>
      </c>
      <c r="GZ31" s="292" t="str">
        <f t="shared" si="425"/>
        <v>D1</v>
      </c>
      <c r="HA31" s="296"/>
      <c r="HB31" s="296"/>
      <c r="HC31" s="299"/>
      <c r="HD31" s="293" t="str">
        <f t="shared" si="426"/>
        <v/>
      </c>
      <c r="HE31" s="293" t="str">
        <f>IF((HD31&lt;&gt;""),IF(OR($F31&lt;&gt;$G31,PrSettings!$M$4="●"),(($F31-$G31)=(HA31-HB31))*1,0),"")</f>
        <v/>
      </c>
      <c r="HF31" s="293" t="str">
        <f t="shared" si="427"/>
        <v/>
      </c>
      <c r="HG31" s="293" t="str">
        <f>IF(HD31&lt;&gt;"",IF(ABS($F31-$G31)&gt;=PrSettings!$M$7,(ABS($F31-$G31-HA31+HB31)&lt;=1)*1,IF(AND(HD31,$F31=$G31,$F31&gt;=PrSettings!$M$6),(ABS(HA31-$F31)&lt;=1)*1,IF(AND(ABS($F31-$G31-HA31+HB31)&lt;=1,$F31+$G31&gt;=PrSettings!$M$8),(ABS(HA31-$F31)&lt;=1)*(ABS(HB31-$G31)&lt;=1)*1,""))),"")</f>
        <v/>
      </c>
      <c r="HH31" s="300"/>
      <c r="HJ31" s="291">
        <f t="shared" si="16"/>
        <v>16</v>
      </c>
      <c r="HK31" s="292" t="str">
        <f t="shared" si="428"/>
        <v>D4</v>
      </c>
      <c r="HL31" s="293">
        <f t="shared" si="74"/>
        <v>13</v>
      </c>
      <c r="HM31" s="292" t="str">
        <f t="shared" si="429"/>
        <v>D1</v>
      </c>
      <c r="HN31" s="296"/>
      <c r="HO31" s="296"/>
      <c r="HP31" s="299"/>
      <c r="HQ31" s="293" t="str">
        <f t="shared" si="430"/>
        <v/>
      </c>
      <c r="HR31" s="293" t="str">
        <f>IF((HQ31&lt;&gt;""),IF(OR($F31&lt;&gt;$G31,PrSettings!$M$4="●"),(($F31-$G31)=(HN31-HO31))*1,0),"")</f>
        <v/>
      </c>
      <c r="HS31" s="293" t="str">
        <f t="shared" si="431"/>
        <v/>
      </c>
      <c r="HT31" s="293" t="str">
        <f>IF(HQ31&lt;&gt;"",IF(ABS($F31-$G31)&gt;=PrSettings!$M$7,(ABS($F31-$G31-HN31+HO31)&lt;=1)*1,IF(AND(HQ31,$F31=$G31,$F31&gt;=PrSettings!$M$6),(ABS(HN31-$F31)&lt;=1)*1,IF(AND(ABS($F31-$G31-HN31+HO31)&lt;=1,$F31+$G31&gt;=PrSettings!$M$8),(ABS(HN31-$F31)&lt;=1)*(ABS(HO31-$G31)&lt;=1)*1,""))),"")</f>
        <v/>
      </c>
      <c r="HU31" s="300"/>
      <c r="HW31" s="291">
        <f t="shared" si="17"/>
        <v>16</v>
      </c>
      <c r="HX31" s="292" t="str">
        <f t="shared" si="432"/>
        <v>D4</v>
      </c>
      <c r="HY31" s="293">
        <f t="shared" si="77"/>
        <v>13</v>
      </c>
      <c r="HZ31" s="292" t="str">
        <f t="shared" si="433"/>
        <v>D1</v>
      </c>
      <c r="IA31" s="296"/>
      <c r="IB31" s="296"/>
      <c r="IC31" s="299"/>
      <c r="ID31" s="293" t="str">
        <f t="shared" si="434"/>
        <v/>
      </c>
      <c r="IE31" s="293" t="str">
        <f>IF((ID31&lt;&gt;""),IF(OR($F31&lt;&gt;$G31,PrSettings!$M$4="●"),(($F31-$G31)=(IA31-IB31))*1,0),"")</f>
        <v/>
      </c>
      <c r="IF31" s="293" t="str">
        <f t="shared" si="435"/>
        <v/>
      </c>
      <c r="IG31" s="293" t="str">
        <f>IF(ID31&lt;&gt;"",IF(ABS($F31-$G31)&gt;=PrSettings!$M$7,(ABS($F31-$G31-IA31+IB31)&lt;=1)*1,IF(AND(ID31,$F31=$G31,$F31&gt;=PrSettings!$M$6),(ABS(IA31-$F31)&lt;=1)*1,IF(AND(ABS($F31-$G31-IA31+IB31)&lt;=1,$F31+$G31&gt;=PrSettings!$M$8),(ABS(IA31-$F31)&lt;=1)*(ABS(IB31-$G31)&lt;=1)*1,""))),"")</f>
        <v/>
      </c>
      <c r="IH31" s="300"/>
      <c r="IJ31" s="291">
        <f t="shared" si="18"/>
        <v>16</v>
      </c>
      <c r="IK31" s="292" t="str">
        <f t="shared" si="436"/>
        <v>D4</v>
      </c>
      <c r="IL31" s="293">
        <f t="shared" si="80"/>
        <v>13</v>
      </c>
      <c r="IM31" s="292" t="str">
        <f t="shared" si="437"/>
        <v>D1</v>
      </c>
      <c r="IN31" s="296"/>
      <c r="IO31" s="296"/>
      <c r="IP31" s="299"/>
      <c r="IQ31" s="293" t="str">
        <f t="shared" si="438"/>
        <v/>
      </c>
      <c r="IR31" s="293" t="str">
        <f>IF((IQ31&lt;&gt;""),IF(OR($F31&lt;&gt;$G31,PrSettings!$M$4="●"),(($F31-$G31)=(IN31-IO31))*1,0),"")</f>
        <v/>
      </c>
      <c r="IS31" s="293" t="str">
        <f t="shared" si="439"/>
        <v/>
      </c>
      <c r="IT31" s="293" t="str">
        <f>IF(IQ31&lt;&gt;"",IF(ABS($F31-$G31)&gt;=PrSettings!$M$7,(ABS($F31-$G31-IN31+IO31)&lt;=1)*1,IF(AND(IQ31,$F31=$G31,$F31&gt;=PrSettings!$M$6),(ABS(IN31-$F31)&lt;=1)*1,IF(AND(ABS($F31-$G31-IN31+IO31)&lt;=1,$F31+$G31&gt;=PrSettings!$M$8),(ABS(IN31-$F31)&lt;=1)*(ABS(IO31-$G31)&lt;=1)*1,""))),"")</f>
        <v/>
      </c>
      <c r="IU31" s="300"/>
      <c r="IW31" s="291">
        <f t="shared" si="19"/>
        <v>16</v>
      </c>
      <c r="IX31" s="292" t="str">
        <f t="shared" si="440"/>
        <v>D4</v>
      </c>
      <c r="IY31" s="293">
        <f t="shared" si="83"/>
        <v>13</v>
      </c>
      <c r="IZ31" s="292" t="str">
        <f t="shared" si="441"/>
        <v>D1</v>
      </c>
      <c r="JA31" s="296"/>
      <c r="JB31" s="296"/>
      <c r="JC31" s="299"/>
      <c r="JD31" s="293" t="str">
        <f t="shared" si="442"/>
        <v/>
      </c>
      <c r="JE31" s="293" t="str">
        <f>IF((JD31&lt;&gt;""),IF(OR($F31&lt;&gt;$G31,PrSettings!$M$4="●"),(($F31-$G31)=(JA31-JB31))*1,0),"")</f>
        <v/>
      </c>
      <c r="JF31" s="293" t="str">
        <f t="shared" si="443"/>
        <v/>
      </c>
      <c r="JG31" s="293" t="str">
        <f>IF(JD31&lt;&gt;"",IF(ABS($F31-$G31)&gt;=PrSettings!$M$7,(ABS($F31-$G31-JA31+JB31)&lt;=1)*1,IF(AND(JD31,$F31=$G31,$F31&gt;=PrSettings!$M$6),(ABS(JA31-$F31)&lt;=1)*1,IF(AND(ABS($F31-$G31-JA31+JB31)&lt;=1,$F31+$G31&gt;=PrSettings!$M$8),(ABS(JA31-$F31)&lt;=1)*(ABS(JB31-$G31)&lt;=1)*1,""))),"")</f>
        <v/>
      </c>
      <c r="JH31" s="300"/>
      <c r="JJ31" s="291">
        <f t="shared" si="20"/>
        <v>16</v>
      </c>
      <c r="JK31" s="292" t="str">
        <f t="shared" si="444"/>
        <v>D4</v>
      </c>
      <c r="JL31" s="293">
        <f t="shared" si="86"/>
        <v>13</v>
      </c>
      <c r="JM31" s="292" t="str">
        <f t="shared" si="445"/>
        <v>D1</v>
      </c>
      <c r="JN31" s="296"/>
      <c r="JO31" s="296"/>
      <c r="JP31" s="299"/>
      <c r="JQ31" s="293" t="str">
        <f t="shared" si="446"/>
        <v/>
      </c>
      <c r="JR31" s="293" t="str">
        <f>IF((JQ31&lt;&gt;""),IF(OR($F31&lt;&gt;$G31,PrSettings!$M$4="●"),(($F31-$G31)=(JN31-JO31))*1,0),"")</f>
        <v/>
      </c>
      <c r="JS31" s="293" t="str">
        <f t="shared" si="447"/>
        <v/>
      </c>
      <c r="JT31" s="293" t="str">
        <f>IF(JQ31&lt;&gt;"",IF(ABS($F31-$G31)&gt;=PrSettings!$M$7,(ABS($F31-$G31-JN31+JO31)&lt;=1)*1,IF(AND(JQ31,$F31=$G31,$F31&gt;=PrSettings!$M$6),(ABS(JN31-$F31)&lt;=1)*1,IF(AND(ABS($F31-$G31-JN31+JO31)&lt;=1,$F31+$G31&gt;=PrSettings!$M$8),(ABS(JN31-$F31)&lt;=1)*(ABS(JO31-$G31)&lt;=1)*1,""))),"")</f>
        <v/>
      </c>
      <c r="JU31" s="300"/>
      <c r="JW31" s="291">
        <f t="shared" si="21"/>
        <v>16</v>
      </c>
      <c r="JX31" s="292" t="str">
        <f t="shared" si="448"/>
        <v>D4</v>
      </c>
      <c r="JY31" s="293">
        <f t="shared" si="89"/>
        <v>13</v>
      </c>
      <c r="JZ31" s="292" t="str">
        <f t="shared" si="449"/>
        <v>D1</v>
      </c>
      <c r="KA31" s="296"/>
      <c r="KB31" s="296"/>
      <c r="KC31" s="299"/>
      <c r="KD31" s="293" t="str">
        <f t="shared" si="450"/>
        <v/>
      </c>
      <c r="KE31" s="293" t="str">
        <f>IF((KD31&lt;&gt;""),IF(OR($F31&lt;&gt;$G31,PrSettings!$M$4="●"),(($F31-$G31)=(KA31-KB31))*1,0),"")</f>
        <v/>
      </c>
      <c r="KF31" s="293" t="str">
        <f t="shared" si="451"/>
        <v/>
      </c>
      <c r="KG31" s="293" t="str">
        <f>IF(KD31&lt;&gt;"",IF(ABS($F31-$G31)&gt;=PrSettings!$M$7,(ABS($F31-$G31-KA31+KB31)&lt;=1)*1,IF(AND(KD31,$F31=$G31,$F31&gt;=PrSettings!$M$6),(ABS(KA31-$F31)&lt;=1)*1,IF(AND(ABS($F31-$G31-KA31+KB31)&lt;=1,$F31+$G31&gt;=PrSettings!$M$8),(ABS(KA31-$F31)&lt;=1)*(ABS(KB31-$G31)&lt;=1)*1,""))),"")</f>
        <v/>
      </c>
      <c r="KH31" s="300"/>
      <c r="KJ31" s="291">
        <f t="shared" si="22"/>
        <v>16</v>
      </c>
      <c r="KK31" s="292" t="str">
        <f t="shared" si="452"/>
        <v>D4</v>
      </c>
      <c r="KL31" s="293">
        <f t="shared" si="92"/>
        <v>13</v>
      </c>
      <c r="KM31" s="292" t="str">
        <f t="shared" si="453"/>
        <v>D1</v>
      </c>
      <c r="KN31" s="296"/>
      <c r="KO31" s="296"/>
      <c r="KP31" s="299"/>
      <c r="KQ31" s="293" t="str">
        <f t="shared" si="454"/>
        <v/>
      </c>
      <c r="KR31" s="293" t="str">
        <f>IF((KQ31&lt;&gt;""),IF(OR($F31&lt;&gt;$G31,PrSettings!$M$4="●"),(($F31-$G31)=(KN31-KO31))*1,0),"")</f>
        <v/>
      </c>
      <c r="KS31" s="293" t="str">
        <f t="shared" si="455"/>
        <v/>
      </c>
      <c r="KT31" s="293" t="str">
        <f>IF(KQ31&lt;&gt;"",IF(ABS($F31-$G31)&gt;=PrSettings!$M$7,(ABS($F31-$G31-KN31+KO31)&lt;=1)*1,IF(AND(KQ31,$F31=$G31,$F31&gt;=PrSettings!$M$6),(ABS(KN31-$F31)&lt;=1)*1,IF(AND(ABS($F31-$G31-KN31+KO31)&lt;=1,$F31+$G31&gt;=PrSettings!$M$8),(ABS(KN31-$F31)&lt;=1)*(ABS(KO31-$G31)&lt;=1)*1,""))),"")</f>
        <v/>
      </c>
      <c r="KU31" s="300"/>
      <c r="KW31" s="291">
        <f t="shared" si="23"/>
        <v>16</v>
      </c>
      <c r="KX31" s="292" t="str">
        <f t="shared" si="456"/>
        <v>D4</v>
      </c>
      <c r="KY31" s="293">
        <f t="shared" si="95"/>
        <v>13</v>
      </c>
      <c r="KZ31" s="292" t="str">
        <f t="shared" si="457"/>
        <v>D1</v>
      </c>
      <c r="LA31" s="296"/>
      <c r="LB31" s="296"/>
      <c r="LC31" s="299"/>
      <c r="LD31" s="293" t="str">
        <f t="shared" si="458"/>
        <v/>
      </c>
      <c r="LE31" s="293" t="str">
        <f>IF((LD31&lt;&gt;""),IF(OR($F31&lt;&gt;$G31,PrSettings!$M$4="●"),(($F31-$G31)=(LA31-LB31))*1,0),"")</f>
        <v/>
      </c>
      <c r="LF31" s="293" t="str">
        <f t="shared" si="459"/>
        <v/>
      </c>
      <c r="LG31" s="293" t="str">
        <f>IF(LD31&lt;&gt;"",IF(ABS($F31-$G31)&gt;=PrSettings!$M$7,(ABS($F31-$G31-LA31+LB31)&lt;=1)*1,IF(AND(LD31,$F31=$G31,$F31&gt;=PrSettings!$M$6),(ABS(LA31-$F31)&lt;=1)*1,IF(AND(ABS($F31-$G31-LA31+LB31)&lt;=1,$F31+$G31&gt;=PrSettings!$M$8),(ABS(LA31-$F31)&lt;=1)*(ABS(LB31-$G31)&lt;=1)*1,""))),"")</f>
        <v/>
      </c>
      <c r="LH31" s="300"/>
      <c r="LJ31" s="291">
        <f t="shared" si="24"/>
        <v>16</v>
      </c>
      <c r="LK31" s="292" t="str">
        <f t="shared" si="460"/>
        <v>D4</v>
      </c>
      <c r="LL31" s="293">
        <f t="shared" si="98"/>
        <v>13</v>
      </c>
      <c r="LM31" s="292" t="str">
        <f t="shared" si="461"/>
        <v>D1</v>
      </c>
      <c r="LN31" s="296"/>
      <c r="LO31" s="296"/>
      <c r="LP31" s="299"/>
      <c r="LQ31" s="293" t="str">
        <f t="shared" si="462"/>
        <v/>
      </c>
      <c r="LR31" s="293" t="str">
        <f>IF((LQ31&lt;&gt;""),IF(OR($F31&lt;&gt;$G31,PrSettings!$M$4="●"),(($F31-$G31)=(LN31-LO31))*1,0),"")</f>
        <v/>
      </c>
      <c r="LS31" s="293" t="str">
        <f t="shared" si="463"/>
        <v/>
      </c>
      <c r="LT31" s="293" t="str">
        <f>IF(LQ31&lt;&gt;"",IF(ABS($F31-$G31)&gt;=PrSettings!$M$7,(ABS($F31-$G31-LN31+LO31)&lt;=1)*1,IF(AND(LQ31,$F31=$G31,$F31&gt;=PrSettings!$M$6),(ABS(LN31-$F31)&lt;=1)*1,IF(AND(ABS($F31-$G31-LN31+LO31)&lt;=1,$F31+$G31&gt;=PrSettings!$M$8),(ABS(LN31-$F31)&lt;=1)*(ABS(LO31-$G31)&lt;=1)*1,""))),"")</f>
        <v/>
      </c>
      <c r="LU31" s="300"/>
      <c r="LW31" s="291">
        <f t="shared" si="25"/>
        <v>16</v>
      </c>
      <c r="LX31" s="292" t="str">
        <f t="shared" si="464"/>
        <v>D4</v>
      </c>
      <c r="LY31" s="293">
        <f t="shared" si="101"/>
        <v>13</v>
      </c>
      <c r="LZ31" s="292" t="str">
        <f t="shared" si="465"/>
        <v>D1</v>
      </c>
      <c r="MA31" s="296"/>
      <c r="MB31" s="296"/>
      <c r="MC31" s="299"/>
      <c r="MD31" s="293" t="str">
        <f t="shared" si="466"/>
        <v/>
      </c>
      <c r="ME31" s="293" t="str">
        <f>IF((MD31&lt;&gt;""),IF(OR($F31&lt;&gt;$G31,PrSettings!$M$4="●"),(($F31-$G31)=(MA31-MB31))*1,0),"")</f>
        <v/>
      </c>
      <c r="MF31" s="293" t="str">
        <f t="shared" si="467"/>
        <v/>
      </c>
      <c r="MG31" s="293" t="str">
        <f>IF(MD31&lt;&gt;"",IF(ABS($F31-$G31)&gt;=PrSettings!$M$7,(ABS($F31-$G31-MA31+MB31)&lt;=1)*1,IF(AND(MD31,$F31=$G31,$F31&gt;=PrSettings!$M$6),(ABS(MA31-$F31)&lt;=1)*1,IF(AND(ABS($F31-$G31-MA31+MB31)&lt;=1,$F31+$G31&gt;=PrSettings!$M$8),(ABS(MA31-$F31)&lt;=1)*(ABS(MB31-$G31)&lt;=1)*1,""))),"")</f>
        <v/>
      </c>
      <c r="MH31" s="300"/>
    </row>
    <row r="32" spans="2:346" x14ac:dyDescent="0.25">
      <c r="B32" s="291">
        <f>INDEX(Groups!$C$7:$C$35,MATCH(C32,Groups!$D$7:$D$35,0))</f>
        <v>14</v>
      </c>
      <c r="C32" s="292" t="str">
        <f>CalcD!$P$27</f>
        <v>D2</v>
      </c>
      <c r="D32" s="293">
        <f>INDEX(Groups!$C$7:$C$35,MATCH(E32,Groups!$D$7:$D$35,0))</f>
        <v>15</v>
      </c>
      <c r="E32" s="292" t="str">
        <f>CalcD!$Q$27</f>
        <v>D3</v>
      </c>
      <c r="F32" s="294" t="str">
        <f>CalcD!$R$27</f>
        <v/>
      </c>
      <c r="G32" s="295" t="str">
        <f>CalcD!$S$27</f>
        <v/>
      </c>
      <c r="J32" s="291">
        <f t="shared" si="0"/>
        <v>14</v>
      </c>
      <c r="K32" s="292" t="str">
        <f t="shared" si="364"/>
        <v>D2</v>
      </c>
      <c r="L32" s="293">
        <f t="shared" si="26"/>
        <v>15</v>
      </c>
      <c r="M32" s="292" t="str">
        <f t="shared" si="365"/>
        <v>D3</v>
      </c>
      <c r="N32" s="296"/>
      <c r="O32" s="296"/>
      <c r="P32" s="301"/>
      <c r="Q32" s="293" t="str">
        <f t="shared" si="366"/>
        <v/>
      </c>
      <c r="R32" s="293" t="str">
        <f>IF((Q32&lt;&gt;""),IF(OR($F32&lt;&gt;$G32,PrSettings!$M$4="●"),(($F32-$G32)=(N32-O32))*1,0),"")</f>
        <v/>
      </c>
      <c r="S32" s="293" t="str">
        <f t="shared" si="367"/>
        <v/>
      </c>
      <c r="T32" s="293" t="str">
        <f>IF(Q32&lt;&gt;"",IF(ABS($F32-$G32)&gt;=PrSettings!$M$7,(ABS($F32-$G32-N32+O32)&lt;=1)*1,IF(AND(Q32,$F32=$G32,$F32&gt;=PrSettings!$M$6),(ABS(N32-$F32)&lt;=1)*1,IF(AND(ABS($F32-$G32-N32+O32)&lt;=1,$F32+$G32&gt;=PrSettings!$M$8),(ABS(N32-$F32)&lt;=1)*(ABS(O32-$G32)&lt;=1)*1,""))),"")</f>
        <v/>
      </c>
      <c r="U32" s="302"/>
      <c r="W32" s="291">
        <f t="shared" si="1"/>
        <v>14</v>
      </c>
      <c r="X32" s="292" t="str">
        <f t="shared" si="368"/>
        <v>D2</v>
      </c>
      <c r="Y32" s="293">
        <f t="shared" si="29"/>
        <v>15</v>
      </c>
      <c r="Z32" s="292" t="str">
        <f t="shared" si="369"/>
        <v>D3</v>
      </c>
      <c r="AA32" s="296"/>
      <c r="AB32" s="296"/>
      <c r="AC32" s="301"/>
      <c r="AD32" s="293" t="str">
        <f t="shared" si="370"/>
        <v/>
      </c>
      <c r="AE32" s="293" t="str">
        <f>IF((AD32&lt;&gt;""),IF(OR($F32&lt;&gt;$G32,PrSettings!$M$4="●"),(($F32-$G32)=(AA32-AB32))*1,0),"")</f>
        <v/>
      </c>
      <c r="AF32" s="293" t="str">
        <f t="shared" si="371"/>
        <v/>
      </c>
      <c r="AG32" s="293" t="str">
        <f>IF(AD32&lt;&gt;"",IF(ABS($F32-$G32)&gt;=PrSettings!$M$7,(ABS($F32-$G32-AA32+AB32)&lt;=1)*1,IF(AND(AD32,$F32=$G32,$F32&gt;=PrSettings!$M$6),(ABS(AA32-$F32)&lt;=1)*1,IF(AND(ABS($F32-$G32-AA32+AB32)&lt;=1,$F32+$G32&gt;=PrSettings!$M$8),(ABS(AA32-$F32)&lt;=1)*(ABS(AB32-$G32)&lt;=1)*1,""))),"")</f>
        <v/>
      </c>
      <c r="AH32" s="302"/>
      <c r="AJ32" s="291">
        <f t="shared" si="2"/>
        <v>14</v>
      </c>
      <c r="AK32" s="292" t="str">
        <f t="shared" si="372"/>
        <v>D2</v>
      </c>
      <c r="AL32" s="293">
        <f t="shared" si="32"/>
        <v>15</v>
      </c>
      <c r="AM32" s="292" t="str">
        <f t="shared" si="373"/>
        <v>D3</v>
      </c>
      <c r="AN32" s="296"/>
      <c r="AO32" s="296"/>
      <c r="AP32" s="301"/>
      <c r="AQ32" s="293" t="str">
        <f t="shared" si="374"/>
        <v/>
      </c>
      <c r="AR32" s="293" t="str">
        <f>IF((AQ32&lt;&gt;""),IF(OR($F32&lt;&gt;$G32,PrSettings!$M$4="●"),(($F32-$G32)=(AN32-AO32))*1,0),"")</f>
        <v/>
      </c>
      <c r="AS32" s="293" t="str">
        <f t="shared" si="375"/>
        <v/>
      </c>
      <c r="AT32" s="293" t="str">
        <f>IF(AQ32&lt;&gt;"",IF(ABS($F32-$G32)&gt;=PrSettings!$M$7,(ABS($F32-$G32-AN32+AO32)&lt;=1)*1,IF(AND(AQ32,$F32=$G32,$F32&gt;=PrSettings!$M$6),(ABS(AN32-$F32)&lt;=1)*1,IF(AND(ABS($F32-$G32-AN32+AO32)&lt;=1,$F32+$G32&gt;=PrSettings!$M$8),(ABS(AN32-$F32)&lt;=1)*(ABS(AO32-$G32)&lt;=1)*1,""))),"")</f>
        <v/>
      </c>
      <c r="AU32" s="302"/>
      <c r="AW32" s="291">
        <f t="shared" si="3"/>
        <v>14</v>
      </c>
      <c r="AX32" s="292" t="str">
        <f t="shared" si="376"/>
        <v>D2</v>
      </c>
      <c r="AY32" s="293">
        <f t="shared" si="35"/>
        <v>15</v>
      </c>
      <c r="AZ32" s="292" t="str">
        <f t="shared" si="377"/>
        <v>D3</v>
      </c>
      <c r="BA32" s="296"/>
      <c r="BB32" s="296"/>
      <c r="BC32" s="301"/>
      <c r="BD32" s="293" t="str">
        <f t="shared" si="378"/>
        <v/>
      </c>
      <c r="BE32" s="293" t="str">
        <f>IF((BD32&lt;&gt;""),IF(OR($F32&lt;&gt;$G32,PrSettings!$M$4="●"),(($F32-$G32)=(BA32-BB32))*1,0),"")</f>
        <v/>
      </c>
      <c r="BF32" s="293" t="str">
        <f t="shared" si="379"/>
        <v/>
      </c>
      <c r="BG32" s="293" t="str">
        <f>IF(BD32&lt;&gt;"",IF(ABS($F32-$G32)&gt;=PrSettings!$M$7,(ABS($F32-$G32-BA32+BB32)&lt;=1)*1,IF(AND(BD32,$F32=$G32,$F32&gt;=PrSettings!$M$6),(ABS(BA32-$F32)&lt;=1)*1,IF(AND(ABS($F32-$G32-BA32+BB32)&lt;=1,$F32+$G32&gt;=PrSettings!$M$8),(ABS(BA32-$F32)&lt;=1)*(ABS(BB32-$G32)&lt;=1)*1,""))),"")</f>
        <v/>
      </c>
      <c r="BH32" s="302"/>
      <c r="BJ32" s="291">
        <f t="shared" si="4"/>
        <v>14</v>
      </c>
      <c r="BK32" s="292" t="str">
        <f t="shared" si="380"/>
        <v>D2</v>
      </c>
      <c r="BL32" s="293">
        <f t="shared" si="38"/>
        <v>15</v>
      </c>
      <c r="BM32" s="292" t="str">
        <f t="shared" si="381"/>
        <v>D3</v>
      </c>
      <c r="BN32" s="296"/>
      <c r="BO32" s="296"/>
      <c r="BP32" s="301"/>
      <c r="BQ32" s="293" t="str">
        <f t="shared" si="382"/>
        <v/>
      </c>
      <c r="BR32" s="293" t="str">
        <f>IF((BQ32&lt;&gt;""),IF(OR($F32&lt;&gt;$G32,PrSettings!$M$4="●"),(($F32-$G32)=(BN32-BO32))*1,0),"")</f>
        <v/>
      </c>
      <c r="BS32" s="293" t="str">
        <f t="shared" si="383"/>
        <v/>
      </c>
      <c r="BT32" s="293" t="str">
        <f>IF(BQ32&lt;&gt;"",IF(ABS($F32-$G32)&gt;=PrSettings!$M$7,(ABS($F32-$G32-BN32+BO32)&lt;=1)*1,IF(AND(BQ32,$F32=$G32,$F32&gt;=PrSettings!$M$6),(ABS(BN32-$F32)&lt;=1)*1,IF(AND(ABS($F32-$G32-BN32+BO32)&lt;=1,$F32+$G32&gt;=PrSettings!$M$8),(ABS(BN32-$F32)&lt;=1)*(ABS(BO32-$G32)&lt;=1)*1,""))),"")</f>
        <v/>
      </c>
      <c r="BU32" s="302"/>
      <c r="BW32" s="291">
        <f t="shared" si="5"/>
        <v>14</v>
      </c>
      <c r="BX32" s="292" t="str">
        <f t="shared" si="384"/>
        <v>D2</v>
      </c>
      <c r="BY32" s="293">
        <f t="shared" si="41"/>
        <v>15</v>
      </c>
      <c r="BZ32" s="292" t="str">
        <f t="shared" si="385"/>
        <v>D3</v>
      </c>
      <c r="CA32" s="296"/>
      <c r="CB32" s="296"/>
      <c r="CC32" s="301"/>
      <c r="CD32" s="293" t="str">
        <f t="shared" si="386"/>
        <v/>
      </c>
      <c r="CE32" s="293" t="str">
        <f>IF((CD32&lt;&gt;""),IF(OR($F32&lt;&gt;$G32,PrSettings!$M$4="●"),(($F32-$G32)=(CA32-CB32))*1,0),"")</f>
        <v/>
      </c>
      <c r="CF32" s="293" t="str">
        <f t="shared" si="387"/>
        <v/>
      </c>
      <c r="CG32" s="293" t="str">
        <f>IF(CD32&lt;&gt;"",IF(ABS($F32-$G32)&gt;=PrSettings!$M$7,(ABS($F32-$G32-CA32+CB32)&lt;=1)*1,IF(AND(CD32,$F32=$G32,$F32&gt;=PrSettings!$M$6),(ABS(CA32-$F32)&lt;=1)*1,IF(AND(ABS($F32-$G32-CA32+CB32)&lt;=1,$F32+$G32&gt;=PrSettings!$M$8),(ABS(CA32-$F32)&lt;=1)*(ABS(CB32-$G32)&lt;=1)*1,""))),"")</f>
        <v/>
      </c>
      <c r="CH32" s="302"/>
      <c r="CJ32" s="291">
        <f t="shared" si="6"/>
        <v>14</v>
      </c>
      <c r="CK32" s="292" t="str">
        <f t="shared" si="388"/>
        <v>D2</v>
      </c>
      <c r="CL32" s="293">
        <f t="shared" si="44"/>
        <v>15</v>
      </c>
      <c r="CM32" s="292" t="str">
        <f t="shared" si="389"/>
        <v>D3</v>
      </c>
      <c r="CN32" s="296"/>
      <c r="CO32" s="296"/>
      <c r="CP32" s="301"/>
      <c r="CQ32" s="293" t="str">
        <f t="shared" si="390"/>
        <v/>
      </c>
      <c r="CR32" s="293" t="str">
        <f>IF((CQ32&lt;&gt;""),IF(OR($F32&lt;&gt;$G32,PrSettings!$M$4="●"),(($F32-$G32)=(CN32-CO32))*1,0),"")</f>
        <v/>
      </c>
      <c r="CS32" s="293" t="str">
        <f t="shared" si="391"/>
        <v/>
      </c>
      <c r="CT32" s="293" t="str">
        <f>IF(CQ32&lt;&gt;"",IF(ABS($F32-$G32)&gt;=PrSettings!$M$7,(ABS($F32-$G32-CN32+CO32)&lt;=1)*1,IF(AND(CQ32,$F32=$G32,$F32&gt;=PrSettings!$M$6),(ABS(CN32-$F32)&lt;=1)*1,IF(AND(ABS($F32-$G32-CN32+CO32)&lt;=1,$F32+$G32&gt;=PrSettings!$M$8),(ABS(CN32-$F32)&lt;=1)*(ABS(CO32-$G32)&lt;=1)*1,""))),"")</f>
        <v/>
      </c>
      <c r="CU32" s="302"/>
      <c r="CW32" s="291">
        <f t="shared" si="7"/>
        <v>14</v>
      </c>
      <c r="CX32" s="292" t="str">
        <f t="shared" si="392"/>
        <v>D2</v>
      </c>
      <c r="CY32" s="293">
        <f t="shared" si="47"/>
        <v>15</v>
      </c>
      <c r="CZ32" s="292" t="str">
        <f t="shared" si="393"/>
        <v>D3</v>
      </c>
      <c r="DA32" s="296"/>
      <c r="DB32" s="296"/>
      <c r="DC32" s="301"/>
      <c r="DD32" s="293" t="str">
        <f t="shared" si="394"/>
        <v/>
      </c>
      <c r="DE32" s="293" t="str">
        <f>IF((DD32&lt;&gt;""),IF(OR($F32&lt;&gt;$G32,PrSettings!$M$4="●"),(($F32-$G32)=(DA32-DB32))*1,0),"")</f>
        <v/>
      </c>
      <c r="DF32" s="293" t="str">
        <f t="shared" si="395"/>
        <v/>
      </c>
      <c r="DG32" s="293" t="str">
        <f>IF(DD32&lt;&gt;"",IF(ABS($F32-$G32)&gt;=PrSettings!$M$7,(ABS($F32-$G32-DA32+DB32)&lt;=1)*1,IF(AND(DD32,$F32=$G32,$F32&gt;=PrSettings!$M$6),(ABS(DA32-$F32)&lt;=1)*1,IF(AND(ABS($F32-$G32-DA32+DB32)&lt;=1,$F32+$G32&gt;=PrSettings!$M$8),(ABS(DA32-$F32)&lt;=1)*(ABS(DB32-$G32)&lt;=1)*1,""))),"")</f>
        <v/>
      </c>
      <c r="DH32" s="302"/>
      <c r="DJ32" s="291">
        <f t="shared" si="8"/>
        <v>14</v>
      </c>
      <c r="DK32" s="292" t="str">
        <f t="shared" si="396"/>
        <v>D2</v>
      </c>
      <c r="DL32" s="293">
        <f t="shared" si="50"/>
        <v>15</v>
      </c>
      <c r="DM32" s="292" t="str">
        <f t="shared" si="397"/>
        <v>D3</v>
      </c>
      <c r="DN32" s="296"/>
      <c r="DO32" s="296"/>
      <c r="DP32" s="301"/>
      <c r="DQ32" s="293" t="str">
        <f t="shared" si="398"/>
        <v/>
      </c>
      <c r="DR32" s="293" t="str">
        <f>IF((DQ32&lt;&gt;""),IF(OR($F32&lt;&gt;$G32,PrSettings!$M$4="●"),(($F32-$G32)=(DN32-DO32))*1,0),"")</f>
        <v/>
      </c>
      <c r="DS32" s="293" t="str">
        <f t="shared" si="399"/>
        <v/>
      </c>
      <c r="DT32" s="293" t="str">
        <f>IF(DQ32&lt;&gt;"",IF(ABS($F32-$G32)&gt;=PrSettings!$M$7,(ABS($F32-$G32-DN32+DO32)&lt;=1)*1,IF(AND(DQ32,$F32=$G32,$F32&gt;=PrSettings!$M$6),(ABS(DN32-$F32)&lt;=1)*1,IF(AND(ABS($F32-$G32-DN32+DO32)&lt;=1,$F32+$G32&gt;=PrSettings!$M$8),(ABS(DN32-$F32)&lt;=1)*(ABS(DO32-$G32)&lt;=1)*1,""))),"")</f>
        <v/>
      </c>
      <c r="DU32" s="302"/>
      <c r="DW32" s="291">
        <f t="shared" si="9"/>
        <v>14</v>
      </c>
      <c r="DX32" s="292" t="str">
        <f t="shared" si="400"/>
        <v>D2</v>
      </c>
      <c r="DY32" s="293">
        <f t="shared" si="53"/>
        <v>15</v>
      </c>
      <c r="DZ32" s="292" t="str">
        <f t="shared" si="401"/>
        <v>D3</v>
      </c>
      <c r="EA32" s="296"/>
      <c r="EB32" s="296"/>
      <c r="EC32" s="301"/>
      <c r="ED32" s="293" t="str">
        <f t="shared" si="402"/>
        <v/>
      </c>
      <c r="EE32" s="293" t="str">
        <f>IF((ED32&lt;&gt;""),IF(OR($F32&lt;&gt;$G32,PrSettings!$M$4="●"),(($F32-$G32)=(EA32-EB32))*1,0),"")</f>
        <v/>
      </c>
      <c r="EF32" s="293" t="str">
        <f t="shared" si="403"/>
        <v/>
      </c>
      <c r="EG32" s="293" t="str">
        <f>IF(ED32&lt;&gt;"",IF(ABS($F32-$G32)&gt;=PrSettings!$M$7,(ABS($F32-$G32-EA32+EB32)&lt;=1)*1,IF(AND(ED32,$F32=$G32,$F32&gt;=PrSettings!$M$6),(ABS(EA32-$F32)&lt;=1)*1,IF(AND(ABS($F32-$G32-EA32+EB32)&lt;=1,$F32+$G32&gt;=PrSettings!$M$8),(ABS(EA32-$F32)&lt;=1)*(ABS(EB32-$G32)&lt;=1)*1,""))),"")</f>
        <v/>
      </c>
      <c r="EH32" s="302"/>
      <c r="EJ32" s="291">
        <f t="shared" si="10"/>
        <v>14</v>
      </c>
      <c r="EK32" s="292" t="str">
        <f t="shared" si="404"/>
        <v>D2</v>
      </c>
      <c r="EL32" s="293">
        <f t="shared" si="56"/>
        <v>15</v>
      </c>
      <c r="EM32" s="292" t="str">
        <f t="shared" si="405"/>
        <v>D3</v>
      </c>
      <c r="EN32" s="296"/>
      <c r="EO32" s="296"/>
      <c r="EP32" s="301"/>
      <c r="EQ32" s="293" t="str">
        <f t="shared" si="406"/>
        <v/>
      </c>
      <c r="ER32" s="293" t="str">
        <f>IF((EQ32&lt;&gt;""),IF(OR($F32&lt;&gt;$G32,PrSettings!$M$4="●"),(($F32-$G32)=(EN32-EO32))*1,0),"")</f>
        <v/>
      </c>
      <c r="ES32" s="293" t="str">
        <f t="shared" si="407"/>
        <v/>
      </c>
      <c r="ET32" s="293" t="str">
        <f>IF(EQ32&lt;&gt;"",IF(ABS($F32-$G32)&gt;=PrSettings!$M$7,(ABS($F32-$G32-EN32+EO32)&lt;=1)*1,IF(AND(EQ32,$F32=$G32,$F32&gt;=PrSettings!$M$6),(ABS(EN32-$F32)&lt;=1)*1,IF(AND(ABS($F32-$G32-EN32+EO32)&lt;=1,$F32+$G32&gt;=PrSettings!$M$8),(ABS(EN32-$F32)&lt;=1)*(ABS(EO32-$G32)&lt;=1)*1,""))),"")</f>
        <v/>
      </c>
      <c r="EU32" s="302"/>
      <c r="EW32" s="291">
        <f t="shared" si="11"/>
        <v>14</v>
      </c>
      <c r="EX32" s="292" t="str">
        <f t="shared" si="408"/>
        <v>D2</v>
      </c>
      <c r="EY32" s="293">
        <f t="shared" si="59"/>
        <v>15</v>
      </c>
      <c r="EZ32" s="292" t="str">
        <f t="shared" si="409"/>
        <v>D3</v>
      </c>
      <c r="FA32" s="296"/>
      <c r="FB32" s="296"/>
      <c r="FC32" s="301"/>
      <c r="FD32" s="293" t="str">
        <f t="shared" si="410"/>
        <v/>
      </c>
      <c r="FE32" s="293" t="str">
        <f>IF((FD32&lt;&gt;""),IF(OR($F32&lt;&gt;$G32,PrSettings!$M$4="●"),(($F32-$G32)=(FA32-FB32))*1,0),"")</f>
        <v/>
      </c>
      <c r="FF32" s="293" t="str">
        <f t="shared" si="411"/>
        <v/>
      </c>
      <c r="FG32" s="293" t="str">
        <f>IF(FD32&lt;&gt;"",IF(ABS($F32-$G32)&gt;=PrSettings!$M$7,(ABS($F32-$G32-FA32+FB32)&lt;=1)*1,IF(AND(FD32,$F32=$G32,$F32&gt;=PrSettings!$M$6),(ABS(FA32-$F32)&lt;=1)*1,IF(AND(ABS($F32-$G32-FA32+FB32)&lt;=1,$F32+$G32&gt;=PrSettings!$M$8),(ABS(FA32-$F32)&lt;=1)*(ABS(FB32-$G32)&lt;=1)*1,""))),"")</f>
        <v/>
      </c>
      <c r="FH32" s="302"/>
      <c r="FJ32" s="291">
        <f t="shared" si="12"/>
        <v>14</v>
      </c>
      <c r="FK32" s="292" t="str">
        <f t="shared" si="412"/>
        <v>D2</v>
      </c>
      <c r="FL32" s="293">
        <f t="shared" si="62"/>
        <v>15</v>
      </c>
      <c r="FM32" s="292" t="str">
        <f t="shared" si="413"/>
        <v>D3</v>
      </c>
      <c r="FN32" s="296"/>
      <c r="FO32" s="296"/>
      <c r="FP32" s="301"/>
      <c r="FQ32" s="293" t="str">
        <f t="shared" si="414"/>
        <v/>
      </c>
      <c r="FR32" s="293" t="str">
        <f>IF((FQ32&lt;&gt;""),IF(OR($F32&lt;&gt;$G32,PrSettings!$M$4="●"),(($F32-$G32)=(FN32-FO32))*1,0),"")</f>
        <v/>
      </c>
      <c r="FS32" s="293" t="str">
        <f t="shared" si="415"/>
        <v/>
      </c>
      <c r="FT32" s="293" t="str">
        <f>IF(FQ32&lt;&gt;"",IF(ABS($F32-$G32)&gt;=PrSettings!$M$7,(ABS($F32-$G32-FN32+FO32)&lt;=1)*1,IF(AND(FQ32,$F32=$G32,$F32&gt;=PrSettings!$M$6),(ABS(FN32-$F32)&lt;=1)*1,IF(AND(ABS($F32-$G32-FN32+FO32)&lt;=1,$F32+$G32&gt;=PrSettings!$M$8),(ABS(FN32-$F32)&lt;=1)*(ABS(FO32-$G32)&lt;=1)*1,""))),"")</f>
        <v/>
      </c>
      <c r="FU32" s="302"/>
      <c r="FW32" s="291">
        <f t="shared" si="13"/>
        <v>14</v>
      </c>
      <c r="FX32" s="292" t="str">
        <f t="shared" si="416"/>
        <v>D2</v>
      </c>
      <c r="FY32" s="293">
        <f t="shared" si="65"/>
        <v>15</v>
      </c>
      <c r="FZ32" s="292" t="str">
        <f t="shared" si="417"/>
        <v>D3</v>
      </c>
      <c r="GA32" s="296"/>
      <c r="GB32" s="296"/>
      <c r="GC32" s="301"/>
      <c r="GD32" s="293" t="str">
        <f t="shared" si="418"/>
        <v/>
      </c>
      <c r="GE32" s="293" t="str">
        <f>IF((GD32&lt;&gt;""),IF(OR($F32&lt;&gt;$G32,PrSettings!$M$4="●"),(($F32-$G32)=(GA32-GB32))*1,0),"")</f>
        <v/>
      </c>
      <c r="GF32" s="293" t="str">
        <f t="shared" si="419"/>
        <v/>
      </c>
      <c r="GG32" s="293" t="str">
        <f>IF(GD32&lt;&gt;"",IF(ABS($F32-$G32)&gt;=PrSettings!$M$7,(ABS($F32-$G32-GA32+GB32)&lt;=1)*1,IF(AND(GD32,$F32=$G32,$F32&gt;=PrSettings!$M$6),(ABS(GA32-$F32)&lt;=1)*1,IF(AND(ABS($F32-$G32-GA32+GB32)&lt;=1,$F32+$G32&gt;=PrSettings!$M$8),(ABS(GA32-$F32)&lt;=1)*(ABS(GB32-$G32)&lt;=1)*1,""))),"")</f>
        <v/>
      </c>
      <c r="GH32" s="302"/>
      <c r="GJ32" s="291">
        <f t="shared" si="14"/>
        <v>14</v>
      </c>
      <c r="GK32" s="292" t="str">
        <f t="shared" si="420"/>
        <v>D2</v>
      </c>
      <c r="GL32" s="293">
        <f t="shared" si="68"/>
        <v>15</v>
      </c>
      <c r="GM32" s="292" t="str">
        <f t="shared" si="421"/>
        <v>D3</v>
      </c>
      <c r="GN32" s="296"/>
      <c r="GO32" s="296"/>
      <c r="GP32" s="301"/>
      <c r="GQ32" s="293" t="str">
        <f t="shared" si="422"/>
        <v/>
      </c>
      <c r="GR32" s="293" t="str">
        <f>IF((GQ32&lt;&gt;""),IF(OR($F32&lt;&gt;$G32,PrSettings!$M$4="●"),(($F32-$G32)=(GN32-GO32))*1,0),"")</f>
        <v/>
      </c>
      <c r="GS32" s="293" t="str">
        <f t="shared" si="423"/>
        <v/>
      </c>
      <c r="GT32" s="293" t="str">
        <f>IF(GQ32&lt;&gt;"",IF(ABS($F32-$G32)&gt;=PrSettings!$M$7,(ABS($F32-$G32-GN32+GO32)&lt;=1)*1,IF(AND(GQ32,$F32=$G32,$F32&gt;=PrSettings!$M$6),(ABS(GN32-$F32)&lt;=1)*1,IF(AND(ABS($F32-$G32-GN32+GO32)&lt;=1,$F32+$G32&gt;=PrSettings!$M$8),(ABS(GN32-$F32)&lt;=1)*(ABS(GO32-$G32)&lt;=1)*1,""))),"")</f>
        <v/>
      </c>
      <c r="GU32" s="302"/>
      <c r="GW32" s="291">
        <f t="shared" si="15"/>
        <v>14</v>
      </c>
      <c r="GX32" s="292" t="str">
        <f t="shared" si="424"/>
        <v>D2</v>
      </c>
      <c r="GY32" s="293">
        <f t="shared" si="71"/>
        <v>15</v>
      </c>
      <c r="GZ32" s="292" t="str">
        <f t="shared" si="425"/>
        <v>D3</v>
      </c>
      <c r="HA32" s="296"/>
      <c r="HB32" s="296"/>
      <c r="HC32" s="301"/>
      <c r="HD32" s="293" t="str">
        <f t="shared" si="426"/>
        <v/>
      </c>
      <c r="HE32" s="293" t="str">
        <f>IF((HD32&lt;&gt;""),IF(OR($F32&lt;&gt;$G32,PrSettings!$M$4="●"),(($F32-$G32)=(HA32-HB32))*1,0),"")</f>
        <v/>
      </c>
      <c r="HF32" s="293" t="str">
        <f t="shared" si="427"/>
        <v/>
      </c>
      <c r="HG32" s="293" t="str">
        <f>IF(HD32&lt;&gt;"",IF(ABS($F32-$G32)&gt;=PrSettings!$M$7,(ABS($F32-$G32-HA32+HB32)&lt;=1)*1,IF(AND(HD32,$F32=$G32,$F32&gt;=PrSettings!$M$6),(ABS(HA32-$F32)&lt;=1)*1,IF(AND(ABS($F32-$G32-HA32+HB32)&lt;=1,$F32+$G32&gt;=PrSettings!$M$8),(ABS(HA32-$F32)&lt;=1)*(ABS(HB32-$G32)&lt;=1)*1,""))),"")</f>
        <v/>
      </c>
      <c r="HH32" s="302"/>
      <c r="HJ32" s="291">
        <f t="shared" si="16"/>
        <v>14</v>
      </c>
      <c r="HK32" s="292" t="str">
        <f t="shared" si="428"/>
        <v>D2</v>
      </c>
      <c r="HL32" s="293">
        <f t="shared" si="74"/>
        <v>15</v>
      </c>
      <c r="HM32" s="292" t="str">
        <f t="shared" si="429"/>
        <v>D3</v>
      </c>
      <c r="HN32" s="296"/>
      <c r="HO32" s="296"/>
      <c r="HP32" s="301"/>
      <c r="HQ32" s="293" t="str">
        <f t="shared" si="430"/>
        <v/>
      </c>
      <c r="HR32" s="293" t="str">
        <f>IF((HQ32&lt;&gt;""),IF(OR($F32&lt;&gt;$G32,PrSettings!$M$4="●"),(($F32-$G32)=(HN32-HO32))*1,0),"")</f>
        <v/>
      </c>
      <c r="HS32" s="293" t="str">
        <f t="shared" si="431"/>
        <v/>
      </c>
      <c r="HT32" s="293" t="str">
        <f>IF(HQ32&lt;&gt;"",IF(ABS($F32-$G32)&gt;=PrSettings!$M$7,(ABS($F32-$G32-HN32+HO32)&lt;=1)*1,IF(AND(HQ32,$F32=$G32,$F32&gt;=PrSettings!$M$6),(ABS(HN32-$F32)&lt;=1)*1,IF(AND(ABS($F32-$G32-HN32+HO32)&lt;=1,$F32+$G32&gt;=PrSettings!$M$8),(ABS(HN32-$F32)&lt;=1)*(ABS(HO32-$G32)&lt;=1)*1,""))),"")</f>
        <v/>
      </c>
      <c r="HU32" s="302"/>
      <c r="HW32" s="291">
        <f t="shared" si="17"/>
        <v>14</v>
      </c>
      <c r="HX32" s="292" t="str">
        <f t="shared" si="432"/>
        <v>D2</v>
      </c>
      <c r="HY32" s="293">
        <f t="shared" si="77"/>
        <v>15</v>
      </c>
      <c r="HZ32" s="292" t="str">
        <f t="shared" si="433"/>
        <v>D3</v>
      </c>
      <c r="IA32" s="296"/>
      <c r="IB32" s="296"/>
      <c r="IC32" s="301"/>
      <c r="ID32" s="293" t="str">
        <f t="shared" si="434"/>
        <v/>
      </c>
      <c r="IE32" s="293" t="str">
        <f>IF((ID32&lt;&gt;""),IF(OR($F32&lt;&gt;$G32,PrSettings!$M$4="●"),(($F32-$G32)=(IA32-IB32))*1,0),"")</f>
        <v/>
      </c>
      <c r="IF32" s="293" t="str">
        <f t="shared" si="435"/>
        <v/>
      </c>
      <c r="IG32" s="293" t="str">
        <f>IF(ID32&lt;&gt;"",IF(ABS($F32-$G32)&gt;=PrSettings!$M$7,(ABS($F32-$G32-IA32+IB32)&lt;=1)*1,IF(AND(ID32,$F32=$G32,$F32&gt;=PrSettings!$M$6),(ABS(IA32-$F32)&lt;=1)*1,IF(AND(ABS($F32-$G32-IA32+IB32)&lt;=1,$F32+$G32&gt;=PrSettings!$M$8),(ABS(IA32-$F32)&lt;=1)*(ABS(IB32-$G32)&lt;=1)*1,""))),"")</f>
        <v/>
      </c>
      <c r="IH32" s="302"/>
      <c r="IJ32" s="291">
        <f t="shared" si="18"/>
        <v>14</v>
      </c>
      <c r="IK32" s="292" t="str">
        <f t="shared" si="436"/>
        <v>D2</v>
      </c>
      <c r="IL32" s="293">
        <f t="shared" si="80"/>
        <v>15</v>
      </c>
      <c r="IM32" s="292" t="str">
        <f t="shared" si="437"/>
        <v>D3</v>
      </c>
      <c r="IN32" s="296"/>
      <c r="IO32" s="296"/>
      <c r="IP32" s="301"/>
      <c r="IQ32" s="293" t="str">
        <f t="shared" si="438"/>
        <v/>
      </c>
      <c r="IR32" s="293" t="str">
        <f>IF((IQ32&lt;&gt;""),IF(OR($F32&lt;&gt;$G32,PrSettings!$M$4="●"),(($F32-$G32)=(IN32-IO32))*1,0),"")</f>
        <v/>
      </c>
      <c r="IS32" s="293" t="str">
        <f t="shared" si="439"/>
        <v/>
      </c>
      <c r="IT32" s="293" t="str">
        <f>IF(IQ32&lt;&gt;"",IF(ABS($F32-$G32)&gt;=PrSettings!$M$7,(ABS($F32-$G32-IN32+IO32)&lt;=1)*1,IF(AND(IQ32,$F32=$G32,$F32&gt;=PrSettings!$M$6),(ABS(IN32-$F32)&lt;=1)*1,IF(AND(ABS($F32-$G32-IN32+IO32)&lt;=1,$F32+$G32&gt;=PrSettings!$M$8),(ABS(IN32-$F32)&lt;=1)*(ABS(IO32-$G32)&lt;=1)*1,""))),"")</f>
        <v/>
      </c>
      <c r="IU32" s="302"/>
      <c r="IW32" s="291">
        <f t="shared" si="19"/>
        <v>14</v>
      </c>
      <c r="IX32" s="292" t="str">
        <f t="shared" si="440"/>
        <v>D2</v>
      </c>
      <c r="IY32" s="293">
        <f t="shared" si="83"/>
        <v>15</v>
      </c>
      <c r="IZ32" s="292" t="str">
        <f t="shared" si="441"/>
        <v>D3</v>
      </c>
      <c r="JA32" s="296"/>
      <c r="JB32" s="296"/>
      <c r="JC32" s="301"/>
      <c r="JD32" s="293" t="str">
        <f t="shared" si="442"/>
        <v/>
      </c>
      <c r="JE32" s="293" t="str">
        <f>IF((JD32&lt;&gt;""),IF(OR($F32&lt;&gt;$G32,PrSettings!$M$4="●"),(($F32-$G32)=(JA32-JB32))*1,0),"")</f>
        <v/>
      </c>
      <c r="JF32" s="293" t="str">
        <f t="shared" si="443"/>
        <v/>
      </c>
      <c r="JG32" s="293" t="str">
        <f>IF(JD32&lt;&gt;"",IF(ABS($F32-$G32)&gt;=PrSettings!$M$7,(ABS($F32-$G32-JA32+JB32)&lt;=1)*1,IF(AND(JD32,$F32=$G32,$F32&gt;=PrSettings!$M$6),(ABS(JA32-$F32)&lt;=1)*1,IF(AND(ABS($F32-$G32-JA32+JB32)&lt;=1,$F32+$G32&gt;=PrSettings!$M$8),(ABS(JA32-$F32)&lt;=1)*(ABS(JB32-$G32)&lt;=1)*1,""))),"")</f>
        <v/>
      </c>
      <c r="JH32" s="302"/>
      <c r="JJ32" s="291">
        <f t="shared" si="20"/>
        <v>14</v>
      </c>
      <c r="JK32" s="292" t="str">
        <f t="shared" si="444"/>
        <v>D2</v>
      </c>
      <c r="JL32" s="293">
        <f t="shared" si="86"/>
        <v>15</v>
      </c>
      <c r="JM32" s="292" t="str">
        <f t="shared" si="445"/>
        <v>D3</v>
      </c>
      <c r="JN32" s="296"/>
      <c r="JO32" s="296"/>
      <c r="JP32" s="301"/>
      <c r="JQ32" s="293" t="str">
        <f t="shared" si="446"/>
        <v/>
      </c>
      <c r="JR32" s="293" t="str">
        <f>IF((JQ32&lt;&gt;""),IF(OR($F32&lt;&gt;$G32,PrSettings!$M$4="●"),(($F32-$G32)=(JN32-JO32))*1,0),"")</f>
        <v/>
      </c>
      <c r="JS32" s="293" t="str">
        <f t="shared" si="447"/>
        <v/>
      </c>
      <c r="JT32" s="293" t="str">
        <f>IF(JQ32&lt;&gt;"",IF(ABS($F32-$G32)&gt;=PrSettings!$M$7,(ABS($F32-$G32-JN32+JO32)&lt;=1)*1,IF(AND(JQ32,$F32=$G32,$F32&gt;=PrSettings!$M$6),(ABS(JN32-$F32)&lt;=1)*1,IF(AND(ABS($F32-$G32-JN32+JO32)&lt;=1,$F32+$G32&gt;=PrSettings!$M$8),(ABS(JN32-$F32)&lt;=1)*(ABS(JO32-$G32)&lt;=1)*1,""))),"")</f>
        <v/>
      </c>
      <c r="JU32" s="302"/>
      <c r="JW32" s="291">
        <f t="shared" si="21"/>
        <v>14</v>
      </c>
      <c r="JX32" s="292" t="str">
        <f t="shared" si="448"/>
        <v>D2</v>
      </c>
      <c r="JY32" s="293">
        <f t="shared" si="89"/>
        <v>15</v>
      </c>
      <c r="JZ32" s="292" t="str">
        <f t="shared" si="449"/>
        <v>D3</v>
      </c>
      <c r="KA32" s="296"/>
      <c r="KB32" s="296"/>
      <c r="KC32" s="301"/>
      <c r="KD32" s="293" t="str">
        <f t="shared" si="450"/>
        <v/>
      </c>
      <c r="KE32" s="293" t="str">
        <f>IF((KD32&lt;&gt;""),IF(OR($F32&lt;&gt;$G32,PrSettings!$M$4="●"),(($F32-$G32)=(KA32-KB32))*1,0),"")</f>
        <v/>
      </c>
      <c r="KF32" s="293" t="str">
        <f t="shared" si="451"/>
        <v/>
      </c>
      <c r="KG32" s="293" t="str">
        <f>IF(KD32&lt;&gt;"",IF(ABS($F32-$G32)&gt;=PrSettings!$M$7,(ABS($F32-$G32-KA32+KB32)&lt;=1)*1,IF(AND(KD32,$F32=$G32,$F32&gt;=PrSettings!$M$6),(ABS(KA32-$F32)&lt;=1)*1,IF(AND(ABS($F32-$G32-KA32+KB32)&lt;=1,$F32+$G32&gt;=PrSettings!$M$8),(ABS(KA32-$F32)&lt;=1)*(ABS(KB32-$G32)&lt;=1)*1,""))),"")</f>
        <v/>
      </c>
      <c r="KH32" s="302"/>
      <c r="KJ32" s="291">
        <f t="shared" si="22"/>
        <v>14</v>
      </c>
      <c r="KK32" s="292" t="str">
        <f t="shared" si="452"/>
        <v>D2</v>
      </c>
      <c r="KL32" s="293">
        <f t="shared" si="92"/>
        <v>15</v>
      </c>
      <c r="KM32" s="292" t="str">
        <f t="shared" si="453"/>
        <v>D3</v>
      </c>
      <c r="KN32" s="296"/>
      <c r="KO32" s="296"/>
      <c r="KP32" s="301"/>
      <c r="KQ32" s="293" t="str">
        <f t="shared" si="454"/>
        <v/>
      </c>
      <c r="KR32" s="293" t="str">
        <f>IF((KQ32&lt;&gt;""),IF(OR($F32&lt;&gt;$G32,PrSettings!$M$4="●"),(($F32-$G32)=(KN32-KO32))*1,0),"")</f>
        <v/>
      </c>
      <c r="KS32" s="293" t="str">
        <f t="shared" si="455"/>
        <v/>
      </c>
      <c r="KT32" s="293" t="str">
        <f>IF(KQ32&lt;&gt;"",IF(ABS($F32-$G32)&gt;=PrSettings!$M$7,(ABS($F32-$G32-KN32+KO32)&lt;=1)*1,IF(AND(KQ32,$F32=$G32,$F32&gt;=PrSettings!$M$6),(ABS(KN32-$F32)&lt;=1)*1,IF(AND(ABS($F32-$G32-KN32+KO32)&lt;=1,$F32+$G32&gt;=PrSettings!$M$8),(ABS(KN32-$F32)&lt;=1)*(ABS(KO32-$G32)&lt;=1)*1,""))),"")</f>
        <v/>
      </c>
      <c r="KU32" s="302"/>
      <c r="KW32" s="291">
        <f t="shared" si="23"/>
        <v>14</v>
      </c>
      <c r="KX32" s="292" t="str">
        <f t="shared" si="456"/>
        <v>D2</v>
      </c>
      <c r="KY32" s="293">
        <f t="shared" si="95"/>
        <v>15</v>
      </c>
      <c r="KZ32" s="292" t="str">
        <f t="shared" si="457"/>
        <v>D3</v>
      </c>
      <c r="LA32" s="296"/>
      <c r="LB32" s="296"/>
      <c r="LC32" s="301"/>
      <c r="LD32" s="293" t="str">
        <f t="shared" si="458"/>
        <v/>
      </c>
      <c r="LE32" s="293" t="str">
        <f>IF((LD32&lt;&gt;""),IF(OR($F32&lt;&gt;$G32,PrSettings!$M$4="●"),(($F32-$G32)=(LA32-LB32))*1,0),"")</f>
        <v/>
      </c>
      <c r="LF32" s="293" t="str">
        <f t="shared" si="459"/>
        <v/>
      </c>
      <c r="LG32" s="293" t="str">
        <f>IF(LD32&lt;&gt;"",IF(ABS($F32-$G32)&gt;=PrSettings!$M$7,(ABS($F32-$G32-LA32+LB32)&lt;=1)*1,IF(AND(LD32,$F32=$G32,$F32&gt;=PrSettings!$M$6),(ABS(LA32-$F32)&lt;=1)*1,IF(AND(ABS($F32-$G32-LA32+LB32)&lt;=1,$F32+$G32&gt;=PrSettings!$M$8),(ABS(LA32-$F32)&lt;=1)*(ABS(LB32-$G32)&lt;=1)*1,""))),"")</f>
        <v/>
      </c>
      <c r="LH32" s="302"/>
      <c r="LJ32" s="291">
        <f t="shared" si="24"/>
        <v>14</v>
      </c>
      <c r="LK32" s="292" t="str">
        <f t="shared" si="460"/>
        <v>D2</v>
      </c>
      <c r="LL32" s="293">
        <f t="shared" si="98"/>
        <v>15</v>
      </c>
      <c r="LM32" s="292" t="str">
        <f t="shared" si="461"/>
        <v>D3</v>
      </c>
      <c r="LN32" s="296"/>
      <c r="LO32" s="296"/>
      <c r="LP32" s="301"/>
      <c r="LQ32" s="293" t="str">
        <f t="shared" si="462"/>
        <v/>
      </c>
      <c r="LR32" s="293" t="str">
        <f>IF((LQ32&lt;&gt;""),IF(OR($F32&lt;&gt;$G32,PrSettings!$M$4="●"),(($F32-$G32)=(LN32-LO32))*1,0),"")</f>
        <v/>
      </c>
      <c r="LS32" s="293" t="str">
        <f t="shared" si="463"/>
        <v/>
      </c>
      <c r="LT32" s="293" t="str">
        <f>IF(LQ32&lt;&gt;"",IF(ABS($F32-$G32)&gt;=PrSettings!$M$7,(ABS($F32-$G32-LN32+LO32)&lt;=1)*1,IF(AND(LQ32,$F32=$G32,$F32&gt;=PrSettings!$M$6),(ABS(LN32-$F32)&lt;=1)*1,IF(AND(ABS($F32-$G32-LN32+LO32)&lt;=1,$F32+$G32&gt;=PrSettings!$M$8),(ABS(LN32-$F32)&lt;=1)*(ABS(LO32-$G32)&lt;=1)*1,""))),"")</f>
        <v/>
      </c>
      <c r="LU32" s="302"/>
      <c r="LW32" s="291">
        <f t="shared" si="25"/>
        <v>14</v>
      </c>
      <c r="LX32" s="292" t="str">
        <f t="shared" si="464"/>
        <v>D2</v>
      </c>
      <c r="LY32" s="293">
        <f t="shared" si="101"/>
        <v>15</v>
      </c>
      <c r="LZ32" s="292" t="str">
        <f t="shared" si="465"/>
        <v>D3</v>
      </c>
      <c r="MA32" s="296"/>
      <c r="MB32" s="296"/>
      <c r="MC32" s="301"/>
      <c r="MD32" s="293" t="str">
        <f t="shared" si="466"/>
        <v/>
      </c>
      <c r="ME32" s="293" t="str">
        <f>IF((MD32&lt;&gt;""),IF(OR($F32&lt;&gt;$G32,PrSettings!$M$4="●"),(($F32-$G32)=(MA32-MB32))*1,0),"")</f>
        <v/>
      </c>
      <c r="MF32" s="293" t="str">
        <f t="shared" si="467"/>
        <v/>
      </c>
      <c r="MG32" s="293" t="str">
        <f>IF(MD32&lt;&gt;"",IF(ABS($F32-$G32)&gt;=PrSettings!$M$7,(ABS($F32-$G32-MA32+MB32)&lt;=1)*1,IF(AND(MD32,$F32=$G32,$F32&gt;=PrSettings!$M$6),(ABS(MA32-$F32)&lt;=1)*1,IF(AND(ABS($F32-$G32-MA32+MB32)&lt;=1,$F32+$G32&gt;=PrSettings!$M$8),(ABS(MA32-$F32)&lt;=1)*(ABS(MB32-$G32)&lt;=1)*1,""))),"")</f>
        <v/>
      </c>
      <c r="MH32" s="302"/>
    </row>
    <row r="33" spans="1:346" ht="24" customHeight="1" x14ac:dyDescent="0.25">
      <c r="B33" s="281" t="str">
        <f>Sprache!$E$95&amp;" E"</f>
        <v>Gruppe E</v>
      </c>
      <c r="C33" s="282"/>
      <c r="D33" s="303"/>
      <c r="E33" s="284"/>
      <c r="F33" s="304"/>
      <c r="G33" s="305"/>
      <c r="J33" s="281" t="str">
        <f>Sprache!$E$95&amp;" E"</f>
        <v>Gruppe E</v>
      </c>
      <c r="K33" s="303"/>
      <c r="L33" s="303"/>
      <c r="M33" s="284"/>
      <c r="N33" s="287"/>
      <c r="O33" s="288"/>
      <c r="P33" s="285"/>
      <c r="Q33" s="289"/>
      <c r="R33" s="289"/>
      <c r="S33" s="284"/>
      <c r="T33" s="284"/>
      <c r="U33" s="290"/>
      <c r="W33" s="281" t="str">
        <f>Sprache!$E$95&amp;" E"</f>
        <v>Gruppe E</v>
      </c>
      <c r="X33" s="303"/>
      <c r="Y33" s="303"/>
      <c r="Z33" s="284"/>
      <c r="AA33" s="287"/>
      <c r="AB33" s="288"/>
      <c r="AC33" s="285"/>
      <c r="AD33" s="289"/>
      <c r="AE33" s="289"/>
      <c r="AF33" s="284"/>
      <c r="AG33" s="284"/>
      <c r="AH33" s="290"/>
      <c r="AJ33" s="281" t="str">
        <f>Sprache!$E$95&amp;" E"</f>
        <v>Gruppe E</v>
      </c>
      <c r="AK33" s="303"/>
      <c r="AL33" s="303"/>
      <c r="AM33" s="284"/>
      <c r="AN33" s="287"/>
      <c r="AO33" s="288"/>
      <c r="AP33" s="285"/>
      <c r="AQ33" s="289"/>
      <c r="AR33" s="289"/>
      <c r="AS33" s="284"/>
      <c r="AT33" s="284"/>
      <c r="AU33" s="290"/>
      <c r="AW33" s="281" t="str">
        <f>Sprache!$E$95&amp;" E"</f>
        <v>Gruppe E</v>
      </c>
      <c r="AX33" s="303"/>
      <c r="AY33" s="303"/>
      <c r="AZ33" s="284"/>
      <c r="BA33" s="287"/>
      <c r="BB33" s="288"/>
      <c r="BC33" s="285"/>
      <c r="BD33" s="289"/>
      <c r="BE33" s="289"/>
      <c r="BF33" s="284"/>
      <c r="BG33" s="284"/>
      <c r="BH33" s="290"/>
      <c r="BJ33" s="281" t="str">
        <f>Sprache!$E$95&amp;" E"</f>
        <v>Gruppe E</v>
      </c>
      <c r="BK33" s="303"/>
      <c r="BL33" s="303"/>
      <c r="BM33" s="284"/>
      <c r="BN33" s="287"/>
      <c r="BO33" s="288"/>
      <c r="BP33" s="285"/>
      <c r="BQ33" s="289"/>
      <c r="BR33" s="289"/>
      <c r="BS33" s="284"/>
      <c r="BT33" s="284"/>
      <c r="BU33" s="290"/>
      <c r="BW33" s="281" t="str">
        <f>Sprache!$E$95&amp;" E"</f>
        <v>Gruppe E</v>
      </c>
      <c r="BX33" s="303"/>
      <c r="BY33" s="303"/>
      <c r="BZ33" s="284"/>
      <c r="CA33" s="287"/>
      <c r="CB33" s="288"/>
      <c r="CC33" s="285"/>
      <c r="CD33" s="289"/>
      <c r="CE33" s="289"/>
      <c r="CF33" s="284"/>
      <c r="CG33" s="284"/>
      <c r="CH33" s="290"/>
      <c r="CJ33" s="281" t="str">
        <f>Sprache!$E$95&amp;" E"</f>
        <v>Gruppe E</v>
      </c>
      <c r="CK33" s="303"/>
      <c r="CL33" s="303"/>
      <c r="CM33" s="284"/>
      <c r="CN33" s="287"/>
      <c r="CO33" s="288"/>
      <c r="CP33" s="285"/>
      <c r="CQ33" s="289"/>
      <c r="CR33" s="289"/>
      <c r="CS33" s="284"/>
      <c r="CT33" s="284"/>
      <c r="CU33" s="290"/>
      <c r="CW33" s="281" t="str">
        <f>Sprache!$E$95&amp;" E"</f>
        <v>Gruppe E</v>
      </c>
      <c r="CX33" s="303"/>
      <c r="CY33" s="303"/>
      <c r="CZ33" s="284"/>
      <c r="DA33" s="287"/>
      <c r="DB33" s="288"/>
      <c r="DC33" s="285"/>
      <c r="DD33" s="289"/>
      <c r="DE33" s="289"/>
      <c r="DF33" s="284"/>
      <c r="DG33" s="284"/>
      <c r="DH33" s="290"/>
      <c r="DJ33" s="281" t="str">
        <f>Sprache!$E$95&amp;" E"</f>
        <v>Gruppe E</v>
      </c>
      <c r="DK33" s="303"/>
      <c r="DL33" s="303"/>
      <c r="DM33" s="284"/>
      <c r="DN33" s="287"/>
      <c r="DO33" s="288"/>
      <c r="DP33" s="285"/>
      <c r="DQ33" s="289"/>
      <c r="DR33" s="289"/>
      <c r="DS33" s="284"/>
      <c r="DT33" s="284"/>
      <c r="DU33" s="290"/>
      <c r="DW33" s="281" t="str">
        <f>Sprache!$E$95&amp;" E"</f>
        <v>Gruppe E</v>
      </c>
      <c r="DX33" s="303"/>
      <c r="DY33" s="303"/>
      <c r="DZ33" s="284"/>
      <c r="EA33" s="287"/>
      <c r="EB33" s="288"/>
      <c r="EC33" s="285"/>
      <c r="ED33" s="289"/>
      <c r="EE33" s="289"/>
      <c r="EF33" s="284"/>
      <c r="EG33" s="284"/>
      <c r="EH33" s="290"/>
      <c r="EJ33" s="281" t="str">
        <f>Sprache!$E$95&amp;" E"</f>
        <v>Gruppe E</v>
      </c>
      <c r="EK33" s="303"/>
      <c r="EL33" s="303"/>
      <c r="EM33" s="284"/>
      <c r="EN33" s="287"/>
      <c r="EO33" s="288"/>
      <c r="EP33" s="285"/>
      <c r="EQ33" s="289"/>
      <c r="ER33" s="289"/>
      <c r="ES33" s="284"/>
      <c r="ET33" s="284"/>
      <c r="EU33" s="290"/>
      <c r="EW33" s="281" t="str">
        <f>Sprache!$E$95&amp;" E"</f>
        <v>Gruppe E</v>
      </c>
      <c r="EX33" s="303"/>
      <c r="EY33" s="303"/>
      <c r="EZ33" s="284"/>
      <c r="FA33" s="287"/>
      <c r="FB33" s="288"/>
      <c r="FC33" s="285"/>
      <c r="FD33" s="289"/>
      <c r="FE33" s="289"/>
      <c r="FF33" s="284"/>
      <c r="FG33" s="284"/>
      <c r="FH33" s="290"/>
      <c r="FJ33" s="281" t="str">
        <f>Sprache!$E$95&amp;" E"</f>
        <v>Gruppe E</v>
      </c>
      <c r="FK33" s="303"/>
      <c r="FL33" s="303"/>
      <c r="FM33" s="284"/>
      <c r="FN33" s="287"/>
      <c r="FO33" s="288"/>
      <c r="FP33" s="285"/>
      <c r="FQ33" s="289"/>
      <c r="FR33" s="289"/>
      <c r="FS33" s="284"/>
      <c r="FT33" s="284"/>
      <c r="FU33" s="290"/>
      <c r="FW33" s="281" t="str">
        <f>Sprache!$E$95&amp;" E"</f>
        <v>Gruppe E</v>
      </c>
      <c r="FX33" s="303"/>
      <c r="FY33" s="303"/>
      <c r="FZ33" s="284"/>
      <c r="GA33" s="287"/>
      <c r="GB33" s="288"/>
      <c r="GC33" s="285"/>
      <c r="GD33" s="289"/>
      <c r="GE33" s="289"/>
      <c r="GF33" s="284"/>
      <c r="GG33" s="284"/>
      <c r="GH33" s="290"/>
      <c r="GJ33" s="281" t="str">
        <f>Sprache!$E$95&amp;" E"</f>
        <v>Gruppe E</v>
      </c>
      <c r="GK33" s="303"/>
      <c r="GL33" s="303"/>
      <c r="GM33" s="284"/>
      <c r="GN33" s="287"/>
      <c r="GO33" s="288"/>
      <c r="GP33" s="285"/>
      <c r="GQ33" s="289"/>
      <c r="GR33" s="289"/>
      <c r="GS33" s="284"/>
      <c r="GT33" s="284"/>
      <c r="GU33" s="290"/>
      <c r="GW33" s="281" t="str">
        <f>Sprache!$E$95&amp;" E"</f>
        <v>Gruppe E</v>
      </c>
      <c r="GX33" s="303"/>
      <c r="GY33" s="303"/>
      <c r="GZ33" s="284"/>
      <c r="HA33" s="287"/>
      <c r="HB33" s="288"/>
      <c r="HC33" s="285"/>
      <c r="HD33" s="289"/>
      <c r="HE33" s="289"/>
      <c r="HF33" s="284"/>
      <c r="HG33" s="284"/>
      <c r="HH33" s="290"/>
      <c r="HJ33" s="281" t="str">
        <f>Sprache!$E$95&amp;" E"</f>
        <v>Gruppe E</v>
      </c>
      <c r="HK33" s="303"/>
      <c r="HL33" s="303"/>
      <c r="HM33" s="284"/>
      <c r="HN33" s="287"/>
      <c r="HO33" s="288"/>
      <c r="HP33" s="285"/>
      <c r="HQ33" s="289"/>
      <c r="HR33" s="289"/>
      <c r="HS33" s="284"/>
      <c r="HT33" s="284"/>
      <c r="HU33" s="290"/>
      <c r="HW33" s="281" t="str">
        <f>Sprache!$E$95&amp;" E"</f>
        <v>Gruppe E</v>
      </c>
      <c r="HX33" s="303"/>
      <c r="HY33" s="303"/>
      <c r="HZ33" s="284"/>
      <c r="IA33" s="287"/>
      <c r="IB33" s="288"/>
      <c r="IC33" s="285"/>
      <c r="ID33" s="289"/>
      <c r="IE33" s="289"/>
      <c r="IF33" s="284"/>
      <c r="IG33" s="284"/>
      <c r="IH33" s="290"/>
      <c r="IJ33" s="281" t="str">
        <f>Sprache!$E$95&amp;" E"</f>
        <v>Gruppe E</v>
      </c>
      <c r="IK33" s="303"/>
      <c r="IL33" s="303"/>
      <c r="IM33" s="284"/>
      <c r="IN33" s="287"/>
      <c r="IO33" s="288"/>
      <c r="IP33" s="285"/>
      <c r="IQ33" s="289"/>
      <c r="IR33" s="289"/>
      <c r="IS33" s="284"/>
      <c r="IT33" s="284"/>
      <c r="IU33" s="290"/>
      <c r="IW33" s="281" t="str">
        <f>Sprache!$E$95&amp;" E"</f>
        <v>Gruppe E</v>
      </c>
      <c r="IX33" s="303"/>
      <c r="IY33" s="303"/>
      <c r="IZ33" s="284"/>
      <c r="JA33" s="287"/>
      <c r="JB33" s="288"/>
      <c r="JC33" s="285"/>
      <c r="JD33" s="289"/>
      <c r="JE33" s="289"/>
      <c r="JF33" s="284"/>
      <c r="JG33" s="284"/>
      <c r="JH33" s="290"/>
      <c r="JJ33" s="281" t="str">
        <f>Sprache!$E$95&amp;" E"</f>
        <v>Gruppe E</v>
      </c>
      <c r="JK33" s="303"/>
      <c r="JL33" s="303"/>
      <c r="JM33" s="284"/>
      <c r="JN33" s="287"/>
      <c r="JO33" s="288"/>
      <c r="JP33" s="285"/>
      <c r="JQ33" s="289"/>
      <c r="JR33" s="289"/>
      <c r="JS33" s="284"/>
      <c r="JT33" s="284"/>
      <c r="JU33" s="290"/>
      <c r="JW33" s="281" t="str">
        <f>Sprache!$E$95&amp;" E"</f>
        <v>Gruppe E</v>
      </c>
      <c r="JX33" s="303"/>
      <c r="JY33" s="303"/>
      <c r="JZ33" s="284"/>
      <c r="KA33" s="287"/>
      <c r="KB33" s="288"/>
      <c r="KC33" s="285"/>
      <c r="KD33" s="289"/>
      <c r="KE33" s="289"/>
      <c r="KF33" s="284"/>
      <c r="KG33" s="284"/>
      <c r="KH33" s="290"/>
      <c r="KJ33" s="281" t="str">
        <f>Sprache!$E$95&amp;" E"</f>
        <v>Gruppe E</v>
      </c>
      <c r="KK33" s="303"/>
      <c r="KL33" s="303"/>
      <c r="KM33" s="284"/>
      <c r="KN33" s="287"/>
      <c r="KO33" s="288"/>
      <c r="KP33" s="285"/>
      <c r="KQ33" s="289"/>
      <c r="KR33" s="289"/>
      <c r="KS33" s="284"/>
      <c r="KT33" s="284"/>
      <c r="KU33" s="290"/>
      <c r="KW33" s="281" t="str">
        <f>Sprache!$E$95&amp;" E"</f>
        <v>Gruppe E</v>
      </c>
      <c r="KX33" s="303"/>
      <c r="KY33" s="303"/>
      <c r="KZ33" s="284"/>
      <c r="LA33" s="287"/>
      <c r="LB33" s="288"/>
      <c r="LC33" s="285"/>
      <c r="LD33" s="289"/>
      <c r="LE33" s="289"/>
      <c r="LF33" s="284"/>
      <c r="LG33" s="284"/>
      <c r="LH33" s="290"/>
      <c r="LJ33" s="281" t="str">
        <f>Sprache!$E$95&amp;" E"</f>
        <v>Gruppe E</v>
      </c>
      <c r="LK33" s="303"/>
      <c r="LL33" s="303"/>
      <c r="LM33" s="284"/>
      <c r="LN33" s="287"/>
      <c r="LO33" s="288"/>
      <c r="LP33" s="285"/>
      <c r="LQ33" s="289"/>
      <c r="LR33" s="289"/>
      <c r="LS33" s="284"/>
      <c r="LT33" s="284"/>
      <c r="LU33" s="290"/>
      <c r="LW33" s="281" t="str">
        <f>Sprache!$E$95&amp;" E"</f>
        <v>Gruppe E</v>
      </c>
      <c r="LX33" s="303"/>
      <c r="LY33" s="303"/>
      <c r="LZ33" s="284"/>
      <c r="MA33" s="287"/>
      <c r="MB33" s="288"/>
      <c r="MC33" s="285"/>
      <c r="MD33" s="289"/>
      <c r="ME33" s="289"/>
      <c r="MF33" s="284"/>
      <c r="MG33" s="284"/>
      <c r="MH33" s="290"/>
    </row>
    <row r="34" spans="1:346" x14ac:dyDescent="0.25">
      <c r="B34" s="291">
        <f>INDEX(Groups!$C$7:$C$35,MATCH(C34,Groups!$D$7:$D$35,0))</f>
        <v>19</v>
      </c>
      <c r="C34" s="292" t="str">
        <f>CalcE!$P$22</f>
        <v>E3</v>
      </c>
      <c r="D34" s="293">
        <f>INDEX(Groups!$C$7:$C$35,MATCH(E34,Groups!$D$7:$D$35,0))</f>
        <v>20</v>
      </c>
      <c r="E34" s="292" t="str">
        <f>CalcE!$Q$22</f>
        <v>E4</v>
      </c>
      <c r="F34" s="294" t="str">
        <f>CalcE!$R$22</f>
        <v/>
      </c>
      <c r="G34" s="295" t="str">
        <f>CalcE!$S$22</f>
        <v/>
      </c>
      <c r="J34" s="291">
        <f t="shared" si="0"/>
        <v>19</v>
      </c>
      <c r="K34" s="292" t="str">
        <f t="shared" ref="K34:K39" si="468">$C34</f>
        <v>E3</v>
      </c>
      <c r="L34" s="293">
        <f t="shared" si="26"/>
        <v>20</v>
      </c>
      <c r="M34" s="292" t="str">
        <f t="shared" ref="M34:M39" si="469">$E34</f>
        <v>E4</v>
      </c>
      <c r="N34" s="296"/>
      <c r="O34" s="296"/>
      <c r="P34" s="297"/>
      <c r="Q34" s="293" t="str">
        <f t="shared" ref="Q34:Q39" si="470">IF(($F34&lt;&gt;"")*($G34&lt;&gt;"")*(N34&lt;&gt;"")*(O34&lt;&gt;""),($F34&gt;$G34)*(N34&gt;O34)+($F34=$G34)*(N34=O34)+($F34&lt;$G34)*(N34&lt;O34),"")</f>
        <v/>
      </c>
      <c r="R34" s="293" t="str">
        <f>IF((Q34&lt;&gt;""),IF(OR($F34&lt;&gt;$G34,PrSettings!$M$4="●"),(($F34-$G34)=(N34-O34))*1,0),"")</f>
        <v/>
      </c>
      <c r="S34" s="293" t="str">
        <f t="shared" ref="S34:S39" si="471">IF((Q34&lt;&gt;""),($F34=N34)*($G34=O34),"")</f>
        <v/>
      </c>
      <c r="T34" s="293" t="str">
        <f>IF(Q34&lt;&gt;"",IF(ABS($F34-$G34)&gt;=PrSettings!$M$7,(ABS($F34-$G34-N34+O34)&lt;=1)*1,IF(AND(Q34,$F34=$G34,$F34&gt;=PrSettings!$M$6),(ABS(N34-$F34)&lt;=1)*1,IF(AND(ABS($F34-$G34-N34+O34)&lt;=1,$F34+$G34&gt;=PrSettings!$M$8),(ABS(N34-$F34)&lt;=1)*(ABS(O34-$G34)&lt;=1)*1,""))),"")</f>
        <v/>
      </c>
      <c r="U34" s="298"/>
      <c r="W34" s="291">
        <f t="shared" si="1"/>
        <v>19</v>
      </c>
      <c r="X34" s="292" t="str">
        <f t="shared" ref="X34:X39" si="472">$C34</f>
        <v>E3</v>
      </c>
      <c r="Y34" s="293">
        <f t="shared" si="29"/>
        <v>20</v>
      </c>
      <c r="Z34" s="292" t="str">
        <f t="shared" ref="Z34:Z39" si="473">$E34</f>
        <v>E4</v>
      </c>
      <c r="AA34" s="296"/>
      <c r="AB34" s="296"/>
      <c r="AC34" s="297"/>
      <c r="AD34" s="293" t="str">
        <f t="shared" ref="AD34:AD39" si="474">IF(($F34&lt;&gt;"")*($G34&lt;&gt;"")*(AA34&lt;&gt;"")*(AB34&lt;&gt;""),($F34&gt;$G34)*(AA34&gt;AB34)+($F34=$G34)*(AA34=AB34)+($F34&lt;$G34)*(AA34&lt;AB34),"")</f>
        <v/>
      </c>
      <c r="AE34" s="293" t="str">
        <f>IF((AD34&lt;&gt;""),IF(OR($F34&lt;&gt;$G34,PrSettings!$M$4="●"),(($F34-$G34)=(AA34-AB34))*1,0),"")</f>
        <v/>
      </c>
      <c r="AF34" s="293" t="str">
        <f t="shared" ref="AF34:AF39" si="475">IF((AD34&lt;&gt;""),($F34=AA34)*($G34=AB34),"")</f>
        <v/>
      </c>
      <c r="AG34" s="293" t="str">
        <f>IF(AD34&lt;&gt;"",IF(ABS($F34-$G34)&gt;=PrSettings!$M$7,(ABS($F34-$G34-AA34+AB34)&lt;=1)*1,IF(AND(AD34,$F34=$G34,$F34&gt;=PrSettings!$M$6),(ABS(AA34-$F34)&lt;=1)*1,IF(AND(ABS($F34-$G34-AA34+AB34)&lt;=1,$F34+$G34&gt;=PrSettings!$M$8),(ABS(AA34-$F34)&lt;=1)*(ABS(AB34-$G34)&lt;=1)*1,""))),"")</f>
        <v/>
      </c>
      <c r="AH34" s="298"/>
      <c r="AJ34" s="291">
        <f t="shared" si="2"/>
        <v>19</v>
      </c>
      <c r="AK34" s="292" t="str">
        <f t="shared" ref="AK34:AK39" si="476">$C34</f>
        <v>E3</v>
      </c>
      <c r="AL34" s="293">
        <f t="shared" si="32"/>
        <v>20</v>
      </c>
      <c r="AM34" s="292" t="str">
        <f t="shared" ref="AM34:AM39" si="477">$E34</f>
        <v>E4</v>
      </c>
      <c r="AN34" s="296"/>
      <c r="AO34" s="296"/>
      <c r="AP34" s="297"/>
      <c r="AQ34" s="293" t="str">
        <f t="shared" ref="AQ34:AQ39" si="478">IF(($F34&lt;&gt;"")*($G34&lt;&gt;"")*(AN34&lt;&gt;"")*(AO34&lt;&gt;""),($F34&gt;$G34)*(AN34&gt;AO34)+($F34=$G34)*(AN34=AO34)+($F34&lt;$G34)*(AN34&lt;AO34),"")</f>
        <v/>
      </c>
      <c r="AR34" s="293" t="str">
        <f>IF((AQ34&lt;&gt;""),IF(OR($F34&lt;&gt;$G34,PrSettings!$M$4="●"),(($F34-$G34)=(AN34-AO34))*1,0),"")</f>
        <v/>
      </c>
      <c r="AS34" s="293" t="str">
        <f t="shared" ref="AS34:AS39" si="479">IF((AQ34&lt;&gt;""),($F34=AN34)*($G34=AO34),"")</f>
        <v/>
      </c>
      <c r="AT34" s="293" t="str">
        <f>IF(AQ34&lt;&gt;"",IF(ABS($F34-$G34)&gt;=PrSettings!$M$7,(ABS($F34-$G34-AN34+AO34)&lt;=1)*1,IF(AND(AQ34,$F34=$G34,$F34&gt;=PrSettings!$M$6),(ABS(AN34-$F34)&lt;=1)*1,IF(AND(ABS($F34-$G34-AN34+AO34)&lt;=1,$F34+$G34&gt;=PrSettings!$M$8),(ABS(AN34-$F34)&lt;=1)*(ABS(AO34-$G34)&lt;=1)*1,""))),"")</f>
        <v/>
      </c>
      <c r="AU34" s="298"/>
      <c r="AW34" s="291">
        <f t="shared" si="3"/>
        <v>19</v>
      </c>
      <c r="AX34" s="292" t="str">
        <f t="shared" ref="AX34:AX39" si="480">$C34</f>
        <v>E3</v>
      </c>
      <c r="AY34" s="293">
        <f t="shared" si="35"/>
        <v>20</v>
      </c>
      <c r="AZ34" s="292" t="str">
        <f t="shared" ref="AZ34:AZ39" si="481">$E34</f>
        <v>E4</v>
      </c>
      <c r="BA34" s="296"/>
      <c r="BB34" s="296"/>
      <c r="BC34" s="297"/>
      <c r="BD34" s="293" t="str">
        <f t="shared" ref="BD34:BD39" si="482">IF(($F34&lt;&gt;"")*($G34&lt;&gt;"")*(BA34&lt;&gt;"")*(BB34&lt;&gt;""),($F34&gt;$G34)*(BA34&gt;BB34)+($F34=$G34)*(BA34=BB34)+($F34&lt;$G34)*(BA34&lt;BB34),"")</f>
        <v/>
      </c>
      <c r="BE34" s="293" t="str">
        <f>IF((BD34&lt;&gt;""),IF(OR($F34&lt;&gt;$G34,PrSettings!$M$4="●"),(($F34-$G34)=(BA34-BB34))*1,0),"")</f>
        <v/>
      </c>
      <c r="BF34" s="293" t="str">
        <f t="shared" ref="BF34:BF39" si="483">IF((BD34&lt;&gt;""),($F34=BA34)*($G34=BB34),"")</f>
        <v/>
      </c>
      <c r="BG34" s="293" t="str">
        <f>IF(BD34&lt;&gt;"",IF(ABS($F34-$G34)&gt;=PrSettings!$M$7,(ABS($F34-$G34-BA34+BB34)&lt;=1)*1,IF(AND(BD34,$F34=$G34,$F34&gt;=PrSettings!$M$6),(ABS(BA34-$F34)&lt;=1)*1,IF(AND(ABS($F34-$G34-BA34+BB34)&lt;=1,$F34+$G34&gt;=PrSettings!$M$8),(ABS(BA34-$F34)&lt;=1)*(ABS(BB34-$G34)&lt;=1)*1,""))),"")</f>
        <v/>
      </c>
      <c r="BH34" s="298"/>
      <c r="BJ34" s="291">
        <f t="shared" si="4"/>
        <v>19</v>
      </c>
      <c r="BK34" s="292" t="str">
        <f t="shared" ref="BK34:BK39" si="484">$C34</f>
        <v>E3</v>
      </c>
      <c r="BL34" s="293">
        <f t="shared" si="38"/>
        <v>20</v>
      </c>
      <c r="BM34" s="292" t="str">
        <f t="shared" ref="BM34:BM39" si="485">$E34</f>
        <v>E4</v>
      </c>
      <c r="BN34" s="296"/>
      <c r="BO34" s="296"/>
      <c r="BP34" s="297"/>
      <c r="BQ34" s="293" t="str">
        <f t="shared" ref="BQ34:BQ39" si="486">IF(($F34&lt;&gt;"")*($G34&lt;&gt;"")*(BN34&lt;&gt;"")*(BO34&lt;&gt;""),($F34&gt;$G34)*(BN34&gt;BO34)+($F34=$G34)*(BN34=BO34)+($F34&lt;$G34)*(BN34&lt;BO34),"")</f>
        <v/>
      </c>
      <c r="BR34" s="293" t="str">
        <f>IF((BQ34&lt;&gt;""),IF(OR($F34&lt;&gt;$G34,PrSettings!$M$4="●"),(($F34-$G34)=(BN34-BO34))*1,0),"")</f>
        <v/>
      </c>
      <c r="BS34" s="293" t="str">
        <f t="shared" ref="BS34:BS39" si="487">IF((BQ34&lt;&gt;""),($F34=BN34)*($G34=BO34),"")</f>
        <v/>
      </c>
      <c r="BT34" s="293" t="str">
        <f>IF(BQ34&lt;&gt;"",IF(ABS($F34-$G34)&gt;=PrSettings!$M$7,(ABS($F34-$G34-BN34+BO34)&lt;=1)*1,IF(AND(BQ34,$F34=$G34,$F34&gt;=PrSettings!$M$6),(ABS(BN34-$F34)&lt;=1)*1,IF(AND(ABS($F34-$G34-BN34+BO34)&lt;=1,$F34+$G34&gt;=PrSettings!$M$8),(ABS(BN34-$F34)&lt;=1)*(ABS(BO34-$G34)&lt;=1)*1,""))),"")</f>
        <v/>
      </c>
      <c r="BU34" s="298"/>
      <c r="BW34" s="291">
        <f t="shared" si="5"/>
        <v>19</v>
      </c>
      <c r="BX34" s="292" t="str">
        <f t="shared" ref="BX34:BX39" si="488">$C34</f>
        <v>E3</v>
      </c>
      <c r="BY34" s="293">
        <f t="shared" si="41"/>
        <v>20</v>
      </c>
      <c r="BZ34" s="292" t="str">
        <f t="shared" ref="BZ34:BZ39" si="489">$E34</f>
        <v>E4</v>
      </c>
      <c r="CA34" s="296"/>
      <c r="CB34" s="296"/>
      <c r="CC34" s="297"/>
      <c r="CD34" s="293" t="str">
        <f t="shared" ref="CD34:CD39" si="490">IF(($F34&lt;&gt;"")*($G34&lt;&gt;"")*(CA34&lt;&gt;"")*(CB34&lt;&gt;""),($F34&gt;$G34)*(CA34&gt;CB34)+($F34=$G34)*(CA34=CB34)+($F34&lt;$G34)*(CA34&lt;CB34),"")</f>
        <v/>
      </c>
      <c r="CE34" s="293" t="str">
        <f>IF((CD34&lt;&gt;""),IF(OR($F34&lt;&gt;$G34,PrSettings!$M$4="●"),(($F34-$G34)=(CA34-CB34))*1,0),"")</f>
        <v/>
      </c>
      <c r="CF34" s="293" t="str">
        <f t="shared" ref="CF34:CF39" si="491">IF((CD34&lt;&gt;""),($F34=CA34)*($G34=CB34),"")</f>
        <v/>
      </c>
      <c r="CG34" s="293" t="str">
        <f>IF(CD34&lt;&gt;"",IF(ABS($F34-$G34)&gt;=PrSettings!$M$7,(ABS($F34-$G34-CA34+CB34)&lt;=1)*1,IF(AND(CD34,$F34=$G34,$F34&gt;=PrSettings!$M$6),(ABS(CA34-$F34)&lt;=1)*1,IF(AND(ABS($F34-$G34-CA34+CB34)&lt;=1,$F34+$G34&gt;=PrSettings!$M$8),(ABS(CA34-$F34)&lt;=1)*(ABS(CB34-$G34)&lt;=1)*1,""))),"")</f>
        <v/>
      </c>
      <c r="CH34" s="298"/>
      <c r="CJ34" s="291">
        <f t="shared" si="6"/>
        <v>19</v>
      </c>
      <c r="CK34" s="292" t="str">
        <f t="shared" ref="CK34:CK39" si="492">$C34</f>
        <v>E3</v>
      </c>
      <c r="CL34" s="293">
        <f t="shared" si="44"/>
        <v>20</v>
      </c>
      <c r="CM34" s="292" t="str">
        <f t="shared" ref="CM34:CM39" si="493">$E34</f>
        <v>E4</v>
      </c>
      <c r="CN34" s="296"/>
      <c r="CO34" s="296"/>
      <c r="CP34" s="297"/>
      <c r="CQ34" s="293" t="str">
        <f t="shared" ref="CQ34:CQ39" si="494">IF(($F34&lt;&gt;"")*($G34&lt;&gt;"")*(CN34&lt;&gt;"")*(CO34&lt;&gt;""),($F34&gt;$G34)*(CN34&gt;CO34)+($F34=$G34)*(CN34=CO34)+($F34&lt;$G34)*(CN34&lt;CO34),"")</f>
        <v/>
      </c>
      <c r="CR34" s="293" t="str">
        <f>IF((CQ34&lt;&gt;""),IF(OR($F34&lt;&gt;$G34,PrSettings!$M$4="●"),(($F34-$G34)=(CN34-CO34))*1,0),"")</f>
        <v/>
      </c>
      <c r="CS34" s="293" t="str">
        <f t="shared" ref="CS34:CS39" si="495">IF((CQ34&lt;&gt;""),($F34=CN34)*($G34=CO34),"")</f>
        <v/>
      </c>
      <c r="CT34" s="293" t="str">
        <f>IF(CQ34&lt;&gt;"",IF(ABS($F34-$G34)&gt;=PrSettings!$M$7,(ABS($F34-$G34-CN34+CO34)&lt;=1)*1,IF(AND(CQ34,$F34=$G34,$F34&gt;=PrSettings!$M$6),(ABS(CN34-$F34)&lt;=1)*1,IF(AND(ABS($F34-$G34-CN34+CO34)&lt;=1,$F34+$G34&gt;=PrSettings!$M$8),(ABS(CN34-$F34)&lt;=1)*(ABS(CO34-$G34)&lt;=1)*1,""))),"")</f>
        <v/>
      </c>
      <c r="CU34" s="298"/>
      <c r="CW34" s="291">
        <f t="shared" si="7"/>
        <v>19</v>
      </c>
      <c r="CX34" s="292" t="str">
        <f t="shared" ref="CX34:CX39" si="496">$C34</f>
        <v>E3</v>
      </c>
      <c r="CY34" s="293">
        <f t="shared" si="47"/>
        <v>20</v>
      </c>
      <c r="CZ34" s="292" t="str">
        <f t="shared" ref="CZ34:CZ39" si="497">$E34</f>
        <v>E4</v>
      </c>
      <c r="DA34" s="296"/>
      <c r="DB34" s="296"/>
      <c r="DC34" s="297"/>
      <c r="DD34" s="293" t="str">
        <f t="shared" ref="DD34:DD39" si="498">IF(($F34&lt;&gt;"")*($G34&lt;&gt;"")*(DA34&lt;&gt;"")*(DB34&lt;&gt;""),($F34&gt;$G34)*(DA34&gt;DB34)+($F34=$G34)*(DA34=DB34)+($F34&lt;$G34)*(DA34&lt;DB34),"")</f>
        <v/>
      </c>
      <c r="DE34" s="293" t="str">
        <f>IF((DD34&lt;&gt;""),IF(OR($F34&lt;&gt;$G34,PrSettings!$M$4="●"),(($F34-$G34)=(DA34-DB34))*1,0),"")</f>
        <v/>
      </c>
      <c r="DF34" s="293" t="str">
        <f t="shared" ref="DF34:DF39" si="499">IF((DD34&lt;&gt;""),($F34=DA34)*($G34=DB34),"")</f>
        <v/>
      </c>
      <c r="DG34" s="293" t="str">
        <f>IF(DD34&lt;&gt;"",IF(ABS($F34-$G34)&gt;=PrSettings!$M$7,(ABS($F34-$G34-DA34+DB34)&lt;=1)*1,IF(AND(DD34,$F34=$G34,$F34&gt;=PrSettings!$M$6),(ABS(DA34-$F34)&lt;=1)*1,IF(AND(ABS($F34-$G34-DA34+DB34)&lt;=1,$F34+$G34&gt;=PrSettings!$M$8),(ABS(DA34-$F34)&lt;=1)*(ABS(DB34-$G34)&lt;=1)*1,""))),"")</f>
        <v/>
      </c>
      <c r="DH34" s="298"/>
      <c r="DJ34" s="291">
        <f t="shared" si="8"/>
        <v>19</v>
      </c>
      <c r="DK34" s="292" t="str">
        <f t="shared" ref="DK34:DK39" si="500">$C34</f>
        <v>E3</v>
      </c>
      <c r="DL34" s="293">
        <f t="shared" si="50"/>
        <v>20</v>
      </c>
      <c r="DM34" s="292" t="str">
        <f t="shared" ref="DM34:DM39" si="501">$E34</f>
        <v>E4</v>
      </c>
      <c r="DN34" s="296"/>
      <c r="DO34" s="296"/>
      <c r="DP34" s="297"/>
      <c r="DQ34" s="293" t="str">
        <f t="shared" ref="DQ34:DQ39" si="502">IF(($F34&lt;&gt;"")*($G34&lt;&gt;"")*(DN34&lt;&gt;"")*(DO34&lt;&gt;""),($F34&gt;$G34)*(DN34&gt;DO34)+($F34=$G34)*(DN34=DO34)+($F34&lt;$G34)*(DN34&lt;DO34),"")</f>
        <v/>
      </c>
      <c r="DR34" s="293" t="str">
        <f>IF((DQ34&lt;&gt;""),IF(OR($F34&lt;&gt;$G34,PrSettings!$M$4="●"),(($F34-$G34)=(DN34-DO34))*1,0),"")</f>
        <v/>
      </c>
      <c r="DS34" s="293" t="str">
        <f t="shared" ref="DS34:DS39" si="503">IF((DQ34&lt;&gt;""),($F34=DN34)*($G34=DO34),"")</f>
        <v/>
      </c>
      <c r="DT34" s="293" t="str">
        <f>IF(DQ34&lt;&gt;"",IF(ABS($F34-$G34)&gt;=PrSettings!$M$7,(ABS($F34-$G34-DN34+DO34)&lt;=1)*1,IF(AND(DQ34,$F34=$G34,$F34&gt;=PrSettings!$M$6),(ABS(DN34-$F34)&lt;=1)*1,IF(AND(ABS($F34-$G34-DN34+DO34)&lt;=1,$F34+$G34&gt;=PrSettings!$M$8),(ABS(DN34-$F34)&lt;=1)*(ABS(DO34-$G34)&lt;=1)*1,""))),"")</f>
        <v/>
      </c>
      <c r="DU34" s="298"/>
      <c r="DW34" s="291">
        <f t="shared" si="9"/>
        <v>19</v>
      </c>
      <c r="DX34" s="292" t="str">
        <f t="shared" ref="DX34:DX39" si="504">$C34</f>
        <v>E3</v>
      </c>
      <c r="DY34" s="293">
        <f t="shared" si="53"/>
        <v>20</v>
      </c>
      <c r="DZ34" s="292" t="str">
        <f t="shared" ref="DZ34:DZ39" si="505">$E34</f>
        <v>E4</v>
      </c>
      <c r="EA34" s="296"/>
      <c r="EB34" s="296"/>
      <c r="EC34" s="297"/>
      <c r="ED34" s="293" t="str">
        <f t="shared" ref="ED34:ED39" si="506">IF(($F34&lt;&gt;"")*($G34&lt;&gt;"")*(EA34&lt;&gt;"")*(EB34&lt;&gt;""),($F34&gt;$G34)*(EA34&gt;EB34)+($F34=$G34)*(EA34=EB34)+($F34&lt;$G34)*(EA34&lt;EB34),"")</f>
        <v/>
      </c>
      <c r="EE34" s="293" t="str">
        <f>IF((ED34&lt;&gt;""),IF(OR($F34&lt;&gt;$G34,PrSettings!$M$4="●"),(($F34-$G34)=(EA34-EB34))*1,0),"")</f>
        <v/>
      </c>
      <c r="EF34" s="293" t="str">
        <f t="shared" ref="EF34:EF39" si="507">IF((ED34&lt;&gt;""),($F34=EA34)*($G34=EB34),"")</f>
        <v/>
      </c>
      <c r="EG34" s="293" t="str">
        <f>IF(ED34&lt;&gt;"",IF(ABS($F34-$G34)&gt;=PrSettings!$M$7,(ABS($F34-$G34-EA34+EB34)&lt;=1)*1,IF(AND(ED34,$F34=$G34,$F34&gt;=PrSettings!$M$6),(ABS(EA34-$F34)&lt;=1)*1,IF(AND(ABS($F34-$G34-EA34+EB34)&lt;=1,$F34+$G34&gt;=PrSettings!$M$8),(ABS(EA34-$F34)&lt;=1)*(ABS(EB34-$G34)&lt;=1)*1,""))),"")</f>
        <v/>
      </c>
      <c r="EH34" s="298"/>
      <c r="EJ34" s="291">
        <f t="shared" si="10"/>
        <v>19</v>
      </c>
      <c r="EK34" s="292" t="str">
        <f t="shared" ref="EK34:EK39" si="508">$C34</f>
        <v>E3</v>
      </c>
      <c r="EL34" s="293">
        <f t="shared" si="56"/>
        <v>20</v>
      </c>
      <c r="EM34" s="292" t="str">
        <f t="shared" ref="EM34:EM39" si="509">$E34</f>
        <v>E4</v>
      </c>
      <c r="EN34" s="296"/>
      <c r="EO34" s="296"/>
      <c r="EP34" s="297"/>
      <c r="EQ34" s="293" t="str">
        <f t="shared" ref="EQ34:EQ39" si="510">IF(($F34&lt;&gt;"")*($G34&lt;&gt;"")*(EN34&lt;&gt;"")*(EO34&lt;&gt;""),($F34&gt;$G34)*(EN34&gt;EO34)+($F34=$G34)*(EN34=EO34)+($F34&lt;$G34)*(EN34&lt;EO34),"")</f>
        <v/>
      </c>
      <c r="ER34" s="293" t="str">
        <f>IF((EQ34&lt;&gt;""),IF(OR($F34&lt;&gt;$G34,PrSettings!$M$4="●"),(($F34-$G34)=(EN34-EO34))*1,0),"")</f>
        <v/>
      </c>
      <c r="ES34" s="293" t="str">
        <f t="shared" ref="ES34:ES39" si="511">IF((EQ34&lt;&gt;""),($F34=EN34)*($G34=EO34),"")</f>
        <v/>
      </c>
      <c r="ET34" s="293" t="str">
        <f>IF(EQ34&lt;&gt;"",IF(ABS($F34-$G34)&gt;=PrSettings!$M$7,(ABS($F34-$G34-EN34+EO34)&lt;=1)*1,IF(AND(EQ34,$F34=$G34,$F34&gt;=PrSettings!$M$6),(ABS(EN34-$F34)&lt;=1)*1,IF(AND(ABS($F34-$G34-EN34+EO34)&lt;=1,$F34+$G34&gt;=PrSettings!$M$8),(ABS(EN34-$F34)&lt;=1)*(ABS(EO34-$G34)&lt;=1)*1,""))),"")</f>
        <v/>
      </c>
      <c r="EU34" s="298"/>
      <c r="EW34" s="291">
        <f t="shared" si="11"/>
        <v>19</v>
      </c>
      <c r="EX34" s="292" t="str">
        <f t="shared" ref="EX34:EX39" si="512">$C34</f>
        <v>E3</v>
      </c>
      <c r="EY34" s="293">
        <f t="shared" si="59"/>
        <v>20</v>
      </c>
      <c r="EZ34" s="292" t="str">
        <f t="shared" ref="EZ34:EZ39" si="513">$E34</f>
        <v>E4</v>
      </c>
      <c r="FA34" s="296"/>
      <c r="FB34" s="296"/>
      <c r="FC34" s="297"/>
      <c r="FD34" s="293" t="str">
        <f t="shared" ref="FD34:FD39" si="514">IF(($F34&lt;&gt;"")*($G34&lt;&gt;"")*(FA34&lt;&gt;"")*(FB34&lt;&gt;""),($F34&gt;$G34)*(FA34&gt;FB34)+($F34=$G34)*(FA34=FB34)+($F34&lt;$G34)*(FA34&lt;FB34),"")</f>
        <v/>
      </c>
      <c r="FE34" s="293" t="str">
        <f>IF((FD34&lt;&gt;""),IF(OR($F34&lt;&gt;$G34,PrSettings!$M$4="●"),(($F34-$G34)=(FA34-FB34))*1,0),"")</f>
        <v/>
      </c>
      <c r="FF34" s="293" t="str">
        <f t="shared" ref="FF34:FF39" si="515">IF((FD34&lt;&gt;""),($F34=FA34)*($G34=FB34),"")</f>
        <v/>
      </c>
      <c r="FG34" s="293" t="str">
        <f>IF(FD34&lt;&gt;"",IF(ABS($F34-$G34)&gt;=PrSettings!$M$7,(ABS($F34-$G34-FA34+FB34)&lt;=1)*1,IF(AND(FD34,$F34=$G34,$F34&gt;=PrSettings!$M$6),(ABS(FA34-$F34)&lt;=1)*1,IF(AND(ABS($F34-$G34-FA34+FB34)&lt;=1,$F34+$G34&gt;=PrSettings!$M$8),(ABS(FA34-$F34)&lt;=1)*(ABS(FB34-$G34)&lt;=1)*1,""))),"")</f>
        <v/>
      </c>
      <c r="FH34" s="298"/>
      <c r="FJ34" s="291">
        <f t="shared" si="12"/>
        <v>19</v>
      </c>
      <c r="FK34" s="292" t="str">
        <f t="shared" ref="FK34:FK39" si="516">$C34</f>
        <v>E3</v>
      </c>
      <c r="FL34" s="293">
        <f t="shared" si="62"/>
        <v>20</v>
      </c>
      <c r="FM34" s="292" t="str">
        <f t="shared" ref="FM34:FM39" si="517">$E34</f>
        <v>E4</v>
      </c>
      <c r="FN34" s="296"/>
      <c r="FO34" s="296"/>
      <c r="FP34" s="297"/>
      <c r="FQ34" s="293" t="str">
        <f t="shared" ref="FQ34:FQ39" si="518">IF(($F34&lt;&gt;"")*($G34&lt;&gt;"")*(FN34&lt;&gt;"")*(FO34&lt;&gt;""),($F34&gt;$G34)*(FN34&gt;FO34)+($F34=$G34)*(FN34=FO34)+($F34&lt;$G34)*(FN34&lt;FO34),"")</f>
        <v/>
      </c>
      <c r="FR34" s="293" t="str">
        <f>IF((FQ34&lt;&gt;""),IF(OR($F34&lt;&gt;$G34,PrSettings!$M$4="●"),(($F34-$G34)=(FN34-FO34))*1,0),"")</f>
        <v/>
      </c>
      <c r="FS34" s="293" t="str">
        <f t="shared" ref="FS34:FS39" si="519">IF((FQ34&lt;&gt;""),($F34=FN34)*($G34=FO34),"")</f>
        <v/>
      </c>
      <c r="FT34" s="293" t="str">
        <f>IF(FQ34&lt;&gt;"",IF(ABS($F34-$G34)&gt;=PrSettings!$M$7,(ABS($F34-$G34-FN34+FO34)&lt;=1)*1,IF(AND(FQ34,$F34=$G34,$F34&gt;=PrSettings!$M$6),(ABS(FN34-$F34)&lt;=1)*1,IF(AND(ABS($F34-$G34-FN34+FO34)&lt;=1,$F34+$G34&gt;=PrSettings!$M$8),(ABS(FN34-$F34)&lt;=1)*(ABS(FO34-$G34)&lt;=1)*1,""))),"")</f>
        <v/>
      </c>
      <c r="FU34" s="298"/>
      <c r="FW34" s="291">
        <f t="shared" si="13"/>
        <v>19</v>
      </c>
      <c r="FX34" s="292" t="str">
        <f t="shared" ref="FX34:FX39" si="520">$C34</f>
        <v>E3</v>
      </c>
      <c r="FY34" s="293">
        <f t="shared" si="65"/>
        <v>20</v>
      </c>
      <c r="FZ34" s="292" t="str">
        <f t="shared" ref="FZ34:FZ39" si="521">$E34</f>
        <v>E4</v>
      </c>
      <c r="GA34" s="296"/>
      <c r="GB34" s="296"/>
      <c r="GC34" s="297"/>
      <c r="GD34" s="293" t="str">
        <f t="shared" ref="GD34:GD39" si="522">IF(($F34&lt;&gt;"")*($G34&lt;&gt;"")*(GA34&lt;&gt;"")*(GB34&lt;&gt;""),($F34&gt;$G34)*(GA34&gt;GB34)+($F34=$G34)*(GA34=GB34)+($F34&lt;$G34)*(GA34&lt;GB34),"")</f>
        <v/>
      </c>
      <c r="GE34" s="293" t="str">
        <f>IF((GD34&lt;&gt;""),IF(OR($F34&lt;&gt;$G34,PrSettings!$M$4="●"),(($F34-$G34)=(GA34-GB34))*1,0),"")</f>
        <v/>
      </c>
      <c r="GF34" s="293" t="str">
        <f t="shared" ref="GF34:GF39" si="523">IF((GD34&lt;&gt;""),($F34=GA34)*($G34=GB34),"")</f>
        <v/>
      </c>
      <c r="GG34" s="293" t="str">
        <f>IF(GD34&lt;&gt;"",IF(ABS($F34-$G34)&gt;=PrSettings!$M$7,(ABS($F34-$G34-GA34+GB34)&lt;=1)*1,IF(AND(GD34,$F34=$G34,$F34&gt;=PrSettings!$M$6),(ABS(GA34-$F34)&lt;=1)*1,IF(AND(ABS($F34-$G34-GA34+GB34)&lt;=1,$F34+$G34&gt;=PrSettings!$M$8),(ABS(GA34-$F34)&lt;=1)*(ABS(GB34-$G34)&lt;=1)*1,""))),"")</f>
        <v/>
      </c>
      <c r="GH34" s="298"/>
      <c r="GJ34" s="291">
        <f t="shared" si="14"/>
        <v>19</v>
      </c>
      <c r="GK34" s="292" t="str">
        <f t="shared" ref="GK34:GK39" si="524">$C34</f>
        <v>E3</v>
      </c>
      <c r="GL34" s="293">
        <f t="shared" si="68"/>
        <v>20</v>
      </c>
      <c r="GM34" s="292" t="str">
        <f t="shared" ref="GM34:GM39" si="525">$E34</f>
        <v>E4</v>
      </c>
      <c r="GN34" s="296"/>
      <c r="GO34" s="296"/>
      <c r="GP34" s="297"/>
      <c r="GQ34" s="293" t="str">
        <f t="shared" ref="GQ34:GQ39" si="526">IF(($F34&lt;&gt;"")*($G34&lt;&gt;"")*(GN34&lt;&gt;"")*(GO34&lt;&gt;""),($F34&gt;$G34)*(GN34&gt;GO34)+($F34=$G34)*(GN34=GO34)+($F34&lt;$G34)*(GN34&lt;GO34),"")</f>
        <v/>
      </c>
      <c r="GR34" s="293" t="str">
        <f>IF((GQ34&lt;&gt;""),IF(OR($F34&lt;&gt;$G34,PrSettings!$M$4="●"),(($F34-$G34)=(GN34-GO34))*1,0),"")</f>
        <v/>
      </c>
      <c r="GS34" s="293" t="str">
        <f t="shared" ref="GS34:GS39" si="527">IF((GQ34&lt;&gt;""),($F34=GN34)*($G34=GO34),"")</f>
        <v/>
      </c>
      <c r="GT34" s="293" t="str">
        <f>IF(GQ34&lt;&gt;"",IF(ABS($F34-$G34)&gt;=PrSettings!$M$7,(ABS($F34-$G34-GN34+GO34)&lt;=1)*1,IF(AND(GQ34,$F34=$G34,$F34&gt;=PrSettings!$M$6),(ABS(GN34-$F34)&lt;=1)*1,IF(AND(ABS($F34-$G34-GN34+GO34)&lt;=1,$F34+$G34&gt;=PrSettings!$M$8),(ABS(GN34-$F34)&lt;=1)*(ABS(GO34-$G34)&lt;=1)*1,""))),"")</f>
        <v/>
      </c>
      <c r="GU34" s="298"/>
      <c r="GW34" s="291">
        <f t="shared" si="15"/>
        <v>19</v>
      </c>
      <c r="GX34" s="292" t="str">
        <f t="shared" ref="GX34:GX39" si="528">$C34</f>
        <v>E3</v>
      </c>
      <c r="GY34" s="293">
        <f t="shared" si="71"/>
        <v>20</v>
      </c>
      <c r="GZ34" s="292" t="str">
        <f t="shared" ref="GZ34:GZ39" si="529">$E34</f>
        <v>E4</v>
      </c>
      <c r="HA34" s="296"/>
      <c r="HB34" s="296"/>
      <c r="HC34" s="297"/>
      <c r="HD34" s="293" t="str">
        <f t="shared" ref="HD34:HD39" si="530">IF(($F34&lt;&gt;"")*($G34&lt;&gt;"")*(HA34&lt;&gt;"")*(HB34&lt;&gt;""),($F34&gt;$G34)*(HA34&gt;HB34)+($F34=$G34)*(HA34=HB34)+($F34&lt;$G34)*(HA34&lt;HB34),"")</f>
        <v/>
      </c>
      <c r="HE34" s="293" t="str">
        <f>IF((HD34&lt;&gt;""),IF(OR($F34&lt;&gt;$G34,PrSettings!$M$4="●"),(($F34-$G34)=(HA34-HB34))*1,0),"")</f>
        <v/>
      </c>
      <c r="HF34" s="293" t="str">
        <f t="shared" ref="HF34:HF39" si="531">IF((HD34&lt;&gt;""),($F34=HA34)*($G34=HB34),"")</f>
        <v/>
      </c>
      <c r="HG34" s="293" t="str">
        <f>IF(HD34&lt;&gt;"",IF(ABS($F34-$G34)&gt;=PrSettings!$M$7,(ABS($F34-$G34-HA34+HB34)&lt;=1)*1,IF(AND(HD34,$F34=$G34,$F34&gt;=PrSettings!$M$6),(ABS(HA34-$F34)&lt;=1)*1,IF(AND(ABS($F34-$G34-HA34+HB34)&lt;=1,$F34+$G34&gt;=PrSettings!$M$8),(ABS(HA34-$F34)&lt;=1)*(ABS(HB34-$G34)&lt;=1)*1,""))),"")</f>
        <v/>
      </c>
      <c r="HH34" s="298"/>
      <c r="HJ34" s="291">
        <f t="shared" si="16"/>
        <v>19</v>
      </c>
      <c r="HK34" s="292" t="str">
        <f t="shared" ref="HK34:HK39" si="532">$C34</f>
        <v>E3</v>
      </c>
      <c r="HL34" s="293">
        <f t="shared" si="74"/>
        <v>20</v>
      </c>
      <c r="HM34" s="292" t="str">
        <f t="shared" ref="HM34:HM39" si="533">$E34</f>
        <v>E4</v>
      </c>
      <c r="HN34" s="296"/>
      <c r="HO34" s="296"/>
      <c r="HP34" s="297"/>
      <c r="HQ34" s="293" t="str">
        <f t="shared" ref="HQ34:HQ39" si="534">IF(($F34&lt;&gt;"")*($G34&lt;&gt;"")*(HN34&lt;&gt;"")*(HO34&lt;&gt;""),($F34&gt;$G34)*(HN34&gt;HO34)+($F34=$G34)*(HN34=HO34)+($F34&lt;$G34)*(HN34&lt;HO34),"")</f>
        <v/>
      </c>
      <c r="HR34" s="293" t="str">
        <f>IF((HQ34&lt;&gt;""),IF(OR($F34&lt;&gt;$G34,PrSettings!$M$4="●"),(($F34-$G34)=(HN34-HO34))*1,0),"")</f>
        <v/>
      </c>
      <c r="HS34" s="293" t="str">
        <f t="shared" ref="HS34:HS39" si="535">IF((HQ34&lt;&gt;""),($F34=HN34)*($G34=HO34),"")</f>
        <v/>
      </c>
      <c r="HT34" s="293" t="str">
        <f>IF(HQ34&lt;&gt;"",IF(ABS($F34-$G34)&gt;=PrSettings!$M$7,(ABS($F34-$G34-HN34+HO34)&lt;=1)*1,IF(AND(HQ34,$F34=$G34,$F34&gt;=PrSettings!$M$6),(ABS(HN34-$F34)&lt;=1)*1,IF(AND(ABS($F34-$G34-HN34+HO34)&lt;=1,$F34+$G34&gt;=PrSettings!$M$8),(ABS(HN34-$F34)&lt;=1)*(ABS(HO34-$G34)&lt;=1)*1,""))),"")</f>
        <v/>
      </c>
      <c r="HU34" s="298"/>
      <c r="HW34" s="291">
        <f t="shared" si="17"/>
        <v>19</v>
      </c>
      <c r="HX34" s="292" t="str">
        <f t="shared" ref="HX34:HX39" si="536">$C34</f>
        <v>E3</v>
      </c>
      <c r="HY34" s="293">
        <f t="shared" si="77"/>
        <v>20</v>
      </c>
      <c r="HZ34" s="292" t="str">
        <f t="shared" ref="HZ34:HZ39" si="537">$E34</f>
        <v>E4</v>
      </c>
      <c r="IA34" s="296"/>
      <c r="IB34" s="296"/>
      <c r="IC34" s="297"/>
      <c r="ID34" s="293" t="str">
        <f t="shared" ref="ID34:ID39" si="538">IF(($F34&lt;&gt;"")*($G34&lt;&gt;"")*(IA34&lt;&gt;"")*(IB34&lt;&gt;""),($F34&gt;$G34)*(IA34&gt;IB34)+($F34=$G34)*(IA34=IB34)+($F34&lt;$G34)*(IA34&lt;IB34),"")</f>
        <v/>
      </c>
      <c r="IE34" s="293" t="str">
        <f>IF((ID34&lt;&gt;""),IF(OR($F34&lt;&gt;$G34,PrSettings!$M$4="●"),(($F34-$G34)=(IA34-IB34))*1,0),"")</f>
        <v/>
      </c>
      <c r="IF34" s="293" t="str">
        <f t="shared" ref="IF34:IF39" si="539">IF((ID34&lt;&gt;""),($F34=IA34)*($G34=IB34),"")</f>
        <v/>
      </c>
      <c r="IG34" s="293" t="str">
        <f>IF(ID34&lt;&gt;"",IF(ABS($F34-$G34)&gt;=PrSettings!$M$7,(ABS($F34-$G34-IA34+IB34)&lt;=1)*1,IF(AND(ID34,$F34=$G34,$F34&gt;=PrSettings!$M$6),(ABS(IA34-$F34)&lt;=1)*1,IF(AND(ABS($F34-$G34-IA34+IB34)&lt;=1,$F34+$G34&gt;=PrSettings!$M$8),(ABS(IA34-$F34)&lt;=1)*(ABS(IB34-$G34)&lt;=1)*1,""))),"")</f>
        <v/>
      </c>
      <c r="IH34" s="298"/>
      <c r="IJ34" s="291">
        <f t="shared" si="18"/>
        <v>19</v>
      </c>
      <c r="IK34" s="292" t="str">
        <f t="shared" ref="IK34:IK39" si="540">$C34</f>
        <v>E3</v>
      </c>
      <c r="IL34" s="293">
        <f t="shared" si="80"/>
        <v>20</v>
      </c>
      <c r="IM34" s="292" t="str">
        <f t="shared" ref="IM34:IM39" si="541">$E34</f>
        <v>E4</v>
      </c>
      <c r="IN34" s="296"/>
      <c r="IO34" s="296"/>
      <c r="IP34" s="297"/>
      <c r="IQ34" s="293" t="str">
        <f t="shared" ref="IQ34:IQ39" si="542">IF(($F34&lt;&gt;"")*($G34&lt;&gt;"")*(IN34&lt;&gt;"")*(IO34&lt;&gt;""),($F34&gt;$G34)*(IN34&gt;IO34)+($F34=$G34)*(IN34=IO34)+($F34&lt;$G34)*(IN34&lt;IO34),"")</f>
        <v/>
      </c>
      <c r="IR34" s="293" t="str">
        <f>IF((IQ34&lt;&gt;""),IF(OR($F34&lt;&gt;$G34,PrSettings!$M$4="●"),(($F34-$G34)=(IN34-IO34))*1,0),"")</f>
        <v/>
      </c>
      <c r="IS34" s="293" t="str">
        <f t="shared" ref="IS34:IS39" si="543">IF((IQ34&lt;&gt;""),($F34=IN34)*($G34=IO34),"")</f>
        <v/>
      </c>
      <c r="IT34" s="293" t="str">
        <f>IF(IQ34&lt;&gt;"",IF(ABS($F34-$G34)&gt;=PrSettings!$M$7,(ABS($F34-$G34-IN34+IO34)&lt;=1)*1,IF(AND(IQ34,$F34=$G34,$F34&gt;=PrSettings!$M$6),(ABS(IN34-$F34)&lt;=1)*1,IF(AND(ABS($F34-$G34-IN34+IO34)&lt;=1,$F34+$G34&gt;=PrSettings!$M$8),(ABS(IN34-$F34)&lt;=1)*(ABS(IO34-$G34)&lt;=1)*1,""))),"")</f>
        <v/>
      </c>
      <c r="IU34" s="298"/>
      <c r="IW34" s="291">
        <f t="shared" si="19"/>
        <v>19</v>
      </c>
      <c r="IX34" s="292" t="str">
        <f t="shared" ref="IX34:IX39" si="544">$C34</f>
        <v>E3</v>
      </c>
      <c r="IY34" s="293">
        <f t="shared" si="83"/>
        <v>20</v>
      </c>
      <c r="IZ34" s="292" t="str">
        <f t="shared" ref="IZ34:IZ39" si="545">$E34</f>
        <v>E4</v>
      </c>
      <c r="JA34" s="296"/>
      <c r="JB34" s="296"/>
      <c r="JC34" s="297"/>
      <c r="JD34" s="293" t="str">
        <f t="shared" ref="JD34:JD39" si="546">IF(($F34&lt;&gt;"")*($G34&lt;&gt;"")*(JA34&lt;&gt;"")*(JB34&lt;&gt;""),($F34&gt;$G34)*(JA34&gt;JB34)+($F34=$G34)*(JA34=JB34)+($F34&lt;$G34)*(JA34&lt;JB34),"")</f>
        <v/>
      </c>
      <c r="JE34" s="293" t="str">
        <f>IF((JD34&lt;&gt;""),IF(OR($F34&lt;&gt;$G34,PrSettings!$M$4="●"),(($F34-$G34)=(JA34-JB34))*1,0),"")</f>
        <v/>
      </c>
      <c r="JF34" s="293" t="str">
        <f t="shared" ref="JF34:JF39" si="547">IF((JD34&lt;&gt;""),($F34=JA34)*($G34=JB34),"")</f>
        <v/>
      </c>
      <c r="JG34" s="293" t="str">
        <f>IF(JD34&lt;&gt;"",IF(ABS($F34-$G34)&gt;=PrSettings!$M$7,(ABS($F34-$G34-JA34+JB34)&lt;=1)*1,IF(AND(JD34,$F34=$G34,$F34&gt;=PrSettings!$M$6),(ABS(JA34-$F34)&lt;=1)*1,IF(AND(ABS($F34-$G34-JA34+JB34)&lt;=1,$F34+$G34&gt;=PrSettings!$M$8),(ABS(JA34-$F34)&lt;=1)*(ABS(JB34-$G34)&lt;=1)*1,""))),"")</f>
        <v/>
      </c>
      <c r="JH34" s="298"/>
      <c r="JJ34" s="291">
        <f t="shared" si="20"/>
        <v>19</v>
      </c>
      <c r="JK34" s="292" t="str">
        <f t="shared" ref="JK34:JK39" si="548">$C34</f>
        <v>E3</v>
      </c>
      <c r="JL34" s="293">
        <f t="shared" si="86"/>
        <v>20</v>
      </c>
      <c r="JM34" s="292" t="str">
        <f t="shared" ref="JM34:JM39" si="549">$E34</f>
        <v>E4</v>
      </c>
      <c r="JN34" s="296"/>
      <c r="JO34" s="296"/>
      <c r="JP34" s="297"/>
      <c r="JQ34" s="293" t="str">
        <f t="shared" ref="JQ34:JQ39" si="550">IF(($F34&lt;&gt;"")*($G34&lt;&gt;"")*(JN34&lt;&gt;"")*(JO34&lt;&gt;""),($F34&gt;$G34)*(JN34&gt;JO34)+($F34=$G34)*(JN34=JO34)+($F34&lt;$G34)*(JN34&lt;JO34),"")</f>
        <v/>
      </c>
      <c r="JR34" s="293" t="str">
        <f>IF((JQ34&lt;&gt;""),IF(OR($F34&lt;&gt;$G34,PrSettings!$M$4="●"),(($F34-$G34)=(JN34-JO34))*1,0),"")</f>
        <v/>
      </c>
      <c r="JS34" s="293" t="str">
        <f t="shared" ref="JS34:JS39" si="551">IF((JQ34&lt;&gt;""),($F34=JN34)*($G34=JO34),"")</f>
        <v/>
      </c>
      <c r="JT34" s="293" t="str">
        <f>IF(JQ34&lt;&gt;"",IF(ABS($F34-$G34)&gt;=PrSettings!$M$7,(ABS($F34-$G34-JN34+JO34)&lt;=1)*1,IF(AND(JQ34,$F34=$G34,$F34&gt;=PrSettings!$M$6),(ABS(JN34-$F34)&lt;=1)*1,IF(AND(ABS($F34-$G34-JN34+JO34)&lt;=1,$F34+$G34&gt;=PrSettings!$M$8),(ABS(JN34-$F34)&lt;=1)*(ABS(JO34-$G34)&lt;=1)*1,""))),"")</f>
        <v/>
      </c>
      <c r="JU34" s="298"/>
      <c r="JW34" s="291">
        <f t="shared" si="21"/>
        <v>19</v>
      </c>
      <c r="JX34" s="292" t="str">
        <f t="shared" ref="JX34:JX39" si="552">$C34</f>
        <v>E3</v>
      </c>
      <c r="JY34" s="293">
        <f t="shared" si="89"/>
        <v>20</v>
      </c>
      <c r="JZ34" s="292" t="str">
        <f t="shared" ref="JZ34:JZ39" si="553">$E34</f>
        <v>E4</v>
      </c>
      <c r="KA34" s="296"/>
      <c r="KB34" s="296"/>
      <c r="KC34" s="297"/>
      <c r="KD34" s="293" t="str">
        <f t="shared" ref="KD34:KD39" si="554">IF(($F34&lt;&gt;"")*($G34&lt;&gt;"")*(KA34&lt;&gt;"")*(KB34&lt;&gt;""),($F34&gt;$G34)*(KA34&gt;KB34)+($F34=$G34)*(KA34=KB34)+($F34&lt;$G34)*(KA34&lt;KB34),"")</f>
        <v/>
      </c>
      <c r="KE34" s="293" t="str">
        <f>IF((KD34&lt;&gt;""),IF(OR($F34&lt;&gt;$G34,PrSettings!$M$4="●"),(($F34-$G34)=(KA34-KB34))*1,0),"")</f>
        <v/>
      </c>
      <c r="KF34" s="293" t="str">
        <f t="shared" ref="KF34:KF39" si="555">IF((KD34&lt;&gt;""),($F34=KA34)*($G34=KB34),"")</f>
        <v/>
      </c>
      <c r="KG34" s="293" t="str">
        <f>IF(KD34&lt;&gt;"",IF(ABS($F34-$G34)&gt;=PrSettings!$M$7,(ABS($F34-$G34-KA34+KB34)&lt;=1)*1,IF(AND(KD34,$F34=$G34,$F34&gt;=PrSettings!$M$6),(ABS(KA34-$F34)&lt;=1)*1,IF(AND(ABS($F34-$G34-KA34+KB34)&lt;=1,$F34+$G34&gt;=PrSettings!$M$8),(ABS(KA34-$F34)&lt;=1)*(ABS(KB34-$G34)&lt;=1)*1,""))),"")</f>
        <v/>
      </c>
      <c r="KH34" s="298"/>
      <c r="KJ34" s="291">
        <f t="shared" si="22"/>
        <v>19</v>
      </c>
      <c r="KK34" s="292" t="str">
        <f t="shared" ref="KK34:KK39" si="556">$C34</f>
        <v>E3</v>
      </c>
      <c r="KL34" s="293">
        <f t="shared" si="92"/>
        <v>20</v>
      </c>
      <c r="KM34" s="292" t="str">
        <f t="shared" ref="KM34:KM39" si="557">$E34</f>
        <v>E4</v>
      </c>
      <c r="KN34" s="296"/>
      <c r="KO34" s="296"/>
      <c r="KP34" s="297"/>
      <c r="KQ34" s="293" t="str">
        <f t="shared" ref="KQ34:KQ39" si="558">IF(($F34&lt;&gt;"")*($G34&lt;&gt;"")*(KN34&lt;&gt;"")*(KO34&lt;&gt;""),($F34&gt;$G34)*(KN34&gt;KO34)+($F34=$G34)*(KN34=KO34)+($F34&lt;$G34)*(KN34&lt;KO34),"")</f>
        <v/>
      </c>
      <c r="KR34" s="293" t="str">
        <f>IF((KQ34&lt;&gt;""),IF(OR($F34&lt;&gt;$G34,PrSettings!$M$4="●"),(($F34-$G34)=(KN34-KO34))*1,0),"")</f>
        <v/>
      </c>
      <c r="KS34" s="293" t="str">
        <f t="shared" ref="KS34:KS39" si="559">IF((KQ34&lt;&gt;""),($F34=KN34)*($G34=KO34),"")</f>
        <v/>
      </c>
      <c r="KT34" s="293" t="str">
        <f>IF(KQ34&lt;&gt;"",IF(ABS($F34-$G34)&gt;=PrSettings!$M$7,(ABS($F34-$G34-KN34+KO34)&lt;=1)*1,IF(AND(KQ34,$F34=$G34,$F34&gt;=PrSettings!$M$6),(ABS(KN34-$F34)&lt;=1)*1,IF(AND(ABS($F34-$G34-KN34+KO34)&lt;=1,$F34+$G34&gt;=PrSettings!$M$8),(ABS(KN34-$F34)&lt;=1)*(ABS(KO34-$G34)&lt;=1)*1,""))),"")</f>
        <v/>
      </c>
      <c r="KU34" s="298"/>
      <c r="KW34" s="291">
        <f t="shared" si="23"/>
        <v>19</v>
      </c>
      <c r="KX34" s="292" t="str">
        <f t="shared" ref="KX34:KX39" si="560">$C34</f>
        <v>E3</v>
      </c>
      <c r="KY34" s="293">
        <f t="shared" si="95"/>
        <v>20</v>
      </c>
      <c r="KZ34" s="292" t="str">
        <f t="shared" ref="KZ34:KZ39" si="561">$E34</f>
        <v>E4</v>
      </c>
      <c r="LA34" s="296"/>
      <c r="LB34" s="296"/>
      <c r="LC34" s="297"/>
      <c r="LD34" s="293" t="str">
        <f t="shared" ref="LD34:LD39" si="562">IF(($F34&lt;&gt;"")*($G34&lt;&gt;"")*(LA34&lt;&gt;"")*(LB34&lt;&gt;""),($F34&gt;$G34)*(LA34&gt;LB34)+($F34=$G34)*(LA34=LB34)+($F34&lt;$G34)*(LA34&lt;LB34),"")</f>
        <v/>
      </c>
      <c r="LE34" s="293" t="str">
        <f>IF((LD34&lt;&gt;""),IF(OR($F34&lt;&gt;$G34,PrSettings!$M$4="●"),(($F34-$G34)=(LA34-LB34))*1,0),"")</f>
        <v/>
      </c>
      <c r="LF34" s="293" t="str">
        <f t="shared" ref="LF34:LF39" si="563">IF((LD34&lt;&gt;""),($F34=LA34)*($G34=LB34),"")</f>
        <v/>
      </c>
      <c r="LG34" s="293" t="str">
        <f>IF(LD34&lt;&gt;"",IF(ABS($F34-$G34)&gt;=PrSettings!$M$7,(ABS($F34-$G34-LA34+LB34)&lt;=1)*1,IF(AND(LD34,$F34=$G34,$F34&gt;=PrSettings!$M$6),(ABS(LA34-$F34)&lt;=1)*1,IF(AND(ABS($F34-$G34-LA34+LB34)&lt;=1,$F34+$G34&gt;=PrSettings!$M$8),(ABS(LA34-$F34)&lt;=1)*(ABS(LB34-$G34)&lt;=1)*1,""))),"")</f>
        <v/>
      </c>
      <c r="LH34" s="298"/>
      <c r="LJ34" s="291">
        <f t="shared" si="24"/>
        <v>19</v>
      </c>
      <c r="LK34" s="292" t="str">
        <f t="shared" ref="LK34:LK39" si="564">$C34</f>
        <v>E3</v>
      </c>
      <c r="LL34" s="293">
        <f t="shared" si="98"/>
        <v>20</v>
      </c>
      <c r="LM34" s="292" t="str">
        <f t="shared" ref="LM34:LM39" si="565">$E34</f>
        <v>E4</v>
      </c>
      <c r="LN34" s="296"/>
      <c r="LO34" s="296"/>
      <c r="LP34" s="297"/>
      <c r="LQ34" s="293" t="str">
        <f t="shared" ref="LQ34:LQ39" si="566">IF(($F34&lt;&gt;"")*($G34&lt;&gt;"")*(LN34&lt;&gt;"")*(LO34&lt;&gt;""),($F34&gt;$G34)*(LN34&gt;LO34)+($F34=$G34)*(LN34=LO34)+($F34&lt;$G34)*(LN34&lt;LO34),"")</f>
        <v/>
      </c>
      <c r="LR34" s="293" t="str">
        <f>IF((LQ34&lt;&gt;""),IF(OR($F34&lt;&gt;$G34,PrSettings!$M$4="●"),(($F34-$G34)=(LN34-LO34))*1,0),"")</f>
        <v/>
      </c>
      <c r="LS34" s="293" t="str">
        <f t="shared" ref="LS34:LS39" si="567">IF((LQ34&lt;&gt;""),($F34=LN34)*($G34=LO34),"")</f>
        <v/>
      </c>
      <c r="LT34" s="293" t="str">
        <f>IF(LQ34&lt;&gt;"",IF(ABS($F34-$G34)&gt;=PrSettings!$M$7,(ABS($F34-$G34-LN34+LO34)&lt;=1)*1,IF(AND(LQ34,$F34=$G34,$F34&gt;=PrSettings!$M$6),(ABS(LN34-$F34)&lt;=1)*1,IF(AND(ABS($F34-$G34-LN34+LO34)&lt;=1,$F34+$G34&gt;=PrSettings!$M$8),(ABS(LN34-$F34)&lt;=1)*(ABS(LO34-$G34)&lt;=1)*1,""))),"")</f>
        <v/>
      </c>
      <c r="LU34" s="298"/>
      <c r="LW34" s="291">
        <f t="shared" si="25"/>
        <v>19</v>
      </c>
      <c r="LX34" s="292" t="str">
        <f t="shared" ref="LX34:LX39" si="568">$C34</f>
        <v>E3</v>
      </c>
      <c r="LY34" s="293">
        <f t="shared" si="101"/>
        <v>20</v>
      </c>
      <c r="LZ34" s="292" t="str">
        <f t="shared" ref="LZ34:LZ39" si="569">$E34</f>
        <v>E4</v>
      </c>
      <c r="MA34" s="296"/>
      <c r="MB34" s="296"/>
      <c r="MC34" s="297"/>
      <c r="MD34" s="293" t="str">
        <f t="shared" ref="MD34:MD39" si="570">IF(($F34&lt;&gt;"")*($G34&lt;&gt;"")*(MA34&lt;&gt;"")*(MB34&lt;&gt;""),($F34&gt;$G34)*(MA34&gt;MB34)+($F34=$G34)*(MA34=MB34)+($F34&lt;$G34)*(MA34&lt;MB34),"")</f>
        <v/>
      </c>
      <c r="ME34" s="293" t="str">
        <f>IF((MD34&lt;&gt;""),IF(OR($F34&lt;&gt;$G34,PrSettings!$M$4="●"),(($F34-$G34)=(MA34-MB34))*1,0),"")</f>
        <v/>
      </c>
      <c r="MF34" s="293" t="str">
        <f t="shared" ref="MF34:MF39" si="571">IF((MD34&lt;&gt;""),($F34=MA34)*($G34=MB34),"")</f>
        <v/>
      </c>
      <c r="MG34" s="293" t="str">
        <f>IF(MD34&lt;&gt;"",IF(ABS($F34-$G34)&gt;=PrSettings!$M$7,(ABS($F34-$G34-MA34+MB34)&lt;=1)*1,IF(AND(MD34,$F34=$G34,$F34&gt;=PrSettings!$M$6),(ABS(MA34-$F34)&lt;=1)*1,IF(AND(ABS($F34-$G34-MA34+MB34)&lt;=1,$F34+$G34&gt;=PrSettings!$M$8),(ABS(MA34-$F34)&lt;=1)*(ABS(MB34-$G34)&lt;=1)*1,""))),"")</f>
        <v/>
      </c>
      <c r="MH34" s="298"/>
    </row>
    <row r="35" spans="1:346" x14ac:dyDescent="0.25">
      <c r="B35" s="291">
        <f>INDEX(Groups!$C$7:$C$35,MATCH(C35,Groups!$D$7:$D$35,0))</f>
        <v>17</v>
      </c>
      <c r="C35" s="292" t="str">
        <f>CalcE!$P$23</f>
        <v>E1</v>
      </c>
      <c r="D35" s="293">
        <f>INDEX(Groups!$C$7:$C$35,MATCH(E35,Groups!$D$7:$D$35,0))</f>
        <v>18</v>
      </c>
      <c r="E35" s="292" t="str">
        <f>CalcE!$Q$23</f>
        <v>E2</v>
      </c>
      <c r="F35" s="294" t="str">
        <f>CalcE!$R$23</f>
        <v/>
      </c>
      <c r="G35" s="295" t="str">
        <f>CalcE!$S$23</f>
        <v/>
      </c>
      <c r="J35" s="291">
        <f t="shared" si="0"/>
        <v>17</v>
      </c>
      <c r="K35" s="292" t="str">
        <f t="shared" si="468"/>
        <v>E1</v>
      </c>
      <c r="L35" s="293">
        <f t="shared" si="26"/>
        <v>18</v>
      </c>
      <c r="M35" s="292" t="str">
        <f t="shared" si="469"/>
        <v>E2</v>
      </c>
      <c r="N35" s="296"/>
      <c r="O35" s="296"/>
      <c r="P35" s="299"/>
      <c r="Q35" s="293" t="str">
        <f t="shared" si="470"/>
        <v/>
      </c>
      <c r="R35" s="293" t="str">
        <f>IF((Q35&lt;&gt;""),IF(OR($F35&lt;&gt;$G35,PrSettings!$M$4="●"),(($F35-$G35)=(N35-O35))*1,0),"")</f>
        <v/>
      </c>
      <c r="S35" s="293" t="str">
        <f t="shared" si="471"/>
        <v/>
      </c>
      <c r="T35" s="293" t="str">
        <f>IF(Q35&lt;&gt;"",IF(ABS($F35-$G35)&gt;=PrSettings!$M$7,(ABS($F35-$G35-N35+O35)&lt;=1)*1,IF(AND(Q35,$F35=$G35,$F35&gt;=PrSettings!$M$6),(ABS(N35-$F35)&lt;=1)*1,IF(AND(ABS($F35-$G35-N35+O35)&lt;=1,$F35+$G35&gt;=PrSettings!$M$8),(ABS(N35-$F35)&lt;=1)*(ABS(O35-$G35)&lt;=1)*1,""))),"")</f>
        <v/>
      </c>
      <c r="U35" s="300"/>
      <c r="W35" s="291">
        <f t="shared" si="1"/>
        <v>17</v>
      </c>
      <c r="X35" s="292" t="str">
        <f t="shared" si="472"/>
        <v>E1</v>
      </c>
      <c r="Y35" s="293">
        <f t="shared" si="29"/>
        <v>18</v>
      </c>
      <c r="Z35" s="292" t="str">
        <f t="shared" si="473"/>
        <v>E2</v>
      </c>
      <c r="AA35" s="296"/>
      <c r="AB35" s="296"/>
      <c r="AC35" s="299"/>
      <c r="AD35" s="293" t="str">
        <f t="shared" si="474"/>
        <v/>
      </c>
      <c r="AE35" s="293" t="str">
        <f>IF((AD35&lt;&gt;""),IF(OR($F35&lt;&gt;$G35,PrSettings!$M$4="●"),(($F35-$G35)=(AA35-AB35))*1,0),"")</f>
        <v/>
      </c>
      <c r="AF35" s="293" t="str">
        <f t="shared" si="475"/>
        <v/>
      </c>
      <c r="AG35" s="293" t="str">
        <f>IF(AD35&lt;&gt;"",IF(ABS($F35-$G35)&gt;=PrSettings!$M$7,(ABS($F35-$G35-AA35+AB35)&lt;=1)*1,IF(AND(AD35,$F35=$G35,$F35&gt;=PrSettings!$M$6),(ABS(AA35-$F35)&lt;=1)*1,IF(AND(ABS($F35-$G35-AA35+AB35)&lt;=1,$F35+$G35&gt;=PrSettings!$M$8),(ABS(AA35-$F35)&lt;=1)*(ABS(AB35-$G35)&lt;=1)*1,""))),"")</f>
        <v/>
      </c>
      <c r="AH35" s="300"/>
      <c r="AJ35" s="291">
        <f t="shared" si="2"/>
        <v>17</v>
      </c>
      <c r="AK35" s="292" t="str">
        <f t="shared" si="476"/>
        <v>E1</v>
      </c>
      <c r="AL35" s="293">
        <f t="shared" si="32"/>
        <v>18</v>
      </c>
      <c r="AM35" s="292" t="str">
        <f t="shared" si="477"/>
        <v>E2</v>
      </c>
      <c r="AN35" s="296"/>
      <c r="AO35" s="296"/>
      <c r="AP35" s="299"/>
      <c r="AQ35" s="293" t="str">
        <f t="shared" si="478"/>
        <v/>
      </c>
      <c r="AR35" s="293" t="str">
        <f>IF((AQ35&lt;&gt;""),IF(OR($F35&lt;&gt;$G35,PrSettings!$M$4="●"),(($F35-$G35)=(AN35-AO35))*1,0),"")</f>
        <v/>
      </c>
      <c r="AS35" s="293" t="str">
        <f t="shared" si="479"/>
        <v/>
      </c>
      <c r="AT35" s="293" t="str">
        <f>IF(AQ35&lt;&gt;"",IF(ABS($F35-$G35)&gt;=PrSettings!$M$7,(ABS($F35-$G35-AN35+AO35)&lt;=1)*1,IF(AND(AQ35,$F35=$G35,$F35&gt;=PrSettings!$M$6),(ABS(AN35-$F35)&lt;=1)*1,IF(AND(ABS($F35-$G35-AN35+AO35)&lt;=1,$F35+$G35&gt;=PrSettings!$M$8),(ABS(AN35-$F35)&lt;=1)*(ABS(AO35-$G35)&lt;=1)*1,""))),"")</f>
        <v/>
      </c>
      <c r="AU35" s="300"/>
      <c r="AW35" s="291">
        <f t="shared" si="3"/>
        <v>17</v>
      </c>
      <c r="AX35" s="292" t="str">
        <f t="shared" si="480"/>
        <v>E1</v>
      </c>
      <c r="AY35" s="293">
        <f t="shared" si="35"/>
        <v>18</v>
      </c>
      <c r="AZ35" s="292" t="str">
        <f t="shared" si="481"/>
        <v>E2</v>
      </c>
      <c r="BA35" s="296"/>
      <c r="BB35" s="296"/>
      <c r="BC35" s="299"/>
      <c r="BD35" s="293" t="str">
        <f t="shared" si="482"/>
        <v/>
      </c>
      <c r="BE35" s="293" t="str">
        <f>IF((BD35&lt;&gt;""),IF(OR($F35&lt;&gt;$G35,PrSettings!$M$4="●"),(($F35-$G35)=(BA35-BB35))*1,0),"")</f>
        <v/>
      </c>
      <c r="BF35" s="293" t="str">
        <f t="shared" si="483"/>
        <v/>
      </c>
      <c r="BG35" s="293" t="str">
        <f>IF(BD35&lt;&gt;"",IF(ABS($F35-$G35)&gt;=PrSettings!$M$7,(ABS($F35-$G35-BA35+BB35)&lt;=1)*1,IF(AND(BD35,$F35=$G35,$F35&gt;=PrSettings!$M$6),(ABS(BA35-$F35)&lt;=1)*1,IF(AND(ABS($F35-$G35-BA35+BB35)&lt;=1,$F35+$G35&gt;=PrSettings!$M$8),(ABS(BA35-$F35)&lt;=1)*(ABS(BB35-$G35)&lt;=1)*1,""))),"")</f>
        <v/>
      </c>
      <c r="BH35" s="300"/>
      <c r="BJ35" s="291">
        <f t="shared" si="4"/>
        <v>17</v>
      </c>
      <c r="BK35" s="292" t="str">
        <f t="shared" si="484"/>
        <v>E1</v>
      </c>
      <c r="BL35" s="293">
        <f t="shared" si="38"/>
        <v>18</v>
      </c>
      <c r="BM35" s="292" t="str">
        <f t="shared" si="485"/>
        <v>E2</v>
      </c>
      <c r="BN35" s="296"/>
      <c r="BO35" s="296"/>
      <c r="BP35" s="299"/>
      <c r="BQ35" s="293" t="str">
        <f t="shared" si="486"/>
        <v/>
      </c>
      <c r="BR35" s="293" t="str">
        <f>IF((BQ35&lt;&gt;""),IF(OR($F35&lt;&gt;$G35,PrSettings!$M$4="●"),(($F35-$G35)=(BN35-BO35))*1,0),"")</f>
        <v/>
      </c>
      <c r="BS35" s="293" t="str">
        <f t="shared" si="487"/>
        <v/>
      </c>
      <c r="BT35" s="293" t="str">
        <f>IF(BQ35&lt;&gt;"",IF(ABS($F35-$G35)&gt;=PrSettings!$M$7,(ABS($F35-$G35-BN35+BO35)&lt;=1)*1,IF(AND(BQ35,$F35=$G35,$F35&gt;=PrSettings!$M$6),(ABS(BN35-$F35)&lt;=1)*1,IF(AND(ABS($F35-$G35-BN35+BO35)&lt;=1,$F35+$G35&gt;=PrSettings!$M$8),(ABS(BN35-$F35)&lt;=1)*(ABS(BO35-$G35)&lt;=1)*1,""))),"")</f>
        <v/>
      </c>
      <c r="BU35" s="300"/>
      <c r="BW35" s="291">
        <f t="shared" si="5"/>
        <v>17</v>
      </c>
      <c r="BX35" s="292" t="str">
        <f t="shared" si="488"/>
        <v>E1</v>
      </c>
      <c r="BY35" s="293">
        <f t="shared" si="41"/>
        <v>18</v>
      </c>
      <c r="BZ35" s="292" t="str">
        <f t="shared" si="489"/>
        <v>E2</v>
      </c>
      <c r="CA35" s="296"/>
      <c r="CB35" s="296"/>
      <c r="CC35" s="299"/>
      <c r="CD35" s="293" t="str">
        <f t="shared" si="490"/>
        <v/>
      </c>
      <c r="CE35" s="293" t="str">
        <f>IF((CD35&lt;&gt;""),IF(OR($F35&lt;&gt;$G35,PrSettings!$M$4="●"),(($F35-$G35)=(CA35-CB35))*1,0),"")</f>
        <v/>
      </c>
      <c r="CF35" s="293" t="str">
        <f t="shared" si="491"/>
        <v/>
      </c>
      <c r="CG35" s="293" t="str">
        <f>IF(CD35&lt;&gt;"",IF(ABS($F35-$G35)&gt;=PrSettings!$M$7,(ABS($F35-$G35-CA35+CB35)&lt;=1)*1,IF(AND(CD35,$F35=$G35,$F35&gt;=PrSettings!$M$6),(ABS(CA35-$F35)&lt;=1)*1,IF(AND(ABS($F35-$G35-CA35+CB35)&lt;=1,$F35+$G35&gt;=PrSettings!$M$8),(ABS(CA35-$F35)&lt;=1)*(ABS(CB35-$G35)&lt;=1)*1,""))),"")</f>
        <v/>
      </c>
      <c r="CH35" s="300"/>
      <c r="CJ35" s="291">
        <f t="shared" si="6"/>
        <v>17</v>
      </c>
      <c r="CK35" s="292" t="str">
        <f t="shared" si="492"/>
        <v>E1</v>
      </c>
      <c r="CL35" s="293">
        <f t="shared" si="44"/>
        <v>18</v>
      </c>
      <c r="CM35" s="292" t="str">
        <f t="shared" si="493"/>
        <v>E2</v>
      </c>
      <c r="CN35" s="296"/>
      <c r="CO35" s="296"/>
      <c r="CP35" s="299"/>
      <c r="CQ35" s="293" t="str">
        <f t="shared" si="494"/>
        <v/>
      </c>
      <c r="CR35" s="293" t="str">
        <f>IF((CQ35&lt;&gt;""),IF(OR($F35&lt;&gt;$G35,PrSettings!$M$4="●"),(($F35-$G35)=(CN35-CO35))*1,0),"")</f>
        <v/>
      </c>
      <c r="CS35" s="293" t="str">
        <f t="shared" si="495"/>
        <v/>
      </c>
      <c r="CT35" s="293" t="str">
        <f>IF(CQ35&lt;&gt;"",IF(ABS($F35-$G35)&gt;=PrSettings!$M$7,(ABS($F35-$G35-CN35+CO35)&lt;=1)*1,IF(AND(CQ35,$F35=$G35,$F35&gt;=PrSettings!$M$6),(ABS(CN35-$F35)&lt;=1)*1,IF(AND(ABS($F35-$G35-CN35+CO35)&lt;=1,$F35+$G35&gt;=PrSettings!$M$8),(ABS(CN35-$F35)&lt;=1)*(ABS(CO35-$G35)&lt;=1)*1,""))),"")</f>
        <v/>
      </c>
      <c r="CU35" s="300"/>
      <c r="CW35" s="291">
        <f t="shared" si="7"/>
        <v>17</v>
      </c>
      <c r="CX35" s="292" t="str">
        <f t="shared" si="496"/>
        <v>E1</v>
      </c>
      <c r="CY35" s="293">
        <f t="shared" si="47"/>
        <v>18</v>
      </c>
      <c r="CZ35" s="292" t="str">
        <f t="shared" si="497"/>
        <v>E2</v>
      </c>
      <c r="DA35" s="296"/>
      <c r="DB35" s="296"/>
      <c r="DC35" s="299"/>
      <c r="DD35" s="293" t="str">
        <f t="shared" si="498"/>
        <v/>
      </c>
      <c r="DE35" s="293" t="str">
        <f>IF((DD35&lt;&gt;""),IF(OR($F35&lt;&gt;$G35,PrSettings!$M$4="●"),(($F35-$G35)=(DA35-DB35))*1,0),"")</f>
        <v/>
      </c>
      <c r="DF35" s="293" t="str">
        <f t="shared" si="499"/>
        <v/>
      </c>
      <c r="DG35" s="293" t="str">
        <f>IF(DD35&lt;&gt;"",IF(ABS($F35-$G35)&gt;=PrSettings!$M$7,(ABS($F35-$G35-DA35+DB35)&lt;=1)*1,IF(AND(DD35,$F35=$G35,$F35&gt;=PrSettings!$M$6),(ABS(DA35-$F35)&lt;=1)*1,IF(AND(ABS($F35-$G35-DA35+DB35)&lt;=1,$F35+$G35&gt;=PrSettings!$M$8),(ABS(DA35-$F35)&lt;=1)*(ABS(DB35-$G35)&lt;=1)*1,""))),"")</f>
        <v/>
      </c>
      <c r="DH35" s="300"/>
      <c r="DJ35" s="291">
        <f t="shared" si="8"/>
        <v>17</v>
      </c>
      <c r="DK35" s="292" t="str">
        <f t="shared" si="500"/>
        <v>E1</v>
      </c>
      <c r="DL35" s="293">
        <f t="shared" si="50"/>
        <v>18</v>
      </c>
      <c r="DM35" s="292" t="str">
        <f t="shared" si="501"/>
        <v>E2</v>
      </c>
      <c r="DN35" s="296"/>
      <c r="DO35" s="296"/>
      <c r="DP35" s="299"/>
      <c r="DQ35" s="293" t="str">
        <f t="shared" si="502"/>
        <v/>
      </c>
      <c r="DR35" s="293" t="str">
        <f>IF((DQ35&lt;&gt;""),IF(OR($F35&lt;&gt;$G35,PrSettings!$M$4="●"),(($F35-$G35)=(DN35-DO35))*1,0),"")</f>
        <v/>
      </c>
      <c r="DS35" s="293" t="str">
        <f t="shared" si="503"/>
        <v/>
      </c>
      <c r="DT35" s="293" t="str">
        <f>IF(DQ35&lt;&gt;"",IF(ABS($F35-$G35)&gt;=PrSettings!$M$7,(ABS($F35-$G35-DN35+DO35)&lt;=1)*1,IF(AND(DQ35,$F35=$G35,$F35&gt;=PrSettings!$M$6),(ABS(DN35-$F35)&lt;=1)*1,IF(AND(ABS($F35-$G35-DN35+DO35)&lt;=1,$F35+$G35&gt;=PrSettings!$M$8),(ABS(DN35-$F35)&lt;=1)*(ABS(DO35-$G35)&lt;=1)*1,""))),"")</f>
        <v/>
      </c>
      <c r="DU35" s="300"/>
      <c r="DW35" s="291">
        <f t="shared" si="9"/>
        <v>17</v>
      </c>
      <c r="DX35" s="292" t="str">
        <f t="shared" si="504"/>
        <v>E1</v>
      </c>
      <c r="DY35" s="293">
        <f t="shared" si="53"/>
        <v>18</v>
      </c>
      <c r="DZ35" s="292" t="str">
        <f t="shared" si="505"/>
        <v>E2</v>
      </c>
      <c r="EA35" s="296"/>
      <c r="EB35" s="296"/>
      <c r="EC35" s="299"/>
      <c r="ED35" s="293" t="str">
        <f t="shared" si="506"/>
        <v/>
      </c>
      <c r="EE35" s="293" t="str">
        <f>IF((ED35&lt;&gt;""),IF(OR($F35&lt;&gt;$G35,PrSettings!$M$4="●"),(($F35-$G35)=(EA35-EB35))*1,0),"")</f>
        <v/>
      </c>
      <c r="EF35" s="293" t="str">
        <f t="shared" si="507"/>
        <v/>
      </c>
      <c r="EG35" s="293" t="str">
        <f>IF(ED35&lt;&gt;"",IF(ABS($F35-$G35)&gt;=PrSettings!$M$7,(ABS($F35-$G35-EA35+EB35)&lt;=1)*1,IF(AND(ED35,$F35=$G35,$F35&gt;=PrSettings!$M$6),(ABS(EA35-$F35)&lt;=1)*1,IF(AND(ABS($F35-$G35-EA35+EB35)&lt;=1,$F35+$G35&gt;=PrSettings!$M$8),(ABS(EA35-$F35)&lt;=1)*(ABS(EB35-$G35)&lt;=1)*1,""))),"")</f>
        <v/>
      </c>
      <c r="EH35" s="300"/>
      <c r="EJ35" s="291">
        <f t="shared" si="10"/>
        <v>17</v>
      </c>
      <c r="EK35" s="292" t="str">
        <f t="shared" si="508"/>
        <v>E1</v>
      </c>
      <c r="EL35" s="293">
        <f t="shared" si="56"/>
        <v>18</v>
      </c>
      <c r="EM35" s="292" t="str">
        <f t="shared" si="509"/>
        <v>E2</v>
      </c>
      <c r="EN35" s="296"/>
      <c r="EO35" s="296"/>
      <c r="EP35" s="299"/>
      <c r="EQ35" s="293" t="str">
        <f t="shared" si="510"/>
        <v/>
      </c>
      <c r="ER35" s="293" t="str">
        <f>IF((EQ35&lt;&gt;""),IF(OR($F35&lt;&gt;$G35,PrSettings!$M$4="●"),(($F35-$G35)=(EN35-EO35))*1,0),"")</f>
        <v/>
      </c>
      <c r="ES35" s="293" t="str">
        <f t="shared" si="511"/>
        <v/>
      </c>
      <c r="ET35" s="293" t="str">
        <f>IF(EQ35&lt;&gt;"",IF(ABS($F35-$G35)&gt;=PrSettings!$M$7,(ABS($F35-$G35-EN35+EO35)&lt;=1)*1,IF(AND(EQ35,$F35=$G35,$F35&gt;=PrSettings!$M$6),(ABS(EN35-$F35)&lt;=1)*1,IF(AND(ABS($F35-$G35-EN35+EO35)&lt;=1,$F35+$G35&gt;=PrSettings!$M$8),(ABS(EN35-$F35)&lt;=1)*(ABS(EO35-$G35)&lt;=1)*1,""))),"")</f>
        <v/>
      </c>
      <c r="EU35" s="300"/>
      <c r="EW35" s="291">
        <f t="shared" si="11"/>
        <v>17</v>
      </c>
      <c r="EX35" s="292" t="str">
        <f t="shared" si="512"/>
        <v>E1</v>
      </c>
      <c r="EY35" s="293">
        <f t="shared" si="59"/>
        <v>18</v>
      </c>
      <c r="EZ35" s="292" t="str">
        <f t="shared" si="513"/>
        <v>E2</v>
      </c>
      <c r="FA35" s="296"/>
      <c r="FB35" s="296"/>
      <c r="FC35" s="299"/>
      <c r="FD35" s="293" t="str">
        <f t="shared" si="514"/>
        <v/>
      </c>
      <c r="FE35" s="293" t="str">
        <f>IF((FD35&lt;&gt;""),IF(OR($F35&lt;&gt;$G35,PrSettings!$M$4="●"),(($F35-$G35)=(FA35-FB35))*1,0),"")</f>
        <v/>
      </c>
      <c r="FF35" s="293" t="str">
        <f t="shared" si="515"/>
        <v/>
      </c>
      <c r="FG35" s="293" t="str">
        <f>IF(FD35&lt;&gt;"",IF(ABS($F35-$G35)&gt;=PrSettings!$M$7,(ABS($F35-$G35-FA35+FB35)&lt;=1)*1,IF(AND(FD35,$F35=$G35,$F35&gt;=PrSettings!$M$6),(ABS(FA35-$F35)&lt;=1)*1,IF(AND(ABS($F35-$G35-FA35+FB35)&lt;=1,$F35+$G35&gt;=PrSettings!$M$8),(ABS(FA35-$F35)&lt;=1)*(ABS(FB35-$G35)&lt;=1)*1,""))),"")</f>
        <v/>
      </c>
      <c r="FH35" s="300"/>
      <c r="FJ35" s="291">
        <f t="shared" si="12"/>
        <v>17</v>
      </c>
      <c r="FK35" s="292" t="str">
        <f t="shared" si="516"/>
        <v>E1</v>
      </c>
      <c r="FL35" s="293">
        <f t="shared" si="62"/>
        <v>18</v>
      </c>
      <c r="FM35" s="292" t="str">
        <f t="shared" si="517"/>
        <v>E2</v>
      </c>
      <c r="FN35" s="296"/>
      <c r="FO35" s="296"/>
      <c r="FP35" s="299"/>
      <c r="FQ35" s="293" t="str">
        <f t="shared" si="518"/>
        <v/>
      </c>
      <c r="FR35" s="293" t="str">
        <f>IF((FQ35&lt;&gt;""),IF(OR($F35&lt;&gt;$G35,PrSettings!$M$4="●"),(($F35-$G35)=(FN35-FO35))*1,0),"")</f>
        <v/>
      </c>
      <c r="FS35" s="293" t="str">
        <f t="shared" si="519"/>
        <v/>
      </c>
      <c r="FT35" s="293" t="str">
        <f>IF(FQ35&lt;&gt;"",IF(ABS($F35-$G35)&gt;=PrSettings!$M$7,(ABS($F35-$G35-FN35+FO35)&lt;=1)*1,IF(AND(FQ35,$F35=$G35,$F35&gt;=PrSettings!$M$6),(ABS(FN35-$F35)&lt;=1)*1,IF(AND(ABS($F35-$G35-FN35+FO35)&lt;=1,$F35+$G35&gt;=PrSettings!$M$8),(ABS(FN35-$F35)&lt;=1)*(ABS(FO35-$G35)&lt;=1)*1,""))),"")</f>
        <v/>
      </c>
      <c r="FU35" s="300"/>
      <c r="FW35" s="291">
        <f t="shared" si="13"/>
        <v>17</v>
      </c>
      <c r="FX35" s="292" t="str">
        <f t="shared" si="520"/>
        <v>E1</v>
      </c>
      <c r="FY35" s="293">
        <f t="shared" si="65"/>
        <v>18</v>
      </c>
      <c r="FZ35" s="292" t="str">
        <f t="shared" si="521"/>
        <v>E2</v>
      </c>
      <c r="GA35" s="296"/>
      <c r="GB35" s="296"/>
      <c r="GC35" s="299"/>
      <c r="GD35" s="293" t="str">
        <f t="shared" si="522"/>
        <v/>
      </c>
      <c r="GE35" s="293" t="str">
        <f>IF((GD35&lt;&gt;""),IF(OR($F35&lt;&gt;$G35,PrSettings!$M$4="●"),(($F35-$G35)=(GA35-GB35))*1,0),"")</f>
        <v/>
      </c>
      <c r="GF35" s="293" t="str">
        <f t="shared" si="523"/>
        <v/>
      </c>
      <c r="GG35" s="293" t="str">
        <f>IF(GD35&lt;&gt;"",IF(ABS($F35-$G35)&gt;=PrSettings!$M$7,(ABS($F35-$G35-GA35+GB35)&lt;=1)*1,IF(AND(GD35,$F35=$G35,$F35&gt;=PrSettings!$M$6),(ABS(GA35-$F35)&lt;=1)*1,IF(AND(ABS($F35-$G35-GA35+GB35)&lt;=1,$F35+$G35&gt;=PrSettings!$M$8),(ABS(GA35-$F35)&lt;=1)*(ABS(GB35-$G35)&lt;=1)*1,""))),"")</f>
        <v/>
      </c>
      <c r="GH35" s="300"/>
      <c r="GJ35" s="291">
        <f t="shared" si="14"/>
        <v>17</v>
      </c>
      <c r="GK35" s="292" t="str">
        <f t="shared" si="524"/>
        <v>E1</v>
      </c>
      <c r="GL35" s="293">
        <f t="shared" si="68"/>
        <v>18</v>
      </c>
      <c r="GM35" s="292" t="str">
        <f t="shared" si="525"/>
        <v>E2</v>
      </c>
      <c r="GN35" s="296"/>
      <c r="GO35" s="296"/>
      <c r="GP35" s="299"/>
      <c r="GQ35" s="293" t="str">
        <f t="shared" si="526"/>
        <v/>
      </c>
      <c r="GR35" s="293" t="str">
        <f>IF((GQ35&lt;&gt;""),IF(OR($F35&lt;&gt;$G35,PrSettings!$M$4="●"),(($F35-$G35)=(GN35-GO35))*1,0),"")</f>
        <v/>
      </c>
      <c r="GS35" s="293" t="str">
        <f t="shared" si="527"/>
        <v/>
      </c>
      <c r="GT35" s="293" t="str">
        <f>IF(GQ35&lt;&gt;"",IF(ABS($F35-$G35)&gt;=PrSettings!$M$7,(ABS($F35-$G35-GN35+GO35)&lt;=1)*1,IF(AND(GQ35,$F35=$G35,$F35&gt;=PrSettings!$M$6),(ABS(GN35-$F35)&lt;=1)*1,IF(AND(ABS($F35-$G35-GN35+GO35)&lt;=1,$F35+$G35&gt;=PrSettings!$M$8),(ABS(GN35-$F35)&lt;=1)*(ABS(GO35-$G35)&lt;=1)*1,""))),"")</f>
        <v/>
      </c>
      <c r="GU35" s="300"/>
      <c r="GW35" s="291">
        <f t="shared" si="15"/>
        <v>17</v>
      </c>
      <c r="GX35" s="292" t="str">
        <f t="shared" si="528"/>
        <v>E1</v>
      </c>
      <c r="GY35" s="293">
        <f t="shared" si="71"/>
        <v>18</v>
      </c>
      <c r="GZ35" s="292" t="str">
        <f t="shared" si="529"/>
        <v>E2</v>
      </c>
      <c r="HA35" s="296"/>
      <c r="HB35" s="296"/>
      <c r="HC35" s="299"/>
      <c r="HD35" s="293" t="str">
        <f t="shared" si="530"/>
        <v/>
      </c>
      <c r="HE35" s="293" t="str">
        <f>IF((HD35&lt;&gt;""),IF(OR($F35&lt;&gt;$G35,PrSettings!$M$4="●"),(($F35-$G35)=(HA35-HB35))*1,0),"")</f>
        <v/>
      </c>
      <c r="HF35" s="293" t="str">
        <f t="shared" si="531"/>
        <v/>
      </c>
      <c r="HG35" s="293" t="str">
        <f>IF(HD35&lt;&gt;"",IF(ABS($F35-$G35)&gt;=PrSettings!$M$7,(ABS($F35-$G35-HA35+HB35)&lt;=1)*1,IF(AND(HD35,$F35=$G35,$F35&gt;=PrSettings!$M$6),(ABS(HA35-$F35)&lt;=1)*1,IF(AND(ABS($F35-$G35-HA35+HB35)&lt;=1,$F35+$G35&gt;=PrSettings!$M$8),(ABS(HA35-$F35)&lt;=1)*(ABS(HB35-$G35)&lt;=1)*1,""))),"")</f>
        <v/>
      </c>
      <c r="HH35" s="300"/>
      <c r="HJ35" s="291">
        <f t="shared" si="16"/>
        <v>17</v>
      </c>
      <c r="HK35" s="292" t="str">
        <f t="shared" si="532"/>
        <v>E1</v>
      </c>
      <c r="HL35" s="293">
        <f t="shared" si="74"/>
        <v>18</v>
      </c>
      <c r="HM35" s="292" t="str">
        <f t="shared" si="533"/>
        <v>E2</v>
      </c>
      <c r="HN35" s="296"/>
      <c r="HO35" s="296"/>
      <c r="HP35" s="299"/>
      <c r="HQ35" s="293" t="str">
        <f t="shared" si="534"/>
        <v/>
      </c>
      <c r="HR35" s="293" t="str">
        <f>IF((HQ35&lt;&gt;""),IF(OR($F35&lt;&gt;$G35,PrSettings!$M$4="●"),(($F35-$G35)=(HN35-HO35))*1,0),"")</f>
        <v/>
      </c>
      <c r="HS35" s="293" t="str">
        <f t="shared" si="535"/>
        <v/>
      </c>
      <c r="HT35" s="293" t="str">
        <f>IF(HQ35&lt;&gt;"",IF(ABS($F35-$G35)&gt;=PrSettings!$M$7,(ABS($F35-$G35-HN35+HO35)&lt;=1)*1,IF(AND(HQ35,$F35=$G35,$F35&gt;=PrSettings!$M$6),(ABS(HN35-$F35)&lt;=1)*1,IF(AND(ABS($F35-$G35-HN35+HO35)&lt;=1,$F35+$G35&gt;=PrSettings!$M$8),(ABS(HN35-$F35)&lt;=1)*(ABS(HO35-$G35)&lt;=1)*1,""))),"")</f>
        <v/>
      </c>
      <c r="HU35" s="300"/>
      <c r="HW35" s="291">
        <f t="shared" si="17"/>
        <v>17</v>
      </c>
      <c r="HX35" s="292" t="str">
        <f t="shared" si="536"/>
        <v>E1</v>
      </c>
      <c r="HY35" s="293">
        <f t="shared" si="77"/>
        <v>18</v>
      </c>
      <c r="HZ35" s="292" t="str">
        <f t="shared" si="537"/>
        <v>E2</v>
      </c>
      <c r="IA35" s="296"/>
      <c r="IB35" s="296"/>
      <c r="IC35" s="299"/>
      <c r="ID35" s="293" t="str">
        <f t="shared" si="538"/>
        <v/>
      </c>
      <c r="IE35" s="293" t="str">
        <f>IF((ID35&lt;&gt;""),IF(OR($F35&lt;&gt;$G35,PrSettings!$M$4="●"),(($F35-$G35)=(IA35-IB35))*1,0),"")</f>
        <v/>
      </c>
      <c r="IF35" s="293" t="str">
        <f t="shared" si="539"/>
        <v/>
      </c>
      <c r="IG35" s="293" t="str">
        <f>IF(ID35&lt;&gt;"",IF(ABS($F35-$G35)&gt;=PrSettings!$M$7,(ABS($F35-$G35-IA35+IB35)&lt;=1)*1,IF(AND(ID35,$F35=$G35,$F35&gt;=PrSettings!$M$6),(ABS(IA35-$F35)&lt;=1)*1,IF(AND(ABS($F35-$G35-IA35+IB35)&lt;=1,$F35+$G35&gt;=PrSettings!$M$8),(ABS(IA35-$F35)&lt;=1)*(ABS(IB35-$G35)&lt;=1)*1,""))),"")</f>
        <v/>
      </c>
      <c r="IH35" s="300"/>
      <c r="IJ35" s="291">
        <f t="shared" si="18"/>
        <v>17</v>
      </c>
      <c r="IK35" s="292" t="str">
        <f t="shared" si="540"/>
        <v>E1</v>
      </c>
      <c r="IL35" s="293">
        <f t="shared" si="80"/>
        <v>18</v>
      </c>
      <c r="IM35" s="292" t="str">
        <f t="shared" si="541"/>
        <v>E2</v>
      </c>
      <c r="IN35" s="296"/>
      <c r="IO35" s="296"/>
      <c r="IP35" s="299"/>
      <c r="IQ35" s="293" t="str">
        <f t="shared" si="542"/>
        <v/>
      </c>
      <c r="IR35" s="293" t="str">
        <f>IF((IQ35&lt;&gt;""),IF(OR($F35&lt;&gt;$G35,PrSettings!$M$4="●"),(($F35-$G35)=(IN35-IO35))*1,0),"")</f>
        <v/>
      </c>
      <c r="IS35" s="293" t="str">
        <f t="shared" si="543"/>
        <v/>
      </c>
      <c r="IT35" s="293" t="str">
        <f>IF(IQ35&lt;&gt;"",IF(ABS($F35-$G35)&gt;=PrSettings!$M$7,(ABS($F35-$G35-IN35+IO35)&lt;=1)*1,IF(AND(IQ35,$F35=$G35,$F35&gt;=PrSettings!$M$6),(ABS(IN35-$F35)&lt;=1)*1,IF(AND(ABS($F35-$G35-IN35+IO35)&lt;=1,$F35+$G35&gt;=PrSettings!$M$8),(ABS(IN35-$F35)&lt;=1)*(ABS(IO35-$G35)&lt;=1)*1,""))),"")</f>
        <v/>
      </c>
      <c r="IU35" s="300"/>
      <c r="IW35" s="291">
        <f t="shared" si="19"/>
        <v>17</v>
      </c>
      <c r="IX35" s="292" t="str">
        <f t="shared" si="544"/>
        <v>E1</v>
      </c>
      <c r="IY35" s="293">
        <f t="shared" si="83"/>
        <v>18</v>
      </c>
      <c r="IZ35" s="292" t="str">
        <f t="shared" si="545"/>
        <v>E2</v>
      </c>
      <c r="JA35" s="296"/>
      <c r="JB35" s="296"/>
      <c r="JC35" s="299"/>
      <c r="JD35" s="293" t="str">
        <f t="shared" si="546"/>
        <v/>
      </c>
      <c r="JE35" s="293" t="str">
        <f>IF((JD35&lt;&gt;""),IF(OR($F35&lt;&gt;$G35,PrSettings!$M$4="●"),(($F35-$G35)=(JA35-JB35))*1,0),"")</f>
        <v/>
      </c>
      <c r="JF35" s="293" t="str">
        <f t="shared" si="547"/>
        <v/>
      </c>
      <c r="JG35" s="293" t="str">
        <f>IF(JD35&lt;&gt;"",IF(ABS($F35-$G35)&gt;=PrSettings!$M$7,(ABS($F35-$G35-JA35+JB35)&lt;=1)*1,IF(AND(JD35,$F35=$G35,$F35&gt;=PrSettings!$M$6),(ABS(JA35-$F35)&lt;=1)*1,IF(AND(ABS($F35-$G35-JA35+JB35)&lt;=1,$F35+$G35&gt;=PrSettings!$M$8),(ABS(JA35-$F35)&lt;=1)*(ABS(JB35-$G35)&lt;=1)*1,""))),"")</f>
        <v/>
      </c>
      <c r="JH35" s="300"/>
      <c r="JJ35" s="291">
        <f t="shared" si="20"/>
        <v>17</v>
      </c>
      <c r="JK35" s="292" t="str">
        <f t="shared" si="548"/>
        <v>E1</v>
      </c>
      <c r="JL35" s="293">
        <f t="shared" si="86"/>
        <v>18</v>
      </c>
      <c r="JM35" s="292" t="str">
        <f t="shared" si="549"/>
        <v>E2</v>
      </c>
      <c r="JN35" s="296"/>
      <c r="JO35" s="296"/>
      <c r="JP35" s="299"/>
      <c r="JQ35" s="293" t="str">
        <f t="shared" si="550"/>
        <v/>
      </c>
      <c r="JR35" s="293" t="str">
        <f>IF((JQ35&lt;&gt;""),IF(OR($F35&lt;&gt;$G35,PrSettings!$M$4="●"),(($F35-$G35)=(JN35-JO35))*1,0),"")</f>
        <v/>
      </c>
      <c r="JS35" s="293" t="str">
        <f t="shared" si="551"/>
        <v/>
      </c>
      <c r="JT35" s="293" t="str">
        <f>IF(JQ35&lt;&gt;"",IF(ABS($F35-$G35)&gt;=PrSettings!$M$7,(ABS($F35-$G35-JN35+JO35)&lt;=1)*1,IF(AND(JQ35,$F35=$G35,$F35&gt;=PrSettings!$M$6),(ABS(JN35-$F35)&lt;=1)*1,IF(AND(ABS($F35-$G35-JN35+JO35)&lt;=1,$F35+$G35&gt;=PrSettings!$M$8),(ABS(JN35-$F35)&lt;=1)*(ABS(JO35-$G35)&lt;=1)*1,""))),"")</f>
        <v/>
      </c>
      <c r="JU35" s="300"/>
      <c r="JW35" s="291">
        <f t="shared" si="21"/>
        <v>17</v>
      </c>
      <c r="JX35" s="292" t="str">
        <f t="shared" si="552"/>
        <v>E1</v>
      </c>
      <c r="JY35" s="293">
        <f t="shared" si="89"/>
        <v>18</v>
      </c>
      <c r="JZ35" s="292" t="str">
        <f t="shared" si="553"/>
        <v>E2</v>
      </c>
      <c r="KA35" s="296"/>
      <c r="KB35" s="296"/>
      <c r="KC35" s="299"/>
      <c r="KD35" s="293" t="str">
        <f t="shared" si="554"/>
        <v/>
      </c>
      <c r="KE35" s="293" t="str">
        <f>IF((KD35&lt;&gt;""),IF(OR($F35&lt;&gt;$G35,PrSettings!$M$4="●"),(($F35-$G35)=(KA35-KB35))*1,0),"")</f>
        <v/>
      </c>
      <c r="KF35" s="293" t="str">
        <f t="shared" si="555"/>
        <v/>
      </c>
      <c r="KG35" s="293" t="str">
        <f>IF(KD35&lt;&gt;"",IF(ABS($F35-$G35)&gt;=PrSettings!$M$7,(ABS($F35-$G35-KA35+KB35)&lt;=1)*1,IF(AND(KD35,$F35=$G35,$F35&gt;=PrSettings!$M$6),(ABS(KA35-$F35)&lt;=1)*1,IF(AND(ABS($F35-$G35-KA35+KB35)&lt;=1,$F35+$G35&gt;=PrSettings!$M$8),(ABS(KA35-$F35)&lt;=1)*(ABS(KB35-$G35)&lt;=1)*1,""))),"")</f>
        <v/>
      </c>
      <c r="KH35" s="300"/>
      <c r="KJ35" s="291">
        <f t="shared" si="22"/>
        <v>17</v>
      </c>
      <c r="KK35" s="292" t="str">
        <f t="shared" si="556"/>
        <v>E1</v>
      </c>
      <c r="KL35" s="293">
        <f t="shared" si="92"/>
        <v>18</v>
      </c>
      <c r="KM35" s="292" t="str">
        <f t="shared" si="557"/>
        <v>E2</v>
      </c>
      <c r="KN35" s="296"/>
      <c r="KO35" s="296"/>
      <c r="KP35" s="299"/>
      <c r="KQ35" s="293" t="str">
        <f t="shared" si="558"/>
        <v/>
      </c>
      <c r="KR35" s="293" t="str">
        <f>IF((KQ35&lt;&gt;""),IF(OR($F35&lt;&gt;$G35,PrSettings!$M$4="●"),(($F35-$G35)=(KN35-KO35))*1,0),"")</f>
        <v/>
      </c>
      <c r="KS35" s="293" t="str">
        <f t="shared" si="559"/>
        <v/>
      </c>
      <c r="KT35" s="293" t="str">
        <f>IF(KQ35&lt;&gt;"",IF(ABS($F35-$G35)&gt;=PrSettings!$M$7,(ABS($F35-$G35-KN35+KO35)&lt;=1)*1,IF(AND(KQ35,$F35=$G35,$F35&gt;=PrSettings!$M$6),(ABS(KN35-$F35)&lt;=1)*1,IF(AND(ABS($F35-$G35-KN35+KO35)&lt;=1,$F35+$G35&gt;=PrSettings!$M$8),(ABS(KN35-$F35)&lt;=1)*(ABS(KO35-$G35)&lt;=1)*1,""))),"")</f>
        <v/>
      </c>
      <c r="KU35" s="300"/>
      <c r="KW35" s="291">
        <f t="shared" si="23"/>
        <v>17</v>
      </c>
      <c r="KX35" s="292" t="str">
        <f t="shared" si="560"/>
        <v>E1</v>
      </c>
      <c r="KY35" s="293">
        <f t="shared" si="95"/>
        <v>18</v>
      </c>
      <c r="KZ35" s="292" t="str">
        <f t="shared" si="561"/>
        <v>E2</v>
      </c>
      <c r="LA35" s="296"/>
      <c r="LB35" s="296"/>
      <c r="LC35" s="299"/>
      <c r="LD35" s="293" t="str">
        <f t="shared" si="562"/>
        <v/>
      </c>
      <c r="LE35" s="293" t="str">
        <f>IF((LD35&lt;&gt;""),IF(OR($F35&lt;&gt;$G35,PrSettings!$M$4="●"),(($F35-$G35)=(LA35-LB35))*1,0),"")</f>
        <v/>
      </c>
      <c r="LF35" s="293" t="str">
        <f t="shared" si="563"/>
        <v/>
      </c>
      <c r="LG35" s="293" t="str">
        <f>IF(LD35&lt;&gt;"",IF(ABS($F35-$G35)&gt;=PrSettings!$M$7,(ABS($F35-$G35-LA35+LB35)&lt;=1)*1,IF(AND(LD35,$F35=$G35,$F35&gt;=PrSettings!$M$6),(ABS(LA35-$F35)&lt;=1)*1,IF(AND(ABS($F35-$G35-LA35+LB35)&lt;=1,$F35+$G35&gt;=PrSettings!$M$8),(ABS(LA35-$F35)&lt;=1)*(ABS(LB35-$G35)&lt;=1)*1,""))),"")</f>
        <v/>
      </c>
      <c r="LH35" s="300"/>
      <c r="LJ35" s="291">
        <f t="shared" si="24"/>
        <v>17</v>
      </c>
      <c r="LK35" s="292" t="str">
        <f t="shared" si="564"/>
        <v>E1</v>
      </c>
      <c r="LL35" s="293">
        <f t="shared" si="98"/>
        <v>18</v>
      </c>
      <c r="LM35" s="292" t="str">
        <f t="shared" si="565"/>
        <v>E2</v>
      </c>
      <c r="LN35" s="296"/>
      <c r="LO35" s="296"/>
      <c r="LP35" s="299"/>
      <c r="LQ35" s="293" t="str">
        <f t="shared" si="566"/>
        <v/>
      </c>
      <c r="LR35" s="293" t="str">
        <f>IF((LQ35&lt;&gt;""),IF(OR($F35&lt;&gt;$G35,PrSettings!$M$4="●"),(($F35-$G35)=(LN35-LO35))*1,0),"")</f>
        <v/>
      </c>
      <c r="LS35" s="293" t="str">
        <f t="shared" si="567"/>
        <v/>
      </c>
      <c r="LT35" s="293" t="str">
        <f>IF(LQ35&lt;&gt;"",IF(ABS($F35-$G35)&gt;=PrSettings!$M$7,(ABS($F35-$G35-LN35+LO35)&lt;=1)*1,IF(AND(LQ35,$F35=$G35,$F35&gt;=PrSettings!$M$6),(ABS(LN35-$F35)&lt;=1)*1,IF(AND(ABS($F35-$G35-LN35+LO35)&lt;=1,$F35+$G35&gt;=PrSettings!$M$8),(ABS(LN35-$F35)&lt;=1)*(ABS(LO35-$G35)&lt;=1)*1,""))),"")</f>
        <v/>
      </c>
      <c r="LU35" s="300"/>
      <c r="LW35" s="291">
        <f t="shared" si="25"/>
        <v>17</v>
      </c>
      <c r="LX35" s="292" t="str">
        <f t="shared" si="568"/>
        <v>E1</v>
      </c>
      <c r="LY35" s="293">
        <f t="shared" si="101"/>
        <v>18</v>
      </c>
      <c r="LZ35" s="292" t="str">
        <f t="shared" si="569"/>
        <v>E2</v>
      </c>
      <c r="MA35" s="296"/>
      <c r="MB35" s="296"/>
      <c r="MC35" s="299"/>
      <c r="MD35" s="293" t="str">
        <f t="shared" si="570"/>
        <v/>
      </c>
      <c r="ME35" s="293" t="str">
        <f>IF((MD35&lt;&gt;""),IF(OR($F35&lt;&gt;$G35,PrSettings!$M$4="●"),(($F35-$G35)=(MA35-MB35))*1,0),"")</f>
        <v/>
      </c>
      <c r="MF35" s="293" t="str">
        <f t="shared" si="571"/>
        <v/>
      </c>
      <c r="MG35" s="293" t="str">
        <f>IF(MD35&lt;&gt;"",IF(ABS($F35-$G35)&gt;=PrSettings!$M$7,(ABS($F35-$G35-MA35+MB35)&lt;=1)*1,IF(AND(MD35,$F35=$G35,$F35&gt;=PrSettings!$M$6),(ABS(MA35-$F35)&lt;=1)*1,IF(AND(ABS($F35-$G35-MA35+MB35)&lt;=1,$F35+$G35&gt;=PrSettings!$M$8),(ABS(MA35-$F35)&lt;=1)*(ABS(MB35-$G35)&lt;=1)*1,""))),"")</f>
        <v/>
      </c>
      <c r="MH35" s="300"/>
    </row>
    <row r="36" spans="1:346" x14ac:dyDescent="0.25">
      <c r="B36" s="291">
        <f>INDEX(Groups!$C$7:$C$35,MATCH(C36,Groups!$D$7:$D$35,0))</f>
        <v>17</v>
      </c>
      <c r="C36" s="292" t="str">
        <f>CalcE!$P$24</f>
        <v>E1</v>
      </c>
      <c r="D36" s="293">
        <f>INDEX(Groups!$C$7:$C$35,MATCH(E36,Groups!$D$7:$D$35,0))</f>
        <v>19</v>
      </c>
      <c r="E36" s="292" t="str">
        <f>CalcE!$Q$24</f>
        <v>E3</v>
      </c>
      <c r="F36" s="294" t="str">
        <f>CalcE!$R$24</f>
        <v/>
      </c>
      <c r="G36" s="295" t="str">
        <f>CalcE!$S$24</f>
        <v/>
      </c>
      <c r="J36" s="291">
        <f t="shared" si="0"/>
        <v>17</v>
      </c>
      <c r="K36" s="292" t="str">
        <f t="shared" si="468"/>
        <v>E1</v>
      </c>
      <c r="L36" s="293">
        <f t="shared" si="26"/>
        <v>19</v>
      </c>
      <c r="M36" s="292" t="str">
        <f t="shared" si="469"/>
        <v>E3</v>
      </c>
      <c r="N36" s="296"/>
      <c r="O36" s="296"/>
      <c r="P36" s="299"/>
      <c r="Q36" s="293" t="str">
        <f t="shared" si="470"/>
        <v/>
      </c>
      <c r="R36" s="293" t="str">
        <f>IF((Q36&lt;&gt;""),IF(OR($F36&lt;&gt;$G36,PrSettings!$M$4="●"),(($F36-$G36)=(N36-O36))*1,0),"")</f>
        <v/>
      </c>
      <c r="S36" s="293" t="str">
        <f t="shared" si="471"/>
        <v/>
      </c>
      <c r="T36" s="293" t="str">
        <f>IF(Q36&lt;&gt;"",IF(ABS($F36-$G36)&gt;=PrSettings!$M$7,(ABS($F36-$G36-N36+O36)&lt;=1)*1,IF(AND(Q36,$F36=$G36,$F36&gt;=PrSettings!$M$6),(ABS(N36-$F36)&lt;=1)*1,IF(AND(ABS($F36-$G36-N36+O36)&lt;=1,$F36+$G36&gt;=PrSettings!$M$8),(ABS(N36-$F36)&lt;=1)*(ABS(O36-$G36)&lt;=1)*1,""))),"")</f>
        <v/>
      </c>
      <c r="U36" s="300"/>
      <c r="W36" s="291">
        <f t="shared" si="1"/>
        <v>17</v>
      </c>
      <c r="X36" s="292" t="str">
        <f t="shared" si="472"/>
        <v>E1</v>
      </c>
      <c r="Y36" s="293">
        <f t="shared" si="29"/>
        <v>19</v>
      </c>
      <c r="Z36" s="292" t="str">
        <f t="shared" si="473"/>
        <v>E3</v>
      </c>
      <c r="AA36" s="296"/>
      <c r="AB36" s="296"/>
      <c r="AC36" s="299"/>
      <c r="AD36" s="293" t="str">
        <f t="shared" si="474"/>
        <v/>
      </c>
      <c r="AE36" s="293" t="str">
        <f>IF((AD36&lt;&gt;""),IF(OR($F36&lt;&gt;$G36,PrSettings!$M$4="●"),(($F36-$G36)=(AA36-AB36))*1,0),"")</f>
        <v/>
      </c>
      <c r="AF36" s="293" t="str">
        <f t="shared" si="475"/>
        <v/>
      </c>
      <c r="AG36" s="293" t="str">
        <f>IF(AD36&lt;&gt;"",IF(ABS($F36-$G36)&gt;=PrSettings!$M$7,(ABS($F36-$G36-AA36+AB36)&lt;=1)*1,IF(AND(AD36,$F36=$G36,$F36&gt;=PrSettings!$M$6),(ABS(AA36-$F36)&lt;=1)*1,IF(AND(ABS($F36-$G36-AA36+AB36)&lt;=1,$F36+$G36&gt;=PrSettings!$M$8),(ABS(AA36-$F36)&lt;=1)*(ABS(AB36-$G36)&lt;=1)*1,""))),"")</f>
        <v/>
      </c>
      <c r="AH36" s="300"/>
      <c r="AJ36" s="291">
        <f t="shared" si="2"/>
        <v>17</v>
      </c>
      <c r="AK36" s="292" t="str">
        <f t="shared" si="476"/>
        <v>E1</v>
      </c>
      <c r="AL36" s="293">
        <f t="shared" si="32"/>
        <v>19</v>
      </c>
      <c r="AM36" s="292" t="str">
        <f t="shared" si="477"/>
        <v>E3</v>
      </c>
      <c r="AN36" s="296"/>
      <c r="AO36" s="296"/>
      <c r="AP36" s="299"/>
      <c r="AQ36" s="293" t="str">
        <f t="shared" si="478"/>
        <v/>
      </c>
      <c r="AR36" s="293" t="str">
        <f>IF((AQ36&lt;&gt;""),IF(OR($F36&lt;&gt;$G36,PrSettings!$M$4="●"),(($F36-$G36)=(AN36-AO36))*1,0),"")</f>
        <v/>
      </c>
      <c r="AS36" s="293" t="str">
        <f t="shared" si="479"/>
        <v/>
      </c>
      <c r="AT36" s="293" t="str">
        <f>IF(AQ36&lt;&gt;"",IF(ABS($F36-$G36)&gt;=PrSettings!$M$7,(ABS($F36-$G36-AN36+AO36)&lt;=1)*1,IF(AND(AQ36,$F36=$G36,$F36&gt;=PrSettings!$M$6),(ABS(AN36-$F36)&lt;=1)*1,IF(AND(ABS($F36-$G36-AN36+AO36)&lt;=1,$F36+$G36&gt;=PrSettings!$M$8),(ABS(AN36-$F36)&lt;=1)*(ABS(AO36-$G36)&lt;=1)*1,""))),"")</f>
        <v/>
      </c>
      <c r="AU36" s="300"/>
      <c r="AW36" s="291">
        <f t="shared" si="3"/>
        <v>17</v>
      </c>
      <c r="AX36" s="292" t="str">
        <f t="shared" si="480"/>
        <v>E1</v>
      </c>
      <c r="AY36" s="293">
        <f t="shared" si="35"/>
        <v>19</v>
      </c>
      <c r="AZ36" s="292" t="str">
        <f t="shared" si="481"/>
        <v>E3</v>
      </c>
      <c r="BA36" s="296"/>
      <c r="BB36" s="296"/>
      <c r="BC36" s="299"/>
      <c r="BD36" s="293" t="str">
        <f t="shared" si="482"/>
        <v/>
      </c>
      <c r="BE36" s="293" t="str">
        <f>IF((BD36&lt;&gt;""),IF(OR($F36&lt;&gt;$G36,PrSettings!$M$4="●"),(($F36-$G36)=(BA36-BB36))*1,0),"")</f>
        <v/>
      </c>
      <c r="BF36" s="293" t="str">
        <f t="shared" si="483"/>
        <v/>
      </c>
      <c r="BG36" s="293" t="str">
        <f>IF(BD36&lt;&gt;"",IF(ABS($F36-$G36)&gt;=PrSettings!$M$7,(ABS($F36-$G36-BA36+BB36)&lt;=1)*1,IF(AND(BD36,$F36=$G36,$F36&gt;=PrSettings!$M$6),(ABS(BA36-$F36)&lt;=1)*1,IF(AND(ABS($F36-$G36-BA36+BB36)&lt;=1,$F36+$G36&gt;=PrSettings!$M$8),(ABS(BA36-$F36)&lt;=1)*(ABS(BB36-$G36)&lt;=1)*1,""))),"")</f>
        <v/>
      </c>
      <c r="BH36" s="300"/>
      <c r="BJ36" s="291">
        <f t="shared" si="4"/>
        <v>17</v>
      </c>
      <c r="BK36" s="292" t="str">
        <f t="shared" si="484"/>
        <v>E1</v>
      </c>
      <c r="BL36" s="293">
        <f t="shared" si="38"/>
        <v>19</v>
      </c>
      <c r="BM36" s="292" t="str">
        <f t="shared" si="485"/>
        <v>E3</v>
      </c>
      <c r="BN36" s="296"/>
      <c r="BO36" s="296"/>
      <c r="BP36" s="299"/>
      <c r="BQ36" s="293" t="str">
        <f t="shared" si="486"/>
        <v/>
      </c>
      <c r="BR36" s="293" t="str">
        <f>IF((BQ36&lt;&gt;""),IF(OR($F36&lt;&gt;$G36,PrSettings!$M$4="●"),(($F36-$G36)=(BN36-BO36))*1,0),"")</f>
        <v/>
      </c>
      <c r="BS36" s="293" t="str">
        <f t="shared" si="487"/>
        <v/>
      </c>
      <c r="BT36" s="293" t="str">
        <f>IF(BQ36&lt;&gt;"",IF(ABS($F36-$G36)&gt;=PrSettings!$M$7,(ABS($F36-$G36-BN36+BO36)&lt;=1)*1,IF(AND(BQ36,$F36=$G36,$F36&gt;=PrSettings!$M$6),(ABS(BN36-$F36)&lt;=1)*1,IF(AND(ABS($F36-$G36-BN36+BO36)&lt;=1,$F36+$G36&gt;=PrSettings!$M$8),(ABS(BN36-$F36)&lt;=1)*(ABS(BO36-$G36)&lt;=1)*1,""))),"")</f>
        <v/>
      </c>
      <c r="BU36" s="300"/>
      <c r="BW36" s="291">
        <f t="shared" si="5"/>
        <v>17</v>
      </c>
      <c r="BX36" s="292" t="str">
        <f t="shared" si="488"/>
        <v>E1</v>
      </c>
      <c r="BY36" s="293">
        <f t="shared" si="41"/>
        <v>19</v>
      </c>
      <c r="BZ36" s="292" t="str">
        <f t="shared" si="489"/>
        <v>E3</v>
      </c>
      <c r="CA36" s="296"/>
      <c r="CB36" s="296"/>
      <c r="CC36" s="299"/>
      <c r="CD36" s="293" t="str">
        <f t="shared" si="490"/>
        <v/>
      </c>
      <c r="CE36" s="293" t="str">
        <f>IF((CD36&lt;&gt;""),IF(OR($F36&lt;&gt;$G36,PrSettings!$M$4="●"),(($F36-$G36)=(CA36-CB36))*1,0),"")</f>
        <v/>
      </c>
      <c r="CF36" s="293" t="str">
        <f t="shared" si="491"/>
        <v/>
      </c>
      <c r="CG36" s="293" t="str">
        <f>IF(CD36&lt;&gt;"",IF(ABS($F36-$G36)&gt;=PrSettings!$M$7,(ABS($F36-$G36-CA36+CB36)&lt;=1)*1,IF(AND(CD36,$F36=$G36,$F36&gt;=PrSettings!$M$6),(ABS(CA36-$F36)&lt;=1)*1,IF(AND(ABS($F36-$G36-CA36+CB36)&lt;=1,$F36+$G36&gt;=PrSettings!$M$8),(ABS(CA36-$F36)&lt;=1)*(ABS(CB36-$G36)&lt;=1)*1,""))),"")</f>
        <v/>
      </c>
      <c r="CH36" s="300"/>
      <c r="CJ36" s="291">
        <f t="shared" si="6"/>
        <v>17</v>
      </c>
      <c r="CK36" s="292" t="str">
        <f t="shared" si="492"/>
        <v>E1</v>
      </c>
      <c r="CL36" s="293">
        <f t="shared" si="44"/>
        <v>19</v>
      </c>
      <c r="CM36" s="292" t="str">
        <f t="shared" si="493"/>
        <v>E3</v>
      </c>
      <c r="CN36" s="296"/>
      <c r="CO36" s="296"/>
      <c r="CP36" s="299"/>
      <c r="CQ36" s="293" t="str">
        <f t="shared" si="494"/>
        <v/>
      </c>
      <c r="CR36" s="293" t="str">
        <f>IF((CQ36&lt;&gt;""),IF(OR($F36&lt;&gt;$G36,PrSettings!$M$4="●"),(($F36-$G36)=(CN36-CO36))*1,0),"")</f>
        <v/>
      </c>
      <c r="CS36" s="293" t="str">
        <f t="shared" si="495"/>
        <v/>
      </c>
      <c r="CT36" s="293" t="str">
        <f>IF(CQ36&lt;&gt;"",IF(ABS($F36-$G36)&gt;=PrSettings!$M$7,(ABS($F36-$G36-CN36+CO36)&lt;=1)*1,IF(AND(CQ36,$F36=$G36,$F36&gt;=PrSettings!$M$6),(ABS(CN36-$F36)&lt;=1)*1,IF(AND(ABS($F36-$G36-CN36+CO36)&lt;=1,$F36+$G36&gt;=PrSettings!$M$8),(ABS(CN36-$F36)&lt;=1)*(ABS(CO36-$G36)&lt;=1)*1,""))),"")</f>
        <v/>
      </c>
      <c r="CU36" s="300"/>
      <c r="CW36" s="291">
        <f t="shared" si="7"/>
        <v>17</v>
      </c>
      <c r="CX36" s="292" t="str">
        <f t="shared" si="496"/>
        <v>E1</v>
      </c>
      <c r="CY36" s="293">
        <f t="shared" si="47"/>
        <v>19</v>
      </c>
      <c r="CZ36" s="292" t="str">
        <f t="shared" si="497"/>
        <v>E3</v>
      </c>
      <c r="DA36" s="296"/>
      <c r="DB36" s="296"/>
      <c r="DC36" s="299"/>
      <c r="DD36" s="293" t="str">
        <f t="shared" si="498"/>
        <v/>
      </c>
      <c r="DE36" s="293" t="str">
        <f>IF((DD36&lt;&gt;""),IF(OR($F36&lt;&gt;$G36,PrSettings!$M$4="●"),(($F36-$G36)=(DA36-DB36))*1,0),"")</f>
        <v/>
      </c>
      <c r="DF36" s="293" t="str">
        <f t="shared" si="499"/>
        <v/>
      </c>
      <c r="DG36" s="293" t="str">
        <f>IF(DD36&lt;&gt;"",IF(ABS($F36-$G36)&gt;=PrSettings!$M$7,(ABS($F36-$G36-DA36+DB36)&lt;=1)*1,IF(AND(DD36,$F36=$G36,$F36&gt;=PrSettings!$M$6),(ABS(DA36-$F36)&lt;=1)*1,IF(AND(ABS($F36-$G36-DA36+DB36)&lt;=1,$F36+$G36&gt;=PrSettings!$M$8),(ABS(DA36-$F36)&lt;=1)*(ABS(DB36-$G36)&lt;=1)*1,""))),"")</f>
        <v/>
      </c>
      <c r="DH36" s="300"/>
      <c r="DJ36" s="291">
        <f t="shared" si="8"/>
        <v>17</v>
      </c>
      <c r="DK36" s="292" t="str">
        <f t="shared" si="500"/>
        <v>E1</v>
      </c>
      <c r="DL36" s="293">
        <f t="shared" si="50"/>
        <v>19</v>
      </c>
      <c r="DM36" s="292" t="str">
        <f t="shared" si="501"/>
        <v>E3</v>
      </c>
      <c r="DN36" s="296"/>
      <c r="DO36" s="296"/>
      <c r="DP36" s="299"/>
      <c r="DQ36" s="293" t="str">
        <f t="shared" si="502"/>
        <v/>
      </c>
      <c r="DR36" s="293" t="str">
        <f>IF((DQ36&lt;&gt;""),IF(OR($F36&lt;&gt;$G36,PrSettings!$M$4="●"),(($F36-$G36)=(DN36-DO36))*1,0),"")</f>
        <v/>
      </c>
      <c r="DS36" s="293" t="str">
        <f t="shared" si="503"/>
        <v/>
      </c>
      <c r="DT36" s="293" t="str">
        <f>IF(DQ36&lt;&gt;"",IF(ABS($F36-$G36)&gt;=PrSettings!$M$7,(ABS($F36-$G36-DN36+DO36)&lt;=1)*1,IF(AND(DQ36,$F36=$G36,$F36&gt;=PrSettings!$M$6),(ABS(DN36-$F36)&lt;=1)*1,IF(AND(ABS($F36-$G36-DN36+DO36)&lt;=1,$F36+$G36&gt;=PrSettings!$M$8),(ABS(DN36-$F36)&lt;=1)*(ABS(DO36-$G36)&lt;=1)*1,""))),"")</f>
        <v/>
      </c>
      <c r="DU36" s="300"/>
      <c r="DW36" s="291">
        <f t="shared" si="9"/>
        <v>17</v>
      </c>
      <c r="DX36" s="292" t="str">
        <f t="shared" si="504"/>
        <v>E1</v>
      </c>
      <c r="DY36" s="293">
        <f t="shared" si="53"/>
        <v>19</v>
      </c>
      <c r="DZ36" s="292" t="str">
        <f t="shared" si="505"/>
        <v>E3</v>
      </c>
      <c r="EA36" s="296"/>
      <c r="EB36" s="296"/>
      <c r="EC36" s="299"/>
      <c r="ED36" s="293" t="str">
        <f t="shared" si="506"/>
        <v/>
      </c>
      <c r="EE36" s="293" t="str">
        <f>IF((ED36&lt;&gt;""),IF(OR($F36&lt;&gt;$G36,PrSettings!$M$4="●"),(($F36-$G36)=(EA36-EB36))*1,0),"")</f>
        <v/>
      </c>
      <c r="EF36" s="293" t="str">
        <f t="shared" si="507"/>
        <v/>
      </c>
      <c r="EG36" s="293" t="str">
        <f>IF(ED36&lt;&gt;"",IF(ABS($F36-$G36)&gt;=PrSettings!$M$7,(ABS($F36-$G36-EA36+EB36)&lt;=1)*1,IF(AND(ED36,$F36=$G36,$F36&gt;=PrSettings!$M$6),(ABS(EA36-$F36)&lt;=1)*1,IF(AND(ABS($F36-$G36-EA36+EB36)&lt;=1,$F36+$G36&gt;=PrSettings!$M$8),(ABS(EA36-$F36)&lt;=1)*(ABS(EB36-$G36)&lt;=1)*1,""))),"")</f>
        <v/>
      </c>
      <c r="EH36" s="300"/>
      <c r="EJ36" s="291">
        <f t="shared" si="10"/>
        <v>17</v>
      </c>
      <c r="EK36" s="292" t="str">
        <f t="shared" si="508"/>
        <v>E1</v>
      </c>
      <c r="EL36" s="293">
        <f t="shared" si="56"/>
        <v>19</v>
      </c>
      <c r="EM36" s="292" t="str">
        <f t="shared" si="509"/>
        <v>E3</v>
      </c>
      <c r="EN36" s="296"/>
      <c r="EO36" s="296"/>
      <c r="EP36" s="299"/>
      <c r="EQ36" s="293" t="str">
        <f t="shared" si="510"/>
        <v/>
      </c>
      <c r="ER36" s="293" t="str">
        <f>IF((EQ36&lt;&gt;""),IF(OR($F36&lt;&gt;$G36,PrSettings!$M$4="●"),(($F36-$G36)=(EN36-EO36))*1,0),"")</f>
        <v/>
      </c>
      <c r="ES36" s="293" t="str">
        <f t="shared" si="511"/>
        <v/>
      </c>
      <c r="ET36" s="293" t="str">
        <f>IF(EQ36&lt;&gt;"",IF(ABS($F36-$G36)&gt;=PrSettings!$M$7,(ABS($F36-$G36-EN36+EO36)&lt;=1)*1,IF(AND(EQ36,$F36=$G36,$F36&gt;=PrSettings!$M$6),(ABS(EN36-$F36)&lt;=1)*1,IF(AND(ABS($F36-$G36-EN36+EO36)&lt;=1,$F36+$G36&gt;=PrSettings!$M$8),(ABS(EN36-$F36)&lt;=1)*(ABS(EO36-$G36)&lt;=1)*1,""))),"")</f>
        <v/>
      </c>
      <c r="EU36" s="300"/>
      <c r="EW36" s="291">
        <f t="shared" si="11"/>
        <v>17</v>
      </c>
      <c r="EX36" s="292" t="str">
        <f t="shared" si="512"/>
        <v>E1</v>
      </c>
      <c r="EY36" s="293">
        <f t="shared" si="59"/>
        <v>19</v>
      </c>
      <c r="EZ36" s="292" t="str">
        <f t="shared" si="513"/>
        <v>E3</v>
      </c>
      <c r="FA36" s="296"/>
      <c r="FB36" s="296"/>
      <c r="FC36" s="299"/>
      <c r="FD36" s="293" t="str">
        <f t="shared" si="514"/>
        <v/>
      </c>
      <c r="FE36" s="293" t="str">
        <f>IF((FD36&lt;&gt;""),IF(OR($F36&lt;&gt;$G36,PrSettings!$M$4="●"),(($F36-$G36)=(FA36-FB36))*1,0),"")</f>
        <v/>
      </c>
      <c r="FF36" s="293" t="str">
        <f t="shared" si="515"/>
        <v/>
      </c>
      <c r="FG36" s="293" t="str">
        <f>IF(FD36&lt;&gt;"",IF(ABS($F36-$G36)&gt;=PrSettings!$M$7,(ABS($F36-$G36-FA36+FB36)&lt;=1)*1,IF(AND(FD36,$F36=$G36,$F36&gt;=PrSettings!$M$6),(ABS(FA36-$F36)&lt;=1)*1,IF(AND(ABS($F36-$G36-FA36+FB36)&lt;=1,$F36+$G36&gt;=PrSettings!$M$8),(ABS(FA36-$F36)&lt;=1)*(ABS(FB36-$G36)&lt;=1)*1,""))),"")</f>
        <v/>
      </c>
      <c r="FH36" s="300"/>
      <c r="FJ36" s="291">
        <f t="shared" si="12"/>
        <v>17</v>
      </c>
      <c r="FK36" s="292" t="str">
        <f t="shared" si="516"/>
        <v>E1</v>
      </c>
      <c r="FL36" s="293">
        <f t="shared" si="62"/>
        <v>19</v>
      </c>
      <c r="FM36" s="292" t="str">
        <f t="shared" si="517"/>
        <v>E3</v>
      </c>
      <c r="FN36" s="296"/>
      <c r="FO36" s="296"/>
      <c r="FP36" s="299"/>
      <c r="FQ36" s="293" t="str">
        <f t="shared" si="518"/>
        <v/>
      </c>
      <c r="FR36" s="293" t="str">
        <f>IF((FQ36&lt;&gt;""),IF(OR($F36&lt;&gt;$G36,PrSettings!$M$4="●"),(($F36-$G36)=(FN36-FO36))*1,0),"")</f>
        <v/>
      </c>
      <c r="FS36" s="293" t="str">
        <f t="shared" si="519"/>
        <v/>
      </c>
      <c r="FT36" s="293" t="str">
        <f>IF(FQ36&lt;&gt;"",IF(ABS($F36-$G36)&gt;=PrSettings!$M$7,(ABS($F36-$G36-FN36+FO36)&lt;=1)*1,IF(AND(FQ36,$F36=$G36,$F36&gt;=PrSettings!$M$6),(ABS(FN36-$F36)&lt;=1)*1,IF(AND(ABS($F36-$G36-FN36+FO36)&lt;=1,$F36+$G36&gt;=PrSettings!$M$8),(ABS(FN36-$F36)&lt;=1)*(ABS(FO36-$G36)&lt;=1)*1,""))),"")</f>
        <v/>
      </c>
      <c r="FU36" s="300"/>
      <c r="FW36" s="291">
        <f t="shared" si="13"/>
        <v>17</v>
      </c>
      <c r="FX36" s="292" t="str">
        <f t="shared" si="520"/>
        <v>E1</v>
      </c>
      <c r="FY36" s="293">
        <f t="shared" si="65"/>
        <v>19</v>
      </c>
      <c r="FZ36" s="292" t="str">
        <f t="shared" si="521"/>
        <v>E3</v>
      </c>
      <c r="GA36" s="296"/>
      <c r="GB36" s="296"/>
      <c r="GC36" s="299"/>
      <c r="GD36" s="293" t="str">
        <f t="shared" si="522"/>
        <v/>
      </c>
      <c r="GE36" s="293" t="str">
        <f>IF((GD36&lt;&gt;""),IF(OR($F36&lt;&gt;$G36,PrSettings!$M$4="●"),(($F36-$G36)=(GA36-GB36))*1,0),"")</f>
        <v/>
      </c>
      <c r="GF36" s="293" t="str">
        <f t="shared" si="523"/>
        <v/>
      </c>
      <c r="GG36" s="293" t="str">
        <f>IF(GD36&lt;&gt;"",IF(ABS($F36-$G36)&gt;=PrSettings!$M$7,(ABS($F36-$G36-GA36+GB36)&lt;=1)*1,IF(AND(GD36,$F36=$G36,$F36&gt;=PrSettings!$M$6),(ABS(GA36-$F36)&lt;=1)*1,IF(AND(ABS($F36-$G36-GA36+GB36)&lt;=1,$F36+$G36&gt;=PrSettings!$M$8),(ABS(GA36-$F36)&lt;=1)*(ABS(GB36-$G36)&lt;=1)*1,""))),"")</f>
        <v/>
      </c>
      <c r="GH36" s="300"/>
      <c r="GJ36" s="291">
        <f t="shared" si="14"/>
        <v>17</v>
      </c>
      <c r="GK36" s="292" t="str">
        <f t="shared" si="524"/>
        <v>E1</v>
      </c>
      <c r="GL36" s="293">
        <f t="shared" si="68"/>
        <v>19</v>
      </c>
      <c r="GM36" s="292" t="str">
        <f t="shared" si="525"/>
        <v>E3</v>
      </c>
      <c r="GN36" s="296"/>
      <c r="GO36" s="296"/>
      <c r="GP36" s="299"/>
      <c r="GQ36" s="293" t="str">
        <f t="shared" si="526"/>
        <v/>
      </c>
      <c r="GR36" s="293" t="str">
        <f>IF((GQ36&lt;&gt;""),IF(OR($F36&lt;&gt;$G36,PrSettings!$M$4="●"),(($F36-$G36)=(GN36-GO36))*1,0),"")</f>
        <v/>
      </c>
      <c r="GS36" s="293" t="str">
        <f t="shared" si="527"/>
        <v/>
      </c>
      <c r="GT36" s="293" t="str">
        <f>IF(GQ36&lt;&gt;"",IF(ABS($F36-$G36)&gt;=PrSettings!$M$7,(ABS($F36-$G36-GN36+GO36)&lt;=1)*1,IF(AND(GQ36,$F36=$G36,$F36&gt;=PrSettings!$M$6),(ABS(GN36-$F36)&lt;=1)*1,IF(AND(ABS($F36-$G36-GN36+GO36)&lt;=1,$F36+$G36&gt;=PrSettings!$M$8),(ABS(GN36-$F36)&lt;=1)*(ABS(GO36-$G36)&lt;=1)*1,""))),"")</f>
        <v/>
      </c>
      <c r="GU36" s="300"/>
      <c r="GW36" s="291">
        <f t="shared" si="15"/>
        <v>17</v>
      </c>
      <c r="GX36" s="292" t="str">
        <f t="shared" si="528"/>
        <v>E1</v>
      </c>
      <c r="GY36" s="293">
        <f t="shared" si="71"/>
        <v>19</v>
      </c>
      <c r="GZ36" s="292" t="str">
        <f t="shared" si="529"/>
        <v>E3</v>
      </c>
      <c r="HA36" s="296"/>
      <c r="HB36" s="296"/>
      <c r="HC36" s="299"/>
      <c r="HD36" s="293" t="str">
        <f t="shared" si="530"/>
        <v/>
      </c>
      <c r="HE36" s="293" t="str">
        <f>IF((HD36&lt;&gt;""),IF(OR($F36&lt;&gt;$G36,PrSettings!$M$4="●"),(($F36-$G36)=(HA36-HB36))*1,0),"")</f>
        <v/>
      </c>
      <c r="HF36" s="293" t="str">
        <f t="shared" si="531"/>
        <v/>
      </c>
      <c r="HG36" s="293" t="str">
        <f>IF(HD36&lt;&gt;"",IF(ABS($F36-$G36)&gt;=PrSettings!$M$7,(ABS($F36-$G36-HA36+HB36)&lt;=1)*1,IF(AND(HD36,$F36=$G36,$F36&gt;=PrSettings!$M$6),(ABS(HA36-$F36)&lt;=1)*1,IF(AND(ABS($F36-$G36-HA36+HB36)&lt;=1,$F36+$G36&gt;=PrSettings!$M$8),(ABS(HA36-$F36)&lt;=1)*(ABS(HB36-$G36)&lt;=1)*1,""))),"")</f>
        <v/>
      </c>
      <c r="HH36" s="300"/>
      <c r="HJ36" s="291">
        <f t="shared" si="16"/>
        <v>17</v>
      </c>
      <c r="HK36" s="292" t="str">
        <f t="shared" si="532"/>
        <v>E1</v>
      </c>
      <c r="HL36" s="293">
        <f t="shared" si="74"/>
        <v>19</v>
      </c>
      <c r="HM36" s="292" t="str">
        <f t="shared" si="533"/>
        <v>E3</v>
      </c>
      <c r="HN36" s="296"/>
      <c r="HO36" s="296"/>
      <c r="HP36" s="299"/>
      <c r="HQ36" s="293" t="str">
        <f t="shared" si="534"/>
        <v/>
      </c>
      <c r="HR36" s="293" t="str">
        <f>IF((HQ36&lt;&gt;""),IF(OR($F36&lt;&gt;$G36,PrSettings!$M$4="●"),(($F36-$G36)=(HN36-HO36))*1,0),"")</f>
        <v/>
      </c>
      <c r="HS36" s="293" t="str">
        <f t="shared" si="535"/>
        <v/>
      </c>
      <c r="HT36" s="293" t="str">
        <f>IF(HQ36&lt;&gt;"",IF(ABS($F36-$G36)&gt;=PrSettings!$M$7,(ABS($F36-$G36-HN36+HO36)&lt;=1)*1,IF(AND(HQ36,$F36=$G36,$F36&gt;=PrSettings!$M$6),(ABS(HN36-$F36)&lt;=1)*1,IF(AND(ABS($F36-$G36-HN36+HO36)&lt;=1,$F36+$G36&gt;=PrSettings!$M$8),(ABS(HN36-$F36)&lt;=1)*(ABS(HO36-$G36)&lt;=1)*1,""))),"")</f>
        <v/>
      </c>
      <c r="HU36" s="300"/>
      <c r="HW36" s="291">
        <f t="shared" si="17"/>
        <v>17</v>
      </c>
      <c r="HX36" s="292" t="str">
        <f t="shared" si="536"/>
        <v>E1</v>
      </c>
      <c r="HY36" s="293">
        <f t="shared" si="77"/>
        <v>19</v>
      </c>
      <c r="HZ36" s="292" t="str">
        <f t="shared" si="537"/>
        <v>E3</v>
      </c>
      <c r="IA36" s="296"/>
      <c r="IB36" s="296"/>
      <c r="IC36" s="299"/>
      <c r="ID36" s="293" t="str">
        <f t="shared" si="538"/>
        <v/>
      </c>
      <c r="IE36" s="293" t="str">
        <f>IF((ID36&lt;&gt;""),IF(OR($F36&lt;&gt;$G36,PrSettings!$M$4="●"),(($F36-$G36)=(IA36-IB36))*1,0),"")</f>
        <v/>
      </c>
      <c r="IF36" s="293" t="str">
        <f t="shared" si="539"/>
        <v/>
      </c>
      <c r="IG36" s="293" t="str">
        <f>IF(ID36&lt;&gt;"",IF(ABS($F36-$G36)&gt;=PrSettings!$M$7,(ABS($F36-$G36-IA36+IB36)&lt;=1)*1,IF(AND(ID36,$F36=$G36,$F36&gt;=PrSettings!$M$6),(ABS(IA36-$F36)&lt;=1)*1,IF(AND(ABS($F36-$G36-IA36+IB36)&lt;=1,$F36+$G36&gt;=PrSettings!$M$8),(ABS(IA36-$F36)&lt;=1)*(ABS(IB36-$G36)&lt;=1)*1,""))),"")</f>
        <v/>
      </c>
      <c r="IH36" s="300"/>
      <c r="IJ36" s="291">
        <f t="shared" si="18"/>
        <v>17</v>
      </c>
      <c r="IK36" s="292" t="str">
        <f t="shared" si="540"/>
        <v>E1</v>
      </c>
      <c r="IL36" s="293">
        <f t="shared" si="80"/>
        <v>19</v>
      </c>
      <c r="IM36" s="292" t="str">
        <f t="shared" si="541"/>
        <v>E3</v>
      </c>
      <c r="IN36" s="296"/>
      <c r="IO36" s="296"/>
      <c r="IP36" s="299"/>
      <c r="IQ36" s="293" t="str">
        <f t="shared" si="542"/>
        <v/>
      </c>
      <c r="IR36" s="293" t="str">
        <f>IF((IQ36&lt;&gt;""),IF(OR($F36&lt;&gt;$G36,PrSettings!$M$4="●"),(($F36-$G36)=(IN36-IO36))*1,0),"")</f>
        <v/>
      </c>
      <c r="IS36" s="293" t="str">
        <f t="shared" si="543"/>
        <v/>
      </c>
      <c r="IT36" s="293" t="str">
        <f>IF(IQ36&lt;&gt;"",IF(ABS($F36-$G36)&gt;=PrSettings!$M$7,(ABS($F36-$G36-IN36+IO36)&lt;=1)*1,IF(AND(IQ36,$F36=$G36,$F36&gt;=PrSettings!$M$6),(ABS(IN36-$F36)&lt;=1)*1,IF(AND(ABS($F36-$G36-IN36+IO36)&lt;=1,$F36+$G36&gt;=PrSettings!$M$8),(ABS(IN36-$F36)&lt;=1)*(ABS(IO36-$G36)&lt;=1)*1,""))),"")</f>
        <v/>
      </c>
      <c r="IU36" s="300"/>
      <c r="IW36" s="291">
        <f t="shared" si="19"/>
        <v>17</v>
      </c>
      <c r="IX36" s="292" t="str">
        <f t="shared" si="544"/>
        <v>E1</v>
      </c>
      <c r="IY36" s="293">
        <f t="shared" si="83"/>
        <v>19</v>
      </c>
      <c r="IZ36" s="292" t="str">
        <f t="shared" si="545"/>
        <v>E3</v>
      </c>
      <c r="JA36" s="296"/>
      <c r="JB36" s="296"/>
      <c r="JC36" s="299"/>
      <c r="JD36" s="293" t="str">
        <f t="shared" si="546"/>
        <v/>
      </c>
      <c r="JE36" s="293" t="str">
        <f>IF((JD36&lt;&gt;""),IF(OR($F36&lt;&gt;$G36,PrSettings!$M$4="●"),(($F36-$G36)=(JA36-JB36))*1,0),"")</f>
        <v/>
      </c>
      <c r="JF36" s="293" t="str">
        <f t="shared" si="547"/>
        <v/>
      </c>
      <c r="JG36" s="293" t="str">
        <f>IF(JD36&lt;&gt;"",IF(ABS($F36-$G36)&gt;=PrSettings!$M$7,(ABS($F36-$G36-JA36+JB36)&lt;=1)*1,IF(AND(JD36,$F36=$G36,$F36&gt;=PrSettings!$M$6),(ABS(JA36-$F36)&lt;=1)*1,IF(AND(ABS($F36-$G36-JA36+JB36)&lt;=1,$F36+$G36&gt;=PrSettings!$M$8),(ABS(JA36-$F36)&lt;=1)*(ABS(JB36-$G36)&lt;=1)*1,""))),"")</f>
        <v/>
      </c>
      <c r="JH36" s="300"/>
      <c r="JJ36" s="291">
        <f t="shared" si="20"/>
        <v>17</v>
      </c>
      <c r="JK36" s="292" t="str">
        <f t="shared" si="548"/>
        <v>E1</v>
      </c>
      <c r="JL36" s="293">
        <f t="shared" si="86"/>
        <v>19</v>
      </c>
      <c r="JM36" s="292" t="str">
        <f t="shared" si="549"/>
        <v>E3</v>
      </c>
      <c r="JN36" s="296"/>
      <c r="JO36" s="296"/>
      <c r="JP36" s="299"/>
      <c r="JQ36" s="293" t="str">
        <f t="shared" si="550"/>
        <v/>
      </c>
      <c r="JR36" s="293" t="str">
        <f>IF((JQ36&lt;&gt;""),IF(OR($F36&lt;&gt;$G36,PrSettings!$M$4="●"),(($F36-$G36)=(JN36-JO36))*1,0),"")</f>
        <v/>
      </c>
      <c r="JS36" s="293" t="str">
        <f t="shared" si="551"/>
        <v/>
      </c>
      <c r="JT36" s="293" t="str">
        <f>IF(JQ36&lt;&gt;"",IF(ABS($F36-$G36)&gt;=PrSettings!$M$7,(ABS($F36-$G36-JN36+JO36)&lt;=1)*1,IF(AND(JQ36,$F36=$G36,$F36&gt;=PrSettings!$M$6),(ABS(JN36-$F36)&lt;=1)*1,IF(AND(ABS($F36-$G36-JN36+JO36)&lt;=1,$F36+$G36&gt;=PrSettings!$M$8),(ABS(JN36-$F36)&lt;=1)*(ABS(JO36-$G36)&lt;=1)*1,""))),"")</f>
        <v/>
      </c>
      <c r="JU36" s="300"/>
      <c r="JW36" s="291">
        <f t="shared" si="21"/>
        <v>17</v>
      </c>
      <c r="JX36" s="292" t="str">
        <f t="shared" si="552"/>
        <v>E1</v>
      </c>
      <c r="JY36" s="293">
        <f t="shared" si="89"/>
        <v>19</v>
      </c>
      <c r="JZ36" s="292" t="str">
        <f t="shared" si="553"/>
        <v>E3</v>
      </c>
      <c r="KA36" s="296"/>
      <c r="KB36" s="296"/>
      <c r="KC36" s="299"/>
      <c r="KD36" s="293" t="str">
        <f t="shared" si="554"/>
        <v/>
      </c>
      <c r="KE36" s="293" t="str">
        <f>IF((KD36&lt;&gt;""),IF(OR($F36&lt;&gt;$G36,PrSettings!$M$4="●"),(($F36-$G36)=(KA36-KB36))*1,0),"")</f>
        <v/>
      </c>
      <c r="KF36" s="293" t="str">
        <f t="shared" si="555"/>
        <v/>
      </c>
      <c r="KG36" s="293" t="str">
        <f>IF(KD36&lt;&gt;"",IF(ABS($F36-$G36)&gt;=PrSettings!$M$7,(ABS($F36-$G36-KA36+KB36)&lt;=1)*1,IF(AND(KD36,$F36=$G36,$F36&gt;=PrSettings!$M$6),(ABS(KA36-$F36)&lt;=1)*1,IF(AND(ABS($F36-$G36-KA36+KB36)&lt;=1,$F36+$G36&gt;=PrSettings!$M$8),(ABS(KA36-$F36)&lt;=1)*(ABS(KB36-$G36)&lt;=1)*1,""))),"")</f>
        <v/>
      </c>
      <c r="KH36" s="300"/>
      <c r="KJ36" s="291">
        <f t="shared" si="22"/>
        <v>17</v>
      </c>
      <c r="KK36" s="292" t="str">
        <f t="shared" si="556"/>
        <v>E1</v>
      </c>
      <c r="KL36" s="293">
        <f t="shared" si="92"/>
        <v>19</v>
      </c>
      <c r="KM36" s="292" t="str">
        <f t="shared" si="557"/>
        <v>E3</v>
      </c>
      <c r="KN36" s="296"/>
      <c r="KO36" s="296"/>
      <c r="KP36" s="299"/>
      <c r="KQ36" s="293" t="str">
        <f t="shared" si="558"/>
        <v/>
      </c>
      <c r="KR36" s="293" t="str">
        <f>IF((KQ36&lt;&gt;""),IF(OR($F36&lt;&gt;$G36,PrSettings!$M$4="●"),(($F36-$G36)=(KN36-KO36))*1,0),"")</f>
        <v/>
      </c>
      <c r="KS36" s="293" t="str">
        <f t="shared" si="559"/>
        <v/>
      </c>
      <c r="KT36" s="293" t="str">
        <f>IF(KQ36&lt;&gt;"",IF(ABS($F36-$G36)&gt;=PrSettings!$M$7,(ABS($F36-$G36-KN36+KO36)&lt;=1)*1,IF(AND(KQ36,$F36=$G36,$F36&gt;=PrSettings!$M$6),(ABS(KN36-$F36)&lt;=1)*1,IF(AND(ABS($F36-$G36-KN36+KO36)&lt;=1,$F36+$G36&gt;=PrSettings!$M$8),(ABS(KN36-$F36)&lt;=1)*(ABS(KO36-$G36)&lt;=1)*1,""))),"")</f>
        <v/>
      </c>
      <c r="KU36" s="300"/>
      <c r="KW36" s="291">
        <f t="shared" si="23"/>
        <v>17</v>
      </c>
      <c r="KX36" s="292" t="str">
        <f t="shared" si="560"/>
        <v>E1</v>
      </c>
      <c r="KY36" s="293">
        <f t="shared" si="95"/>
        <v>19</v>
      </c>
      <c r="KZ36" s="292" t="str">
        <f t="shared" si="561"/>
        <v>E3</v>
      </c>
      <c r="LA36" s="296"/>
      <c r="LB36" s="296"/>
      <c r="LC36" s="299"/>
      <c r="LD36" s="293" t="str">
        <f t="shared" si="562"/>
        <v/>
      </c>
      <c r="LE36" s="293" t="str">
        <f>IF((LD36&lt;&gt;""),IF(OR($F36&lt;&gt;$G36,PrSettings!$M$4="●"),(($F36-$G36)=(LA36-LB36))*1,0),"")</f>
        <v/>
      </c>
      <c r="LF36" s="293" t="str">
        <f t="shared" si="563"/>
        <v/>
      </c>
      <c r="LG36" s="293" t="str">
        <f>IF(LD36&lt;&gt;"",IF(ABS($F36-$G36)&gt;=PrSettings!$M$7,(ABS($F36-$G36-LA36+LB36)&lt;=1)*1,IF(AND(LD36,$F36=$G36,$F36&gt;=PrSettings!$M$6),(ABS(LA36-$F36)&lt;=1)*1,IF(AND(ABS($F36-$G36-LA36+LB36)&lt;=1,$F36+$G36&gt;=PrSettings!$M$8),(ABS(LA36-$F36)&lt;=1)*(ABS(LB36-$G36)&lt;=1)*1,""))),"")</f>
        <v/>
      </c>
      <c r="LH36" s="300"/>
      <c r="LJ36" s="291">
        <f t="shared" si="24"/>
        <v>17</v>
      </c>
      <c r="LK36" s="292" t="str">
        <f t="shared" si="564"/>
        <v>E1</v>
      </c>
      <c r="LL36" s="293">
        <f t="shared" si="98"/>
        <v>19</v>
      </c>
      <c r="LM36" s="292" t="str">
        <f t="shared" si="565"/>
        <v>E3</v>
      </c>
      <c r="LN36" s="296"/>
      <c r="LO36" s="296"/>
      <c r="LP36" s="299"/>
      <c r="LQ36" s="293" t="str">
        <f t="shared" si="566"/>
        <v/>
      </c>
      <c r="LR36" s="293" t="str">
        <f>IF((LQ36&lt;&gt;""),IF(OR($F36&lt;&gt;$G36,PrSettings!$M$4="●"),(($F36-$G36)=(LN36-LO36))*1,0),"")</f>
        <v/>
      </c>
      <c r="LS36" s="293" t="str">
        <f t="shared" si="567"/>
        <v/>
      </c>
      <c r="LT36" s="293" t="str">
        <f>IF(LQ36&lt;&gt;"",IF(ABS($F36-$G36)&gt;=PrSettings!$M$7,(ABS($F36-$G36-LN36+LO36)&lt;=1)*1,IF(AND(LQ36,$F36=$G36,$F36&gt;=PrSettings!$M$6),(ABS(LN36-$F36)&lt;=1)*1,IF(AND(ABS($F36-$G36-LN36+LO36)&lt;=1,$F36+$G36&gt;=PrSettings!$M$8),(ABS(LN36-$F36)&lt;=1)*(ABS(LO36-$G36)&lt;=1)*1,""))),"")</f>
        <v/>
      </c>
      <c r="LU36" s="300"/>
      <c r="LW36" s="291">
        <f t="shared" si="25"/>
        <v>17</v>
      </c>
      <c r="LX36" s="292" t="str">
        <f t="shared" si="568"/>
        <v>E1</v>
      </c>
      <c r="LY36" s="293">
        <f t="shared" si="101"/>
        <v>19</v>
      </c>
      <c r="LZ36" s="292" t="str">
        <f t="shared" si="569"/>
        <v>E3</v>
      </c>
      <c r="MA36" s="296"/>
      <c r="MB36" s="296"/>
      <c r="MC36" s="299"/>
      <c r="MD36" s="293" t="str">
        <f t="shared" si="570"/>
        <v/>
      </c>
      <c r="ME36" s="293" t="str">
        <f>IF((MD36&lt;&gt;""),IF(OR($F36&lt;&gt;$G36,PrSettings!$M$4="●"),(($F36-$G36)=(MA36-MB36))*1,0),"")</f>
        <v/>
      </c>
      <c r="MF36" s="293" t="str">
        <f t="shared" si="571"/>
        <v/>
      </c>
      <c r="MG36" s="293" t="str">
        <f>IF(MD36&lt;&gt;"",IF(ABS($F36-$G36)&gt;=PrSettings!$M$7,(ABS($F36-$G36-MA36+MB36)&lt;=1)*1,IF(AND(MD36,$F36=$G36,$F36&gt;=PrSettings!$M$6),(ABS(MA36-$F36)&lt;=1)*1,IF(AND(ABS($F36-$G36-MA36+MB36)&lt;=1,$F36+$G36&gt;=PrSettings!$M$8),(ABS(MA36-$F36)&lt;=1)*(ABS(MB36-$G36)&lt;=1)*1,""))),"")</f>
        <v/>
      </c>
      <c r="MH36" s="300"/>
    </row>
    <row r="37" spans="1:346" x14ac:dyDescent="0.25">
      <c r="B37" s="291">
        <f>INDEX(Groups!$C$7:$C$35,MATCH(C37,Groups!$D$7:$D$35,0))</f>
        <v>18</v>
      </c>
      <c r="C37" s="292" t="str">
        <f>CalcE!$P$25</f>
        <v>E2</v>
      </c>
      <c r="D37" s="293">
        <f>INDEX(Groups!$C$7:$C$35,MATCH(E37,Groups!$D$7:$D$35,0))</f>
        <v>20</v>
      </c>
      <c r="E37" s="292" t="str">
        <f>CalcE!$Q$25</f>
        <v>E4</v>
      </c>
      <c r="F37" s="294" t="str">
        <f>CalcE!$R$25</f>
        <v/>
      </c>
      <c r="G37" s="295" t="str">
        <f>CalcE!$S$25</f>
        <v/>
      </c>
      <c r="J37" s="291">
        <f t="shared" si="0"/>
        <v>18</v>
      </c>
      <c r="K37" s="292" t="str">
        <f t="shared" si="468"/>
        <v>E2</v>
      </c>
      <c r="L37" s="293">
        <f t="shared" si="26"/>
        <v>20</v>
      </c>
      <c r="M37" s="292" t="str">
        <f t="shared" si="469"/>
        <v>E4</v>
      </c>
      <c r="N37" s="296"/>
      <c r="O37" s="296"/>
      <c r="P37" s="299"/>
      <c r="Q37" s="293" t="str">
        <f t="shared" si="470"/>
        <v/>
      </c>
      <c r="R37" s="293" t="str">
        <f>IF((Q37&lt;&gt;""),IF(OR($F37&lt;&gt;$G37,PrSettings!$M$4="●"),(($F37-$G37)=(N37-O37))*1,0),"")</f>
        <v/>
      </c>
      <c r="S37" s="293" t="str">
        <f t="shared" si="471"/>
        <v/>
      </c>
      <c r="T37" s="293" t="str">
        <f>IF(Q37&lt;&gt;"",IF(ABS($F37-$G37)&gt;=PrSettings!$M$7,(ABS($F37-$G37-N37+O37)&lt;=1)*1,IF(AND(Q37,$F37=$G37,$F37&gt;=PrSettings!$M$6),(ABS(N37-$F37)&lt;=1)*1,IF(AND(ABS($F37-$G37-N37+O37)&lt;=1,$F37+$G37&gt;=PrSettings!$M$8),(ABS(N37-$F37)&lt;=1)*(ABS(O37-$G37)&lt;=1)*1,""))),"")</f>
        <v/>
      </c>
      <c r="U37" s="300"/>
      <c r="W37" s="291">
        <f t="shared" si="1"/>
        <v>18</v>
      </c>
      <c r="X37" s="292" t="str">
        <f t="shared" si="472"/>
        <v>E2</v>
      </c>
      <c r="Y37" s="293">
        <f t="shared" si="29"/>
        <v>20</v>
      </c>
      <c r="Z37" s="292" t="str">
        <f t="shared" si="473"/>
        <v>E4</v>
      </c>
      <c r="AA37" s="296"/>
      <c r="AB37" s="296"/>
      <c r="AC37" s="299"/>
      <c r="AD37" s="293" t="str">
        <f t="shared" si="474"/>
        <v/>
      </c>
      <c r="AE37" s="293" t="str">
        <f>IF((AD37&lt;&gt;""),IF(OR($F37&lt;&gt;$G37,PrSettings!$M$4="●"),(($F37-$G37)=(AA37-AB37))*1,0),"")</f>
        <v/>
      </c>
      <c r="AF37" s="293" t="str">
        <f t="shared" si="475"/>
        <v/>
      </c>
      <c r="AG37" s="293" t="str">
        <f>IF(AD37&lt;&gt;"",IF(ABS($F37-$G37)&gt;=PrSettings!$M$7,(ABS($F37-$G37-AA37+AB37)&lt;=1)*1,IF(AND(AD37,$F37=$G37,$F37&gt;=PrSettings!$M$6),(ABS(AA37-$F37)&lt;=1)*1,IF(AND(ABS($F37-$G37-AA37+AB37)&lt;=1,$F37+$G37&gt;=PrSettings!$M$8),(ABS(AA37-$F37)&lt;=1)*(ABS(AB37-$G37)&lt;=1)*1,""))),"")</f>
        <v/>
      </c>
      <c r="AH37" s="300"/>
      <c r="AJ37" s="291">
        <f t="shared" si="2"/>
        <v>18</v>
      </c>
      <c r="AK37" s="292" t="str">
        <f t="shared" si="476"/>
        <v>E2</v>
      </c>
      <c r="AL37" s="293">
        <f t="shared" si="32"/>
        <v>20</v>
      </c>
      <c r="AM37" s="292" t="str">
        <f t="shared" si="477"/>
        <v>E4</v>
      </c>
      <c r="AN37" s="296"/>
      <c r="AO37" s="296"/>
      <c r="AP37" s="299"/>
      <c r="AQ37" s="293" t="str">
        <f t="shared" si="478"/>
        <v/>
      </c>
      <c r="AR37" s="293" t="str">
        <f>IF((AQ37&lt;&gt;""),IF(OR($F37&lt;&gt;$G37,PrSettings!$M$4="●"),(($F37-$G37)=(AN37-AO37))*1,0),"")</f>
        <v/>
      </c>
      <c r="AS37" s="293" t="str">
        <f t="shared" si="479"/>
        <v/>
      </c>
      <c r="AT37" s="293" t="str">
        <f>IF(AQ37&lt;&gt;"",IF(ABS($F37-$G37)&gt;=PrSettings!$M$7,(ABS($F37-$G37-AN37+AO37)&lt;=1)*1,IF(AND(AQ37,$F37=$G37,$F37&gt;=PrSettings!$M$6),(ABS(AN37-$F37)&lt;=1)*1,IF(AND(ABS($F37-$G37-AN37+AO37)&lt;=1,$F37+$G37&gt;=PrSettings!$M$8),(ABS(AN37-$F37)&lt;=1)*(ABS(AO37-$G37)&lt;=1)*1,""))),"")</f>
        <v/>
      </c>
      <c r="AU37" s="300"/>
      <c r="AW37" s="291">
        <f t="shared" si="3"/>
        <v>18</v>
      </c>
      <c r="AX37" s="292" t="str">
        <f t="shared" si="480"/>
        <v>E2</v>
      </c>
      <c r="AY37" s="293">
        <f t="shared" si="35"/>
        <v>20</v>
      </c>
      <c r="AZ37" s="292" t="str">
        <f t="shared" si="481"/>
        <v>E4</v>
      </c>
      <c r="BA37" s="296"/>
      <c r="BB37" s="296"/>
      <c r="BC37" s="299"/>
      <c r="BD37" s="293" t="str">
        <f t="shared" si="482"/>
        <v/>
      </c>
      <c r="BE37" s="293" t="str">
        <f>IF((BD37&lt;&gt;""),IF(OR($F37&lt;&gt;$G37,PrSettings!$M$4="●"),(($F37-$G37)=(BA37-BB37))*1,0),"")</f>
        <v/>
      </c>
      <c r="BF37" s="293" t="str">
        <f t="shared" si="483"/>
        <v/>
      </c>
      <c r="BG37" s="293" t="str">
        <f>IF(BD37&lt;&gt;"",IF(ABS($F37-$G37)&gt;=PrSettings!$M$7,(ABS($F37-$G37-BA37+BB37)&lt;=1)*1,IF(AND(BD37,$F37=$G37,$F37&gt;=PrSettings!$M$6),(ABS(BA37-$F37)&lt;=1)*1,IF(AND(ABS($F37-$G37-BA37+BB37)&lt;=1,$F37+$G37&gt;=PrSettings!$M$8),(ABS(BA37-$F37)&lt;=1)*(ABS(BB37-$G37)&lt;=1)*1,""))),"")</f>
        <v/>
      </c>
      <c r="BH37" s="300"/>
      <c r="BJ37" s="291">
        <f t="shared" si="4"/>
        <v>18</v>
      </c>
      <c r="BK37" s="292" t="str">
        <f t="shared" si="484"/>
        <v>E2</v>
      </c>
      <c r="BL37" s="293">
        <f t="shared" si="38"/>
        <v>20</v>
      </c>
      <c r="BM37" s="292" t="str">
        <f t="shared" si="485"/>
        <v>E4</v>
      </c>
      <c r="BN37" s="296"/>
      <c r="BO37" s="296"/>
      <c r="BP37" s="299"/>
      <c r="BQ37" s="293" t="str">
        <f t="shared" si="486"/>
        <v/>
      </c>
      <c r="BR37" s="293" t="str">
        <f>IF((BQ37&lt;&gt;""),IF(OR($F37&lt;&gt;$G37,PrSettings!$M$4="●"),(($F37-$G37)=(BN37-BO37))*1,0),"")</f>
        <v/>
      </c>
      <c r="BS37" s="293" t="str">
        <f t="shared" si="487"/>
        <v/>
      </c>
      <c r="BT37" s="293" t="str">
        <f>IF(BQ37&lt;&gt;"",IF(ABS($F37-$G37)&gt;=PrSettings!$M$7,(ABS($F37-$G37-BN37+BO37)&lt;=1)*1,IF(AND(BQ37,$F37=$G37,$F37&gt;=PrSettings!$M$6),(ABS(BN37-$F37)&lt;=1)*1,IF(AND(ABS($F37-$G37-BN37+BO37)&lt;=1,$F37+$G37&gt;=PrSettings!$M$8),(ABS(BN37-$F37)&lt;=1)*(ABS(BO37-$G37)&lt;=1)*1,""))),"")</f>
        <v/>
      </c>
      <c r="BU37" s="300"/>
      <c r="BW37" s="291">
        <f t="shared" si="5"/>
        <v>18</v>
      </c>
      <c r="BX37" s="292" t="str">
        <f t="shared" si="488"/>
        <v>E2</v>
      </c>
      <c r="BY37" s="293">
        <f t="shared" si="41"/>
        <v>20</v>
      </c>
      <c r="BZ37" s="292" t="str">
        <f t="shared" si="489"/>
        <v>E4</v>
      </c>
      <c r="CA37" s="296"/>
      <c r="CB37" s="296"/>
      <c r="CC37" s="299"/>
      <c r="CD37" s="293" t="str">
        <f t="shared" si="490"/>
        <v/>
      </c>
      <c r="CE37" s="293" t="str">
        <f>IF((CD37&lt;&gt;""),IF(OR($F37&lt;&gt;$G37,PrSettings!$M$4="●"),(($F37-$G37)=(CA37-CB37))*1,0),"")</f>
        <v/>
      </c>
      <c r="CF37" s="293" t="str">
        <f t="shared" si="491"/>
        <v/>
      </c>
      <c r="CG37" s="293" t="str">
        <f>IF(CD37&lt;&gt;"",IF(ABS($F37-$G37)&gt;=PrSettings!$M$7,(ABS($F37-$G37-CA37+CB37)&lt;=1)*1,IF(AND(CD37,$F37=$G37,$F37&gt;=PrSettings!$M$6),(ABS(CA37-$F37)&lt;=1)*1,IF(AND(ABS($F37-$G37-CA37+CB37)&lt;=1,$F37+$G37&gt;=PrSettings!$M$8),(ABS(CA37-$F37)&lt;=1)*(ABS(CB37-$G37)&lt;=1)*1,""))),"")</f>
        <v/>
      </c>
      <c r="CH37" s="300"/>
      <c r="CJ37" s="291">
        <f t="shared" si="6"/>
        <v>18</v>
      </c>
      <c r="CK37" s="292" t="str">
        <f t="shared" si="492"/>
        <v>E2</v>
      </c>
      <c r="CL37" s="293">
        <f t="shared" si="44"/>
        <v>20</v>
      </c>
      <c r="CM37" s="292" t="str">
        <f t="shared" si="493"/>
        <v>E4</v>
      </c>
      <c r="CN37" s="296"/>
      <c r="CO37" s="296"/>
      <c r="CP37" s="299"/>
      <c r="CQ37" s="293" t="str">
        <f t="shared" si="494"/>
        <v/>
      </c>
      <c r="CR37" s="293" t="str">
        <f>IF((CQ37&lt;&gt;""),IF(OR($F37&lt;&gt;$G37,PrSettings!$M$4="●"),(($F37-$G37)=(CN37-CO37))*1,0),"")</f>
        <v/>
      </c>
      <c r="CS37" s="293" t="str">
        <f t="shared" si="495"/>
        <v/>
      </c>
      <c r="CT37" s="293" t="str">
        <f>IF(CQ37&lt;&gt;"",IF(ABS($F37-$G37)&gt;=PrSettings!$M$7,(ABS($F37-$G37-CN37+CO37)&lt;=1)*1,IF(AND(CQ37,$F37=$G37,$F37&gt;=PrSettings!$M$6),(ABS(CN37-$F37)&lt;=1)*1,IF(AND(ABS($F37-$G37-CN37+CO37)&lt;=1,$F37+$G37&gt;=PrSettings!$M$8),(ABS(CN37-$F37)&lt;=1)*(ABS(CO37-$G37)&lt;=1)*1,""))),"")</f>
        <v/>
      </c>
      <c r="CU37" s="300"/>
      <c r="CW37" s="291">
        <f t="shared" si="7"/>
        <v>18</v>
      </c>
      <c r="CX37" s="292" t="str">
        <f t="shared" si="496"/>
        <v>E2</v>
      </c>
      <c r="CY37" s="293">
        <f t="shared" si="47"/>
        <v>20</v>
      </c>
      <c r="CZ37" s="292" t="str">
        <f t="shared" si="497"/>
        <v>E4</v>
      </c>
      <c r="DA37" s="296"/>
      <c r="DB37" s="296"/>
      <c r="DC37" s="299"/>
      <c r="DD37" s="293" t="str">
        <f t="shared" si="498"/>
        <v/>
      </c>
      <c r="DE37" s="293" t="str">
        <f>IF((DD37&lt;&gt;""),IF(OR($F37&lt;&gt;$G37,PrSettings!$M$4="●"),(($F37-$G37)=(DA37-DB37))*1,0),"")</f>
        <v/>
      </c>
      <c r="DF37" s="293" t="str">
        <f t="shared" si="499"/>
        <v/>
      </c>
      <c r="DG37" s="293" t="str">
        <f>IF(DD37&lt;&gt;"",IF(ABS($F37-$G37)&gt;=PrSettings!$M$7,(ABS($F37-$G37-DA37+DB37)&lt;=1)*1,IF(AND(DD37,$F37=$G37,$F37&gt;=PrSettings!$M$6),(ABS(DA37-$F37)&lt;=1)*1,IF(AND(ABS($F37-$G37-DA37+DB37)&lt;=1,$F37+$G37&gt;=PrSettings!$M$8),(ABS(DA37-$F37)&lt;=1)*(ABS(DB37-$G37)&lt;=1)*1,""))),"")</f>
        <v/>
      </c>
      <c r="DH37" s="300"/>
      <c r="DJ37" s="291">
        <f t="shared" si="8"/>
        <v>18</v>
      </c>
      <c r="DK37" s="292" t="str">
        <f t="shared" si="500"/>
        <v>E2</v>
      </c>
      <c r="DL37" s="293">
        <f t="shared" si="50"/>
        <v>20</v>
      </c>
      <c r="DM37" s="292" t="str">
        <f t="shared" si="501"/>
        <v>E4</v>
      </c>
      <c r="DN37" s="296"/>
      <c r="DO37" s="296"/>
      <c r="DP37" s="299"/>
      <c r="DQ37" s="293" t="str">
        <f t="shared" si="502"/>
        <v/>
      </c>
      <c r="DR37" s="293" t="str">
        <f>IF((DQ37&lt;&gt;""),IF(OR($F37&lt;&gt;$G37,PrSettings!$M$4="●"),(($F37-$G37)=(DN37-DO37))*1,0),"")</f>
        <v/>
      </c>
      <c r="DS37" s="293" t="str">
        <f t="shared" si="503"/>
        <v/>
      </c>
      <c r="DT37" s="293" t="str">
        <f>IF(DQ37&lt;&gt;"",IF(ABS($F37-$G37)&gt;=PrSettings!$M$7,(ABS($F37-$G37-DN37+DO37)&lt;=1)*1,IF(AND(DQ37,$F37=$G37,$F37&gt;=PrSettings!$M$6),(ABS(DN37-$F37)&lt;=1)*1,IF(AND(ABS($F37-$G37-DN37+DO37)&lt;=1,$F37+$G37&gt;=PrSettings!$M$8),(ABS(DN37-$F37)&lt;=1)*(ABS(DO37-$G37)&lt;=1)*1,""))),"")</f>
        <v/>
      </c>
      <c r="DU37" s="300"/>
      <c r="DW37" s="291">
        <f t="shared" si="9"/>
        <v>18</v>
      </c>
      <c r="DX37" s="292" t="str">
        <f t="shared" si="504"/>
        <v>E2</v>
      </c>
      <c r="DY37" s="293">
        <f t="shared" si="53"/>
        <v>20</v>
      </c>
      <c r="DZ37" s="292" t="str">
        <f t="shared" si="505"/>
        <v>E4</v>
      </c>
      <c r="EA37" s="296"/>
      <c r="EB37" s="296"/>
      <c r="EC37" s="299"/>
      <c r="ED37" s="293" t="str">
        <f t="shared" si="506"/>
        <v/>
      </c>
      <c r="EE37" s="293" t="str">
        <f>IF((ED37&lt;&gt;""),IF(OR($F37&lt;&gt;$G37,PrSettings!$M$4="●"),(($F37-$G37)=(EA37-EB37))*1,0),"")</f>
        <v/>
      </c>
      <c r="EF37" s="293" t="str">
        <f t="shared" si="507"/>
        <v/>
      </c>
      <c r="EG37" s="293" t="str">
        <f>IF(ED37&lt;&gt;"",IF(ABS($F37-$G37)&gt;=PrSettings!$M$7,(ABS($F37-$G37-EA37+EB37)&lt;=1)*1,IF(AND(ED37,$F37=$G37,$F37&gt;=PrSettings!$M$6),(ABS(EA37-$F37)&lt;=1)*1,IF(AND(ABS($F37-$G37-EA37+EB37)&lt;=1,$F37+$G37&gt;=PrSettings!$M$8),(ABS(EA37-$F37)&lt;=1)*(ABS(EB37-$G37)&lt;=1)*1,""))),"")</f>
        <v/>
      </c>
      <c r="EH37" s="300"/>
      <c r="EJ37" s="291">
        <f t="shared" si="10"/>
        <v>18</v>
      </c>
      <c r="EK37" s="292" t="str">
        <f t="shared" si="508"/>
        <v>E2</v>
      </c>
      <c r="EL37" s="293">
        <f t="shared" si="56"/>
        <v>20</v>
      </c>
      <c r="EM37" s="292" t="str">
        <f t="shared" si="509"/>
        <v>E4</v>
      </c>
      <c r="EN37" s="296"/>
      <c r="EO37" s="296"/>
      <c r="EP37" s="299"/>
      <c r="EQ37" s="293" t="str">
        <f t="shared" si="510"/>
        <v/>
      </c>
      <c r="ER37" s="293" t="str">
        <f>IF((EQ37&lt;&gt;""),IF(OR($F37&lt;&gt;$G37,PrSettings!$M$4="●"),(($F37-$G37)=(EN37-EO37))*1,0),"")</f>
        <v/>
      </c>
      <c r="ES37" s="293" t="str">
        <f t="shared" si="511"/>
        <v/>
      </c>
      <c r="ET37" s="293" t="str">
        <f>IF(EQ37&lt;&gt;"",IF(ABS($F37-$G37)&gt;=PrSettings!$M$7,(ABS($F37-$G37-EN37+EO37)&lt;=1)*1,IF(AND(EQ37,$F37=$G37,$F37&gt;=PrSettings!$M$6),(ABS(EN37-$F37)&lt;=1)*1,IF(AND(ABS($F37-$G37-EN37+EO37)&lt;=1,$F37+$G37&gt;=PrSettings!$M$8),(ABS(EN37-$F37)&lt;=1)*(ABS(EO37-$G37)&lt;=1)*1,""))),"")</f>
        <v/>
      </c>
      <c r="EU37" s="300"/>
      <c r="EW37" s="291">
        <f t="shared" si="11"/>
        <v>18</v>
      </c>
      <c r="EX37" s="292" t="str">
        <f t="shared" si="512"/>
        <v>E2</v>
      </c>
      <c r="EY37" s="293">
        <f t="shared" si="59"/>
        <v>20</v>
      </c>
      <c r="EZ37" s="292" t="str">
        <f t="shared" si="513"/>
        <v>E4</v>
      </c>
      <c r="FA37" s="296"/>
      <c r="FB37" s="296"/>
      <c r="FC37" s="299"/>
      <c r="FD37" s="293" t="str">
        <f t="shared" si="514"/>
        <v/>
      </c>
      <c r="FE37" s="293" t="str">
        <f>IF((FD37&lt;&gt;""),IF(OR($F37&lt;&gt;$G37,PrSettings!$M$4="●"),(($F37-$G37)=(FA37-FB37))*1,0),"")</f>
        <v/>
      </c>
      <c r="FF37" s="293" t="str">
        <f t="shared" si="515"/>
        <v/>
      </c>
      <c r="FG37" s="293" t="str">
        <f>IF(FD37&lt;&gt;"",IF(ABS($F37-$G37)&gt;=PrSettings!$M$7,(ABS($F37-$G37-FA37+FB37)&lt;=1)*1,IF(AND(FD37,$F37=$G37,$F37&gt;=PrSettings!$M$6),(ABS(FA37-$F37)&lt;=1)*1,IF(AND(ABS($F37-$G37-FA37+FB37)&lt;=1,$F37+$G37&gt;=PrSettings!$M$8),(ABS(FA37-$F37)&lt;=1)*(ABS(FB37-$G37)&lt;=1)*1,""))),"")</f>
        <v/>
      </c>
      <c r="FH37" s="300"/>
      <c r="FJ37" s="291">
        <f t="shared" si="12"/>
        <v>18</v>
      </c>
      <c r="FK37" s="292" t="str">
        <f t="shared" si="516"/>
        <v>E2</v>
      </c>
      <c r="FL37" s="293">
        <f t="shared" si="62"/>
        <v>20</v>
      </c>
      <c r="FM37" s="292" t="str">
        <f t="shared" si="517"/>
        <v>E4</v>
      </c>
      <c r="FN37" s="296"/>
      <c r="FO37" s="296"/>
      <c r="FP37" s="299"/>
      <c r="FQ37" s="293" t="str">
        <f t="shared" si="518"/>
        <v/>
      </c>
      <c r="FR37" s="293" t="str">
        <f>IF((FQ37&lt;&gt;""),IF(OR($F37&lt;&gt;$G37,PrSettings!$M$4="●"),(($F37-$G37)=(FN37-FO37))*1,0),"")</f>
        <v/>
      </c>
      <c r="FS37" s="293" t="str">
        <f t="shared" si="519"/>
        <v/>
      </c>
      <c r="FT37" s="293" t="str">
        <f>IF(FQ37&lt;&gt;"",IF(ABS($F37-$G37)&gt;=PrSettings!$M$7,(ABS($F37-$G37-FN37+FO37)&lt;=1)*1,IF(AND(FQ37,$F37=$G37,$F37&gt;=PrSettings!$M$6),(ABS(FN37-$F37)&lt;=1)*1,IF(AND(ABS($F37-$G37-FN37+FO37)&lt;=1,$F37+$G37&gt;=PrSettings!$M$8),(ABS(FN37-$F37)&lt;=1)*(ABS(FO37-$G37)&lt;=1)*1,""))),"")</f>
        <v/>
      </c>
      <c r="FU37" s="300"/>
      <c r="FW37" s="291">
        <f t="shared" si="13"/>
        <v>18</v>
      </c>
      <c r="FX37" s="292" t="str">
        <f t="shared" si="520"/>
        <v>E2</v>
      </c>
      <c r="FY37" s="293">
        <f t="shared" si="65"/>
        <v>20</v>
      </c>
      <c r="FZ37" s="292" t="str">
        <f t="shared" si="521"/>
        <v>E4</v>
      </c>
      <c r="GA37" s="296"/>
      <c r="GB37" s="296"/>
      <c r="GC37" s="299"/>
      <c r="GD37" s="293" t="str">
        <f t="shared" si="522"/>
        <v/>
      </c>
      <c r="GE37" s="293" t="str">
        <f>IF((GD37&lt;&gt;""),IF(OR($F37&lt;&gt;$G37,PrSettings!$M$4="●"),(($F37-$G37)=(GA37-GB37))*1,0),"")</f>
        <v/>
      </c>
      <c r="GF37" s="293" t="str">
        <f t="shared" si="523"/>
        <v/>
      </c>
      <c r="GG37" s="293" t="str">
        <f>IF(GD37&lt;&gt;"",IF(ABS($F37-$G37)&gt;=PrSettings!$M$7,(ABS($F37-$G37-GA37+GB37)&lt;=1)*1,IF(AND(GD37,$F37=$G37,$F37&gt;=PrSettings!$M$6),(ABS(GA37-$F37)&lt;=1)*1,IF(AND(ABS($F37-$G37-GA37+GB37)&lt;=1,$F37+$G37&gt;=PrSettings!$M$8),(ABS(GA37-$F37)&lt;=1)*(ABS(GB37-$G37)&lt;=1)*1,""))),"")</f>
        <v/>
      </c>
      <c r="GH37" s="300"/>
      <c r="GJ37" s="291">
        <f t="shared" si="14"/>
        <v>18</v>
      </c>
      <c r="GK37" s="292" t="str">
        <f t="shared" si="524"/>
        <v>E2</v>
      </c>
      <c r="GL37" s="293">
        <f t="shared" si="68"/>
        <v>20</v>
      </c>
      <c r="GM37" s="292" t="str">
        <f t="shared" si="525"/>
        <v>E4</v>
      </c>
      <c r="GN37" s="296"/>
      <c r="GO37" s="296"/>
      <c r="GP37" s="299"/>
      <c r="GQ37" s="293" t="str">
        <f t="shared" si="526"/>
        <v/>
      </c>
      <c r="GR37" s="293" t="str">
        <f>IF((GQ37&lt;&gt;""),IF(OR($F37&lt;&gt;$G37,PrSettings!$M$4="●"),(($F37-$G37)=(GN37-GO37))*1,0),"")</f>
        <v/>
      </c>
      <c r="GS37" s="293" t="str">
        <f t="shared" si="527"/>
        <v/>
      </c>
      <c r="GT37" s="293" t="str">
        <f>IF(GQ37&lt;&gt;"",IF(ABS($F37-$G37)&gt;=PrSettings!$M$7,(ABS($F37-$G37-GN37+GO37)&lt;=1)*1,IF(AND(GQ37,$F37=$G37,$F37&gt;=PrSettings!$M$6),(ABS(GN37-$F37)&lt;=1)*1,IF(AND(ABS($F37-$G37-GN37+GO37)&lt;=1,$F37+$G37&gt;=PrSettings!$M$8),(ABS(GN37-$F37)&lt;=1)*(ABS(GO37-$G37)&lt;=1)*1,""))),"")</f>
        <v/>
      </c>
      <c r="GU37" s="300"/>
      <c r="GW37" s="291">
        <f t="shared" si="15"/>
        <v>18</v>
      </c>
      <c r="GX37" s="292" t="str">
        <f t="shared" si="528"/>
        <v>E2</v>
      </c>
      <c r="GY37" s="293">
        <f t="shared" si="71"/>
        <v>20</v>
      </c>
      <c r="GZ37" s="292" t="str">
        <f t="shared" si="529"/>
        <v>E4</v>
      </c>
      <c r="HA37" s="296"/>
      <c r="HB37" s="296"/>
      <c r="HC37" s="299"/>
      <c r="HD37" s="293" t="str">
        <f t="shared" si="530"/>
        <v/>
      </c>
      <c r="HE37" s="293" t="str">
        <f>IF((HD37&lt;&gt;""),IF(OR($F37&lt;&gt;$G37,PrSettings!$M$4="●"),(($F37-$G37)=(HA37-HB37))*1,0),"")</f>
        <v/>
      </c>
      <c r="HF37" s="293" t="str">
        <f t="shared" si="531"/>
        <v/>
      </c>
      <c r="HG37" s="293" t="str">
        <f>IF(HD37&lt;&gt;"",IF(ABS($F37-$G37)&gt;=PrSettings!$M$7,(ABS($F37-$G37-HA37+HB37)&lt;=1)*1,IF(AND(HD37,$F37=$G37,$F37&gt;=PrSettings!$M$6),(ABS(HA37-$F37)&lt;=1)*1,IF(AND(ABS($F37-$G37-HA37+HB37)&lt;=1,$F37+$G37&gt;=PrSettings!$M$8),(ABS(HA37-$F37)&lt;=1)*(ABS(HB37-$G37)&lt;=1)*1,""))),"")</f>
        <v/>
      </c>
      <c r="HH37" s="300"/>
      <c r="HJ37" s="291">
        <f t="shared" si="16"/>
        <v>18</v>
      </c>
      <c r="HK37" s="292" t="str">
        <f t="shared" si="532"/>
        <v>E2</v>
      </c>
      <c r="HL37" s="293">
        <f t="shared" si="74"/>
        <v>20</v>
      </c>
      <c r="HM37" s="292" t="str">
        <f t="shared" si="533"/>
        <v>E4</v>
      </c>
      <c r="HN37" s="296"/>
      <c r="HO37" s="296"/>
      <c r="HP37" s="299"/>
      <c r="HQ37" s="293" t="str">
        <f t="shared" si="534"/>
        <v/>
      </c>
      <c r="HR37" s="293" t="str">
        <f>IF((HQ37&lt;&gt;""),IF(OR($F37&lt;&gt;$G37,PrSettings!$M$4="●"),(($F37-$G37)=(HN37-HO37))*1,0),"")</f>
        <v/>
      </c>
      <c r="HS37" s="293" t="str">
        <f t="shared" si="535"/>
        <v/>
      </c>
      <c r="HT37" s="293" t="str">
        <f>IF(HQ37&lt;&gt;"",IF(ABS($F37-$G37)&gt;=PrSettings!$M$7,(ABS($F37-$G37-HN37+HO37)&lt;=1)*1,IF(AND(HQ37,$F37=$G37,$F37&gt;=PrSettings!$M$6),(ABS(HN37-$F37)&lt;=1)*1,IF(AND(ABS($F37-$G37-HN37+HO37)&lt;=1,$F37+$G37&gt;=PrSettings!$M$8),(ABS(HN37-$F37)&lt;=1)*(ABS(HO37-$G37)&lt;=1)*1,""))),"")</f>
        <v/>
      </c>
      <c r="HU37" s="300"/>
      <c r="HW37" s="291">
        <f t="shared" si="17"/>
        <v>18</v>
      </c>
      <c r="HX37" s="292" t="str">
        <f t="shared" si="536"/>
        <v>E2</v>
      </c>
      <c r="HY37" s="293">
        <f t="shared" si="77"/>
        <v>20</v>
      </c>
      <c r="HZ37" s="292" t="str">
        <f t="shared" si="537"/>
        <v>E4</v>
      </c>
      <c r="IA37" s="296"/>
      <c r="IB37" s="296"/>
      <c r="IC37" s="299"/>
      <c r="ID37" s="293" t="str">
        <f t="shared" si="538"/>
        <v/>
      </c>
      <c r="IE37" s="293" t="str">
        <f>IF((ID37&lt;&gt;""),IF(OR($F37&lt;&gt;$G37,PrSettings!$M$4="●"),(($F37-$G37)=(IA37-IB37))*1,0),"")</f>
        <v/>
      </c>
      <c r="IF37" s="293" t="str">
        <f t="shared" si="539"/>
        <v/>
      </c>
      <c r="IG37" s="293" t="str">
        <f>IF(ID37&lt;&gt;"",IF(ABS($F37-$G37)&gt;=PrSettings!$M$7,(ABS($F37-$G37-IA37+IB37)&lt;=1)*1,IF(AND(ID37,$F37=$G37,$F37&gt;=PrSettings!$M$6),(ABS(IA37-$F37)&lt;=1)*1,IF(AND(ABS($F37-$G37-IA37+IB37)&lt;=1,$F37+$G37&gt;=PrSettings!$M$8),(ABS(IA37-$F37)&lt;=1)*(ABS(IB37-$G37)&lt;=1)*1,""))),"")</f>
        <v/>
      </c>
      <c r="IH37" s="300"/>
      <c r="IJ37" s="291">
        <f t="shared" si="18"/>
        <v>18</v>
      </c>
      <c r="IK37" s="292" t="str">
        <f t="shared" si="540"/>
        <v>E2</v>
      </c>
      <c r="IL37" s="293">
        <f t="shared" si="80"/>
        <v>20</v>
      </c>
      <c r="IM37" s="292" t="str">
        <f t="shared" si="541"/>
        <v>E4</v>
      </c>
      <c r="IN37" s="296"/>
      <c r="IO37" s="296"/>
      <c r="IP37" s="299"/>
      <c r="IQ37" s="293" t="str">
        <f t="shared" si="542"/>
        <v/>
      </c>
      <c r="IR37" s="293" t="str">
        <f>IF((IQ37&lt;&gt;""),IF(OR($F37&lt;&gt;$G37,PrSettings!$M$4="●"),(($F37-$G37)=(IN37-IO37))*1,0),"")</f>
        <v/>
      </c>
      <c r="IS37" s="293" t="str">
        <f t="shared" si="543"/>
        <v/>
      </c>
      <c r="IT37" s="293" t="str">
        <f>IF(IQ37&lt;&gt;"",IF(ABS($F37-$G37)&gt;=PrSettings!$M$7,(ABS($F37-$G37-IN37+IO37)&lt;=1)*1,IF(AND(IQ37,$F37=$G37,$F37&gt;=PrSettings!$M$6),(ABS(IN37-$F37)&lt;=1)*1,IF(AND(ABS($F37-$G37-IN37+IO37)&lt;=1,$F37+$G37&gt;=PrSettings!$M$8),(ABS(IN37-$F37)&lt;=1)*(ABS(IO37-$G37)&lt;=1)*1,""))),"")</f>
        <v/>
      </c>
      <c r="IU37" s="300"/>
      <c r="IW37" s="291">
        <f t="shared" si="19"/>
        <v>18</v>
      </c>
      <c r="IX37" s="292" t="str">
        <f t="shared" si="544"/>
        <v>E2</v>
      </c>
      <c r="IY37" s="293">
        <f t="shared" si="83"/>
        <v>20</v>
      </c>
      <c r="IZ37" s="292" t="str">
        <f t="shared" si="545"/>
        <v>E4</v>
      </c>
      <c r="JA37" s="296"/>
      <c r="JB37" s="296"/>
      <c r="JC37" s="299"/>
      <c r="JD37" s="293" t="str">
        <f t="shared" si="546"/>
        <v/>
      </c>
      <c r="JE37" s="293" t="str">
        <f>IF((JD37&lt;&gt;""),IF(OR($F37&lt;&gt;$G37,PrSettings!$M$4="●"),(($F37-$G37)=(JA37-JB37))*1,0),"")</f>
        <v/>
      </c>
      <c r="JF37" s="293" t="str">
        <f t="shared" si="547"/>
        <v/>
      </c>
      <c r="JG37" s="293" t="str">
        <f>IF(JD37&lt;&gt;"",IF(ABS($F37-$G37)&gt;=PrSettings!$M$7,(ABS($F37-$G37-JA37+JB37)&lt;=1)*1,IF(AND(JD37,$F37=$G37,$F37&gt;=PrSettings!$M$6),(ABS(JA37-$F37)&lt;=1)*1,IF(AND(ABS($F37-$G37-JA37+JB37)&lt;=1,$F37+$G37&gt;=PrSettings!$M$8),(ABS(JA37-$F37)&lt;=1)*(ABS(JB37-$G37)&lt;=1)*1,""))),"")</f>
        <v/>
      </c>
      <c r="JH37" s="300"/>
      <c r="JJ37" s="291">
        <f t="shared" si="20"/>
        <v>18</v>
      </c>
      <c r="JK37" s="292" t="str">
        <f t="shared" si="548"/>
        <v>E2</v>
      </c>
      <c r="JL37" s="293">
        <f t="shared" si="86"/>
        <v>20</v>
      </c>
      <c r="JM37" s="292" t="str">
        <f t="shared" si="549"/>
        <v>E4</v>
      </c>
      <c r="JN37" s="296"/>
      <c r="JO37" s="296"/>
      <c r="JP37" s="299"/>
      <c r="JQ37" s="293" t="str">
        <f t="shared" si="550"/>
        <v/>
      </c>
      <c r="JR37" s="293" t="str">
        <f>IF((JQ37&lt;&gt;""),IF(OR($F37&lt;&gt;$G37,PrSettings!$M$4="●"),(($F37-$G37)=(JN37-JO37))*1,0),"")</f>
        <v/>
      </c>
      <c r="JS37" s="293" t="str">
        <f t="shared" si="551"/>
        <v/>
      </c>
      <c r="JT37" s="293" t="str">
        <f>IF(JQ37&lt;&gt;"",IF(ABS($F37-$G37)&gt;=PrSettings!$M$7,(ABS($F37-$G37-JN37+JO37)&lt;=1)*1,IF(AND(JQ37,$F37=$G37,$F37&gt;=PrSettings!$M$6),(ABS(JN37-$F37)&lt;=1)*1,IF(AND(ABS($F37-$G37-JN37+JO37)&lt;=1,$F37+$G37&gt;=PrSettings!$M$8),(ABS(JN37-$F37)&lt;=1)*(ABS(JO37-$G37)&lt;=1)*1,""))),"")</f>
        <v/>
      </c>
      <c r="JU37" s="300"/>
      <c r="JW37" s="291">
        <f t="shared" si="21"/>
        <v>18</v>
      </c>
      <c r="JX37" s="292" t="str">
        <f t="shared" si="552"/>
        <v>E2</v>
      </c>
      <c r="JY37" s="293">
        <f t="shared" si="89"/>
        <v>20</v>
      </c>
      <c r="JZ37" s="292" t="str">
        <f t="shared" si="553"/>
        <v>E4</v>
      </c>
      <c r="KA37" s="296"/>
      <c r="KB37" s="296"/>
      <c r="KC37" s="299"/>
      <c r="KD37" s="293" t="str">
        <f t="shared" si="554"/>
        <v/>
      </c>
      <c r="KE37" s="293" t="str">
        <f>IF((KD37&lt;&gt;""),IF(OR($F37&lt;&gt;$G37,PrSettings!$M$4="●"),(($F37-$G37)=(KA37-KB37))*1,0),"")</f>
        <v/>
      </c>
      <c r="KF37" s="293" t="str">
        <f t="shared" si="555"/>
        <v/>
      </c>
      <c r="KG37" s="293" t="str">
        <f>IF(KD37&lt;&gt;"",IF(ABS($F37-$G37)&gt;=PrSettings!$M$7,(ABS($F37-$G37-KA37+KB37)&lt;=1)*1,IF(AND(KD37,$F37=$G37,$F37&gt;=PrSettings!$M$6),(ABS(KA37-$F37)&lt;=1)*1,IF(AND(ABS($F37-$G37-KA37+KB37)&lt;=1,$F37+$G37&gt;=PrSettings!$M$8),(ABS(KA37-$F37)&lt;=1)*(ABS(KB37-$G37)&lt;=1)*1,""))),"")</f>
        <v/>
      </c>
      <c r="KH37" s="300"/>
      <c r="KJ37" s="291">
        <f t="shared" si="22"/>
        <v>18</v>
      </c>
      <c r="KK37" s="292" t="str">
        <f t="shared" si="556"/>
        <v>E2</v>
      </c>
      <c r="KL37" s="293">
        <f t="shared" si="92"/>
        <v>20</v>
      </c>
      <c r="KM37" s="292" t="str">
        <f t="shared" si="557"/>
        <v>E4</v>
      </c>
      <c r="KN37" s="296"/>
      <c r="KO37" s="296"/>
      <c r="KP37" s="299"/>
      <c r="KQ37" s="293" t="str">
        <f t="shared" si="558"/>
        <v/>
      </c>
      <c r="KR37" s="293" t="str">
        <f>IF((KQ37&lt;&gt;""),IF(OR($F37&lt;&gt;$G37,PrSettings!$M$4="●"),(($F37-$G37)=(KN37-KO37))*1,0),"")</f>
        <v/>
      </c>
      <c r="KS37" s="293" t="str">
        <f t="shared" si="559"/>
        <v/>
      </c>
      <c r="KT37" s="293" t="str">
        <f>IF(KQ37&lt;&gt;"",IF(ABS($F37-$G37)&gt;=PrSettings!$M$7,(ABS($F37-$G37-KN37+KO37)&lt;=1)*1,IF(AND(KQ37,$F37=$G37,$F37&gt;=PrSettings!$M$6),(ABS(KN37-$F37)&lt;=1)*1,IF(AND(ABS($F37-$G37-KN37+KO37)&lt;=1,$F37+$G37&gt;=PrSettings!$M$8),(ABS(KN37-$F37)&lt;=1)*(ABS(KO37-$G37)&lt;=1)*1,""))),"")</f>
        <v/>
      </c>
      <c r="KU37" s="300"/>
      <c r="KW37" s="291">
        <f t="shared" si="23"/>
        <v>18</v>
      </c>
      <c r="KX37" s="292" t="str">
        <f t="shared" si="560"/>
        <v>E2</v>
      </c>
      <c r="KY37" s="293">
        <f t="shared" si="95"/>
        <v>20</v>
      </c>
      <c r="KZ37" s="292" t="str">
        <f t="shared" si="561"/>
        <v>E4</v>
      </c>
      <c r="LA37" s="296"/>
      <c r="LB37" s="296"/>
      <c r="LC37" s="299"/>
      <c r="LD37" s="293" t="str">
        <f t="shared" si="562"/>
        <v/>
      </c>
      <c r="LE37" s="293" t="str">
        <f>IF((LD37&lt;&gt;""),IF(OR($F37&lt;&gt;$G37,PrSettings!$M$4="●"),(($F37-$G37)=(LA37-LB37))*1,0),"")</f>
        <v/>
      </c>
      <c r="LF37" s="293" t="str">
        <f t="shared" si="563"/>
        <v/>
      </c>
      <c r="LG37" s="293" t="str">
        <f>IF(LD37&lt;&gt;"",IF(ABS($F37-$G37)&gt;=PrSettings!$M$7,(ABS($F37-$G37-LA37+LB37)&lt;=1)*1,IF(AND(LD37,$F37=$G37,$F37&gt;=PrSettings!$M$6),(ABS(LA37-$F37)&lt;=1)*1,IF(AND(ABS($F37-$G37-LA37+LB37)&lt;=1,$F37+$G37&gt;=PrSettings!$M$8),(ABS(LA37-$F37)&lt;=1)*(ABS(LB37-$G37)&lt;=1)*1,""))),"")</f>
        <v/>
      </c>
      <c r="LH37" s="300"/>
      <c r="LJ37" s="291">
        <f t="shared" si="24"/>
        <v>18</v>
      </c>
      <c r="LK37" s="292" t="str">
        <f t="shared" si="564"/>
        <v>E2</v>
      </c>
      <c r="LL37" s="293">
        <f t="shared" si="98"/>
        <v>20</v>
      </c>
      <c r="LM37" s="292" t="str">
        <f t="shared" si="565"/>
        <v>E4</v>
      </c>
      <c r="LN37" s="296"/>
      <c r="LO37" s="296"/>
      <c r="LP37" s="299"/>
      <c r="LQ37" s="293" t="str">
        <f t="shared" si="566"/>
        <v/>
      </c>
      <c r="LR37" s="293" t="str">
        <f>IF((LQ37&lt;&gt;""),IF(OR($F37&lt;&gt;$G37,PrSettings!$M$4="●"),(($F37-$G37)=(LN37-LO37))*1,0),"")</f>
        <v/>
      </c>
      <c r="LS37" s="293" t="str">
        <f t="shared" si="567"/>
        <v/>
      </c>
      <c r="LT37" s="293" t="str">
        <f>IF(LQ37&lt;&gt;"",IF(ABS($F37-$G37)&gt;=PrSettings!$M$7,(ABS($F37-$G37-LN37+LO37)&lt;=1)*1,IF(AND(LQ37,$F37=$G37,$F37&gt;=PrSettings!$M$6),(ABS(LN37-$F37)&lt;=1)*1,IF(AND(ABS($F37-$G37-LN37+LO37)&lt;=1,$F37+$G37&gt;=PrSettings!$M$8),(ABS(LN37-$F37)&lt;=1)*(ABS(LO37-$G37)&lt;=1)*1,""))),"")</f>
        <v/>
      </c>
      <c r="LU37" s="300"/>
      <c r="LW37" s="291">
        <f t="shared" si="25"/>
        <v>18</v>
      </c>
      <c r="LX37" s="292" t="str">
        <f t="shared" si="568"/>
        <v>E2</v>
      </c>
      <c r="LY37" s="293">
        <f t="shared" si="101"/>
        <v>20</v>
      </c>
      <c r="LZ37" s="292" t="str">
        <f t="shared" si="569"/>
        <v>E4</v>
      </c>
      <c r="MA37" s="296"/>
      <c r="MB37" s="296"/>
      <c r="MC37" s="299"/>
      <c r="MD37" s="293" t="str">
        <f t="shared" si="570"/>
        <v/>
      </c>
      <c r="ME37" s="293" t="str">
        <f>IF((MD37&lt;&gt;""),IF(OR($F37&lt;&gt;$G37,PrSettings!$M$4="●"),(($F37-$G37)=(MA37-MB37))*1,0),"")</f>
        <v/>
      </c>
      <c r="MF37" s="293" t="str">
        <f t="shared" si="571"/>
        <v/>
      </c>
      <c r="MG37" s="293" t="str">
        <f>IF(MD37&lt;&gt;"",IF(ABS($F37-$G37)&gt;=PrSettings!$M$7,(ABS($F37-$G37-MA37+MB37)&lt;=1)*1,IF(AND(MD37,$F37=$G37,$F37&gt;=PrSettings!$M$6),(ABS(MA37-$F37)&lt;=1)*1,IF(AND(ABS($F37-$G37-MA37+MB37)&lt;=1,$F37+$G37&gt;=PrSettings!$M$8),(ABS(MA37-$F37)&lt;=1)*(ABS(MB37-$G37)&lt;=1)*1,""))),"")</f>
        <v/>
      </c>
      <c r="MH37" s="300"/>
    </row>
    <row r="38" spans="1:346" x14ac:dyDescent="0.25">
      <c r="B38" s="291">
        <f>INDEX(Groups!$C$7:$C$35,MATCH(C38,Groups!$D$7:$D$35,0))</f>
        <v>20</v>
      </c>
      <c r="C38" s="292" t="str">
        <f>CalcE!$P$26</f>
        <v>E4</v>
      </c>
      <c r="D38" s="293">
        <f>INDEX(Groups!$C$7:$C$35,MATCH(E38,Groups!$D$7:$D$35,0))</f>
        <v>17</v>
      </c>
      <c r="E38" s="292" t="str">
        <f>CalcE!$Q$26</f>
        <v>E1</v>
      </c>
      <c r="F38" s="294" t="str">
        <f>CalcE!$R$26</f>
        <v/>
      </c>
      <c r="G38" s="295" t="str">
        <f>CalcE!$S$26</f>
        <v/>
      </c>
      <c r="J38" s="291">
        <f t="shared" si="0"/>
        <v>20</v>
      </c>
      <c r="K38" s="292" t="str">
        <f t="shared" si="468"/>
        <v>E4</v>
      </c>
      <c r="L38" s="293">
        <f t="shared" si="26"/>
        <v>17</v>
      </c>
      <c r="M38" s="292" t="str">
        <f t="shared" si="469"/>
        <v>E1</v>
      </c>
      <c r="N38" s="296"/>
      <c r="O38" s="296"/>
      <c r="P38" s="299"/>
      <c r="Q38" s="293" t="str">
        <f t="shared" si="470"/>
        <v/>
      </c>
      <c r="R38" s="293" t="str">
        <f>IF((Q38&lt;&gt;""),IF(OR($F38&lt;&gt;$G38,PrSettings!$M$4="●"),(($F38-$G38)=(N38-O38))*1,0),"")</f>
        <v/>
      </c>
      <c r="S38" s="293" t="str">
        <f t="shared" si="471"/>
        <v/>
      </c>
      <c r="T38" s="293" t="str">
        <f>IF(Q38&lt;&gt;"",IF(ABS($F38-$G38)&gt;=PrSettings!$M$7,(ABS($F38-$G38-N38+O38)&lt;=1)*1,IF(AND(Q38,$F38=$G38,$F38&gt;=PrSettings!$M$6),(ABS(N38-$F38)&lt;=1)*1,IF(AND(ABS($F38-$G38-N38+O38)&lt;=1,$F38+$G38&gt;=PrSettings!$M$8),(ABS(N38-$F38)&lt;=1)*(ABS(O38-$G38)&lt;=1)*1,""))),"")</f>
        <v/>
      </c>
      <c r="U38" s="300"/>
      <c r="W38" s="291">
        <f t="shared" si="1"/>
        <v>20</v>
      </c>
      <c r="X38" s="292" t="str">
        <f t="shared" si="472"/>
        <v>E4</v>
      </c>
      <c r="Y38" s="293">
        <f t="shared" si="29"/>
        <v>17</v>
      </c>
      <c r="Z38" s="292" t="str">
        <f t="shared" si="473"/>
        <v>E1</v>
      </c>
      <c r="AA38" s="296"/>
      <c r="AB38" s="296"/>
      <c r="AC38" s="299"/>
      <c r="AD38" s="293" t="str">
        <f t="shared" si="474"/>
        <v/>
      </c>
      <c r="AE38" s="293" t="str">
        <f>IF((AD38&lt;&gt;""),IF(OR($F38&lt;&gt;$G38,PrSettings!$M$4="●"),(($F38-$G38)=(AA38-AB38))*1,0),"")</f>
        <v/>
      </c>
      <c r="AF38" s="293" t="str">
        <f t="shared" si="475"/>
        <v/>
      </c>
      <c r="AG38" s="293" t="str">
        <f>IF(AD38&lt;&gt;"",IF(ABS($F38-$G38)&gt;=PrSettings!$M$7,(ABS($F38-$G38-AA38+AB38)&lt;=1)*1,IF(AND(AD38,$F38=$G38,$F38&gt;=PrSettings!$M$6),(ABS(AA38-$F38)&lt;=1)*1,IF(AND(ABS($F38-$G38-AA38+AB38)&lt;=1,$F38+$G38&gt;=PrSettings!$M$8),(ABS(AA38-$F38)&lt;=1)*(ABS(AB38-$G38)&lt;=1)*1,""))),"")</f>
        <v/>
      </c>
      <c r="AH38" s="300"/>
      <c r="AJ38" s="291">
        <f t="shared" si="2"/>
        <v>20</v>
      </c>
      <c r="AK38" s="292" t="str">
        <f t="shared" si="476"/>
        <v>E4</v>
      </c>
      <c r="AL38" s="293">
        <f t="shared" si="32"/>
        <v>17</v>
      </c>
      <c r="AM38" s="292" t="str">
        <f t="shared" si="477"/>
        <v>E1</v>
      </c>
      <c r="AN38" s="296"/>
      <c r="AO38" s="296"/>
      <c r="AP38" s="299"/>
      <c r="AQ38" s="293" t="str">
        <f t="shared" si="478"/>
        <v/>
      </c>
      <c r="AR38" s="293" t="str">
        <f>IF((AQ38&lt;&gt;""),IF(OR($F38&lt;&gt;$G38,PrSettings!$M$4="●"),(($F38-$G38)=(AN38-AO38))*1,0),"")</f>
        <v/>
      </c>
      <c r="AS38" s="293" t="str">
        <f t="shared" si="479"/>
        <v/>
      </c>
      <c r="AT38" s="293" t="str">
        <f>IF(AQ38&lt;&gt;"",IF(ABS($F38-$G38)&gt;=PrSettings!$M$7,(ABS($F38-$G38-AN38+AO38)&lt;=1)*1,IF(AND(AQ38,$F38=$G38,$F38&gt;=PrSettings!$M$6),(ABS(AN38-$F38)&lt;=1)*1,IF(AND(ABS($F38-$G38-AN38+AO38)&lt;=1,$F38+$G38&gt;=PrSettings!$M$8),(ABS(AN38-$F38)&lt;=1)*(ABS(AO38-$G38)&lt;=1)*1,""))),"")</f>
        <v/>
      </c>
      <c r="AU38" s="300"/>
      <c r="AW38" s="291">
        <f t="shared" si="3"/>
        <v>20</v>
      </c>
      <c r="AX38" s="292" t="str">
        <f t="shared" si="480"/>
        <v>E4</v>
      </c>
      <c r="AY38" s="293">
        <f t="shared" si="35"/>
        <v>17</v>
      </c>
      <c r="AZ38" s="292" t="str">
        <f t="shared" si="481"/>
        <v>E1</v>
      </c>
      <c r="BA38" s="296"/>
      <c r="BB38" s="296"/>
      <c r="BC38" s="299"/>
      <c r="BD38" s="293" t="str">
        <f t="shared" si="482"/>
        <v/>
      </c>
      <c r="BE38" s="293" t="str">
        <f>IF((BD38&lt;&gt;""),IF(OR($F38&lt;&gt;$G38,PrSettings!$M$4="●"),(($F38-$G38)=(BA38-BB38))*1,0),"")</f>
        <v/>
      </c>
      <c r="BF38" s="293" t="str">
        <f t="shared" si="483"/>
        <v/>
      </c>
      <c r="BG38" s="293" t="str">
        <f>IF(BD38&lt;&gt;"",IF(ABS($F38-$G38)&gt;=PrSettings!$M$7,(ABS($F38-$G38-BA38+BB38)&lt;=1)*1,IF(AND(BD38,$F38=$G38,$F38&gt;=PrSettings!$M$6),(ABS(BA38-$F38)&lt;=1)*1,IF(AND(ABS($F38-$G38-BA38+BB38)&lt;=1,$F38+$G38&gt;=PrSettings!$M$8),(ABS(BA38-$F38)&lt;=1)*(ABS(BB38-$G38)&lt;=1)*1,""))),"")</f>
        <v/>
      </c>
      <c r="BH38" s="300"/>
      <c r="BJ38" s="291">
        <f t="shared" si="4"/>
        <v>20</v>
      </c>
      <c r="BK38" s="292" t="str">
        <f t="shared" si="484"/>
        <v>E4</v>
      </c>
      <c r="BL38" s="293">
        <f t="shared" si="38"/>
        <v>17</v>
      </c>
      <c r="BM38" s="292" t="str">
        <f t="shared" si="485"/>
        <v>E1</v>
      </c>
      <c r="BN38" s="296"/>
      <c r="BO38" s="296"/>
      <c r="BP38" s="299"/>
      <c r="BQ38" s="293" t="str">
        <f t="shared" si="486"/>
        <v/>
      </c>
      <c r="BR38" s="293" t="str">
        <f>IF((BQ38&lt;&gt;""),IF(OR($F38&lt;&gt;$G38,PrSettings!$M$4="●"),(($F38-$G38)=(BN38-BO38))*1,0),"")</f>
        <v/>
      </c>
      <c r="BS38" s="293" t="str">
        <f t="shared" si="487"/>
        <v/>
      </c>
      <c r="BT38" s="293" t="str">
        <f>IF(BQ38&lt;&gt;"",IF(ABS($F38-$G38)&gt;=PrSettings!$M$7,(ABS($F38-$G38-BN38+BO38)&lt;=1)*1,IF(AND(BQ38,$F38=$G38,$F38&gt;=PrSettings!$M$6),(ABS(BN38-$F38)&lt;=1)*1,IF(AND(ABS($F38-$G38-BN38+BO38)&lt;=1,$F38+$G38&gt;=PrSettings!$M$8),(ABS(BN38-$F38)&lt;=1)*(ABS(BO38-$G38)&lt;=1)*1,""))),"")</f>
        <v/>
      </c>
      <c r="BU38" s="300"/>
      <c r="BW38" s="291">
        <f t="shared" si="5"/>
        <v>20</v>
      </c>
      <c r="BX38" s="292" t="str">
        <f t="shared" si="488"/>
        <v>E4</v>
      </c>
      <c r="BY38" s="293">
        <f t="shared" si="41"/>
        <v>17</v>
      </c>
      <c r="BZ38" s="292" t="str">
        <f t="shared" si="489"/>
        <v>E1</v>
      </c>
      <c r="CA38" s="296"/>
      <c r="CB38" s="296"/>
      <c r="CC38" s="299"/>
      <c r="CD38" s="293" t="str">
        <f t="shared" si="490"/>
        <v/>
      </c>
      <c r="CE38" s="293" t="str">
        <f>IF((CD38&lt;&gt;""),IF(OR($F38&lt;&gt;$G38,PrSettings!$M$4="●"),(($F38-$G38)=(CA38-CB38))*1,0),"")</f>
        <v/>
      </c>
      <c r="CF38" s="293" t="str">
        <f t="shared" si="491"/>
        <v/>
      </c>
      <c r="CG38" s="293" t="str">
        <f>IF(CD38&lt;&gt;"",IF(ABS($F38-$G38)&gt;=PrSettings!$M$7,(ABS($F38-$G38-CA38+CB38)&lt;=1)*1,IF(AND(CD38,$F38=$G38,$F38&gt;=PrSettings!$M$6),(ABS(CA38-$F38)&lt;=1)*1,IF(AND(ABS($F38-$G38-CA38+CB38)&lt;=1,$F38+$G38&gt;=PrSettings!$M$8),(ABS(CA38-$F38)&lt;=1)*(ABS(CB38-$G38)&lt;=1)*1,""))),"")</f>
        <v/>
      </c>
      <c r="CH38" s="300"/>
      <c r="CJ38" s="291">
        <f t="shared" si="6"/>
        <v>20</v>
      </c>
      <c r="CK38" s="292" t="str">
        <f t="shared" si="492"/>
        <v>E4</v>
      </c>
      <c r="CL38" s="293">
        <f t="shared" si="44"/>
        <v>17</v>
      </c>
      <c r="CM38" s="292" t="str">
        <f t="shared" si="493"/>
        <v>E1</v>
      </c>
      <c r="CN38" s="296"/>
      <c r="CO38" s="296"/>
      <c r="CP38" s="299"/>
      <c r="CQ38" s="293" t="str">
        <f t="shared" si="494"/>
        <v/>
      </c>
      <c r="CR38" s="293" t="str">
        <f>IF((CQ38&lt;&gt;""),IF(OR($F38&lt;&gt;$G38,PrSettings!$M$4="●"),(($F38-$G38)=(CN38-CO38))*1,0),"")</f>
        <v/>
      </c>
      <c r="CS38" s="293" t="str">
        <f t="shared" si="495"/>
        <v/>
      </c>
      <c r="CT38" s="293" t="str">
        <f>IF(CQ38&lt;&gt;"",IF(ABS($F38-$G38)&gt;=PrSettings!$M$7,(ABS($F38-$G38-CN38+CO38)&lt;=1)*1,IF(AND(CQ38,$F38=$G38,$F38&gt;=PrSettings!$M$6),(ABS(CN38-$F38)&lt;=1)*1,IF(AND(ABS($F38-$G38-CN38+CO38)&lt;=1,$F38+$G38&gt;=PrSettings!$M$8),(ABS(CN38-$F38)&lt;=1)*(ABS(CO38-$G38)&lt;=1)*1,""))),"")</f>
        <v/>
      </c>
      <c r="CU38" s="300"/>
      <c r="CW38" s="291">
        <f t="shared" si="7"/>
        <v>20</v>
      </c>
      <c r="CX38" s="292" t="str">
        <f t="shared" si="496"/>
        <v>E4</v>
      </c>
      <c r="CY38" s="293">
        <f t="shared" si="47"/>
        <v>17</v>
      </c>
      <c r="CZ38" s="292" t="str">
        <f t="shared" si="497"/>
        <v>E1</v>
      </c>
      <c r="DA38" s="296"/>
      <c r="DB38" s="296"/>
      <c r="DC38" s="299"/>
      <c r="DD38" s="293" t="str">
        <f t="shared" si="498"/>
        <v/>
      </c>
      <c r="DE38" s="293" t="str">
        <f>IF((DD38&lt;&gt;""),IF(OR($F38&lt;&gt;$G38,PrSettings!$M$4="●"),(($F38-$G38)=(DA38-DB38))*1,0),"")</f>
        <v/>
      </c>
      <c r="DF38" s="293" t="str">
        <f t="shared" si="499"/>
        <v/>
      </c>
      <c r="DG38" s="293" t="str">
        <f>IF(DD38&lt;&gt;"",IF(ABS($F38-$G38)&gt;=PrSettings!$M$7,(ABS($F38-$G38-DA38+DB38)&lt;=1)*1,IF(AND(DD38,$F38=$G38,$F38&gt;=PrSettings!$M$6),(ABS(DA38-$F38)&lt;=1)*1,IF(AND(ABS($F38-$G38-DA38+DB38)&lt;=1,$F38+$G38&gt;=PrSettings!$M$8),(ABS(DA38-$F38)&lt;=1)*(ABS(DB38-$G38)&lt;=1)*1,""))),"")</f>
        <v/>
      </c>
      <c r="DH38" s="300"/>
      <c r="DJ38" s="291">
        <f t="shared" si="8"/>
        <v>20</v>
      </c>
      <c r="DK38" s="292" t="str">
        <f t="shared" si="500"/>
        <v>E4</v>
      </c>
      <c r="DL38" s="293">
        <f t="shared" si="50"/>
        <v>17</v>
      </c>
      <c r="DM38" s="292" t="str">
        <f t="shared" si="501"/>
        <v>E1</v>
      </c>
      <c r="DN38" s="296"/>
      <c r="DO38" s="296"/>
      <c r="DP38" s="299"/>
      <c r="DQ38" s="293" t="str">
        <f t="shared" si="502"/>
        <v/>
      </c>
      <c r="DR38" s="293" t="str">
        <f>IF((DQ38&lt;&gt;""),IF(OR($F38&lt;&gt;$G38,PrSettings!$M$4="●"),(($F38-$G38)=(DN38-DO38))*1,0),"")</f>
        <v/>
      </c>
      <c r="DS38" s="293" t="str">
        <f t="shared" si="503"/>
        <v/>
      </c>
      <c r="DT38" s="293" t="str">
        <f>IF(DQ38&lt;&gt;"",IF(ABS($F38-$G38)&gt;=PrSettings!$M$7,(ABS($F38-$G38-DN38+DO38)&lt;=1)*1,IF(AND(DQ38,$F38=$G38,$F38&gt;=PrSettings!$M$6),(ABS(DN38-$F38)&lt;=1)*1,IF(AND(ABS($F38-$G38-DN38+DO38)&lt;=1,$F38+$G38&gt;=PrSettings!$M$8),(ABS(DN38-$F38)&lt;=1)*(ABS(DO38-$G38)&lt;=1)*1,""))),"")</f>
        <v/>
      </c>
      <c r="DU38" s="300"/>
      <c r="DW38" s="291">
        <f t="shared" si="9"/>
        <v>20</v>
      </c>
      <c r="DX38" s="292" t="str">
        <f t="shared" si="504"/>
        <v>E4</v>
      </c>
      <c r="DY38" s="293">
        <f t="shared" si="53"/>
        <v>17</v>
      </c>
      <c r="DZ38" s="292" t="str">
        <f t="shared" si="505"/>
        <v>E1</v>
      </c>
      <c r="EA38" s="296"/>
      <c r="EB38" s="296"/>
      <c r="EC38" s="299"/>
      <c r="ED38" s="293" t="str">
        <f t="shared" si="506"/>
        <v/>
      </c>
      <c r="EE38" s="293" t="str">
        <f>IF((ED38&lt;&gt;""),IF(OR($F38&lt;&gt;$G38,PrSettings!$M$4="●"),(($F38-$G38)=(EA38-EB38))*1,0),"")</f>
        <v/>
      </c>
      <c r="EF38" s="293" t="str">
        <f t="shared" si="507"/>
        <v/>
      </c>
      <c r="EG38" s="293" t="str">
        <f>IF(ED38&lt;&gt;"",IF(ABS($F38-$G38)&gt;=PrSettings!$M$7,(ABS($F38-$G38-EA38+EB38)&lt;=1)*1,IF(AND(ED38,$F38=$G38,$F38&gt;=PrSettings!$M$6),(ABS(EA38-$F38)&lt;=1)*1,IF(AND(ABS($F38-$G38-EA38+EB38)&lt;=1,$F38+$G38&gt;=PrSettings!$M$8),(ABS(EA38-$F38)&lt;=1)*(ABS(EB38-$G38)&lt;=1)*1,""))),"")</f>
        <v/>
      </c>
      <c r="EH38" s="300"/>
      <c r="EJ38" s="291">
        <f t="shared" si="10"/>
        <v>20</v>
      </c>
      <c r="EK38" s="292" t="str">
        <f t="shared" si="508"/>
        <v>E4</v>
      </c>
      <c r="EL38" s="293">
        <f t="shared" si="56"/>
        <v>17</v>
      </c>
      <c r="EM38" s="292" t="str">
        <f t="shared" si="509"/>
        <v>E1</v>
      </c>
      <c r="EN38" s="296"/>
      <c r="EO38" s="296"/>
      <c r="EP38" s="299"/>
      <c r="EQ38" s="293" t="str">
        <f t="shared" si="510"/>
        <v/>
      </c>
      <c r="ER38" s="293" t="str">
        <f>IF((EQ38&lt;&gt;""),IF(OR($F38&lt;&gt;$G38,PrSettings!$M$4="●"),(($F38-$G38)=(EN38-EO38))*1,0),"")</f>
        <v/>
      </c>
      <c r="ES38" s="293" t="str">
        <f t="shared" si="511"/>
        <v/>
      </c>
      <c r="ET38" s="293" t="str">
        <f>IF(EQ38&lt;&gt;"",IF(ABS($F38-$G38)&gt;=PrSettings!$M$7,(ABS($F38-$G38-EN38+EO38)&lt;=1)*1,IF(AND(EQ38,$F38=$G38,$F38&gt;=PrSettings!$M$6),(ABS(EN38-$F38)&lt;=1)*1,IF(AND(ABS($F38-$G38-EN38+EO38)&lt;=1,$F38+$G38&gt;=PrSettings!$M$8),(ABS(EN38-$F38)&lt;=1)*(ABS(EO38-$G38)&lt;=1)*1,""))),"")</f>
        <v/>
      </c>
      <c r="EU38" s="300"/>
      <c r="EW38" s="291">
        <f t="shared" si="11"/>
        <v>20</v>
      </c>
      <c r="EX38" s="292" t="str">
        <f t="shared" si="512"/>
        <v>E4</v>
      </c>
      <c r="EY38" s="293">
        <f t="shared" si="59"/>
        <v>17</v>
      </c>
      <c r="EZ38" s="292" t="str">
        <f t="shared" si="513"/>
        <v>E1</v>
      </c>
      <c r="FA38" s="296"/>
      <c r="FB38" s="296"/>
      <c r="FC38" s="299"/>
      <c r="FD38" s="293" t="str">
        <f t="shared" si="514"/>
        <v/>
      </c>
      <c r="FE38" s="293" t="str">
        <f>IF((FD38&lt;&gt;""),IF(OR($F38&lt;&gt;$G38,PrSettings!$M$4="●"),(($F38-$G38)=(FA38-FB38))*1,0),"")</f>
        <v/>
      </c>
      <c r="FF38" s="293" t="str">
        <f t="shared" si="515"/>
        <v/>
      </c>
      <c r="FG38" s="293" t="str">
        <f>IF(FD38&lt;&gt;"",IF(ABS($F38-$G38)&gt;=PrSettings!$M$7,(ABS($F38-$G38-FA38+FB38)&lt;=1)*1,IF(AND(FD38,$F38=$G38,$F38&gt;=PrSettings!$M$6),(ABS(FA38-$F38)&lt;=1)*1,IF(AND(ABS($F38-$G38-FA38+FB38)&lt;=1,$F38+$G38&gt;=PrSettings!$M$8),(ABS(FA38-$F38)&lt;=1)*(ABS(FB38-$G38)&lt;=1)*1,""))),"")</f>
        <v/>
      </c>
      <c r="FH38" s="300"/>
      <c r="FJ38" s="291">
        <f t="shared" si="12"/>
        <v>20</v>
      </c>
      <c r="FK38" s="292" t="str">
        <f t="shared" si="516"/>
        <v>E4</v>
      </c>
      <c r="FL38" s="293">
        <f t="shared" si="62"/>
        <v>17</v>
      </c>
      <c r="FM38" s="292" t="str">
        <f t="shared" si="517"/>
        <v>E1</v>
      </c>
      <c r="FN38" s="296"/>
      <c r="FO38" s="296"/>
      <c r="FP38" s="299"/>
      <c r="FQ38" s="293" t="str">
        <f t="shared" si="518"/>
        <v/>
      </c>
      <c r="FR38" s="293" t="str">
        <f>IF((FQ38&lt;&gt;""),IF(OR($F38&lt;&gt;$G38,PrSettings!$M$4="●"),(($F38-$G38)=(FN38-FO38))*1,0),"")</f>
        <v/>
      </c>
      <c r="FS38" s="293" t="str">
        <f t="shared" si="519"/>
        <v/>
      </c>
      <c r="FT38" s="293" t="str">
        <f>IF(FQ38&lt;&gt;"",IF(ABS($F38-$G38)&gt;=PrSettings!$M$7,(ABS($F38-$G38-FN38+FO38)&lt;=1)*1,IF(AND(FQ38,$F38=$G38,$F38&gt;=PrSettings!$M$6),(ABS(FN38-$F38)&lt;=1)*1,IF(AND(ABS($F38-$G38-FN38+FO38)&lt;=1,$F38+$G38&gt;=PrSettings!$M$8),(ABS(FN38-$F38)&lt;=1)*(ABS(FO38-$G38)&lt;=1)*1,""))),"")</f>
        <v/>
      </c>
      <c r="FU38" s="300"/>
      <c r="FW38" s="291">
        <f t="shared" si="13"/>
        <v>20</v>
      </c>
      <c r="FX38" s="292" t="str">
        <f t="shared" si="520"/>
        <v>E4</v>
      </c>
      <c r="FY38" s="293">
        <f t="shared" si="65"/>
        <v>17</v>
      </c>
      <c r="FZ38" s="292" t="str">
        <f t="shared" si="521"/>
        <v>E1</v>
      </c>
      <c r="GA38" s="296"/>
      <c r="GB38" s="296"/>
      <c r="GC38" s="299"/>
      <c r="GD38" s="293" t="str">
        <f t="shared" si="522"/>
        <v/>
      </c>
      <c r="GE38" s="293" t="str">
        <f>IF((GD38&lt;&gt;""),IF(OR($F38&lt;&gt;$G38,PrSettings!$M$4="●"),(($F38-$G38)=(GA38-GB38))*1,0),"")</f>
        <v/>
      </c>
      <c r="GF38" s="293" t="str">
        <f t="shared" si="523"/>
        <v/>
      </c>
      <c r="GG38" s="293" t="str">
        <f>IF(GD38&lt;&gt;"",IF(ABS($F38-$G38)&gt;=PrSettings!$M$7,(ABS($F38-$G38-GA38+GB38)&lt;=1)*1,IF(AND(GD38,$F38=$G38,$F38&gt;=PrSettings!$M$6),(ABS(GA38-$F38)&lt;=1)*1,IF(AND(ABS($F38-$G38-GA38+GB38)&lt;=1,$F38+$G38&gt;=PrSettings!$M$8),(ABS(GA38-$F38)&lt;=1)*(ABS(GB38-$G38)&lt;=1)*1,""))),"")</f>
        <v/>
      </c>
      <c r="GH38" s="300"/>
      <c r="GJ38" s="291">
        <f t="shared" si="14"/>
        <v>20</v>
      </c>
      <c r="GK38" s="292" t="str">
        <f t="shared" si="524"/>
        <v>E4</v>
      </c>
      <c r="GL38" s="293">
        <f t="shared" si="68"/>
        <v>17</v>
      </c>
      <c r="GM38" s="292" t="str">
        <f t="shared" si="525"/>
        <v>E1</v>
      </c>
      <c r="GN38" s="296"/>
      <c r="GO38" s="296"/>
      <c r="GP38" s="299"/>
      <c r="GQ38" s="293" t="str">
        <f t="shared" si="526"/>
        <v/>
      </c>
      <c r="GR38" s="293" t="str">
        <f>IF((GQ38&lt;&gt;""),IF(OR($F38&lt;&gt;$G38,PrSettings!$M$4="●"),(($F38-$G38)=(GN38-GO38))*1,0),"")</f>
        <v/>
      </c>
      <c r="GS38" s="293" t="str">
        <f t="shared" si="527"/>
        <v/>
      </c>
      <c r="GT38" s="293" t="str">
        <f>IF(GQ38&lt;&gt;"",IF(ABS($F38-$G38)&gt;=PrSettings!$M$7,(ABS($F38-$G38-GN38+GO38)&lt;=1)*1,IF(AND(GQ38,$F38=$G38,$F38&gt;=PrSettings!$M$6),(ABS(GN38-$F38)&lt;=1)*1,IF(AND(ABS($F38-$G38-GN38+GO38)&lt;=1,$F38+$G38&gt;=PrSettings!$M$8),(ABS(GN38-$F38)&lt;=1)*(ABS(GO38-$G38)&lt;=1)*1,""))),"")</f>
        <v/>
      </c>
      <c r="GU38" s="300"/>
      <c r="GW38" s="291">
        <f t="shared" si="15"/>
        <v>20</v>
      </c>
      <c r="GX38" s="292" t="str">
        <f t="shared" si="528"/>
        <v>E4</v>
      </c>
      <c r="GY38" s="293">
        <f t="shared" si="71"/>
        <v>17</v>
      </c>
      <c r="GZ38" s="292" t="str">
        <f t="shared" si="529"/>
        <v>E1</v>
      </c>
      <c r="HA38" s="296"/>
      <c r="HB38" s="296"/>
      <c r="HC38" s="299"/>
      <c r="HD38" s="293" t="str">
        <f t="shared" si="530"/>
        <v/>
      </c>
      <c r="HE38" s="293" t="str">
        <f>IF((HD38&lt;&gt;""),IF(OR($F38&lt;&gt;$G38,PrSettings!$M$4="●"),(($F38-$G38)=(HA38-HB38))*1,0),"")</f>
        <v/>
      </c>
      <c r="HF38" s="293" t="str">
        <f t="shared" si="531"/>
        <v/>
      </c>
      <c r="HG38" s="293" t="str">
        <f>IF(HD38&lt;&gt;"",IF(ABS($F38-$G38)&gt;=PrSettings!$M$7,(ABS($F38-$G38-HA38+HB38)&lt;=1)*1,IF(AND(HD38,$F38=$G38,$F38&gt;=PrSettings!$M$6),(ABS(HA38-$F38)&lt;=1)*1,IF(AND(ABS($F38-$G38-HA38+HB38)&lt;=1,$F38+$G38&gt;=PrSettings!$M$8),(ABS(HA38-$F38)&lt;=1)*(ABS(HB38-$G38)&lt;=1)*1,""))),"")</f>
        <v/>
      </c>
      <c r="HH38" s="300"/>
      <c r="HJ38" s="291">
        <f t="shared" si="16"/>
        <v>20</v>
      </c>
      <c r="HK38" s="292" t="str">
        <f t="shared" si="532"/>
        <v>E4</v>
      </c>
      <c r="HL38" s="293">
        <f t="shared" si="74"/>
        <v>17</v>
      </c>
      <c r="HM38" s="292" t="str">
        <f t="shared" si="533"/>
        <v>E1</v>
      </c>
      <c r="HN38" s="296"/>
      <c r="HO38" s="296"/>
      <c r="HP38" s="299"/>
      <c r="HQ38" s="293" t="str">
        <f t="shared" si="534"/>
        <v/>
      </c>
      <c r="HR38" s="293" t="str">
        <f>IF((HQ38&lt;&gt;""),IF(OR($F38&lt;&gt;$G38,PrSettings!$M$4="●"),(($F38-$G38)=(HN38-HO38))*1,0),"")</f>
        <v/>
      </c>
      <c r="HS38" s="293" t="str">
        <f t="shared" si="535"/>
        <v/>
      </c>
      <c r="HT38" s="293" t="str">
        <f>IF(HQ38&lt;&gt;"",IF(ABS($F38-$G38)&gt;=PrSettings!$M$7,(ABS($F38-$G38-HN38+HO38)&lt;=1)*1,IF(AND(HQ38,$F38=$G38,$F38&gt;=PrSettings!$M$6),(ABS(HN38-$F38)&lt;=1)*1,IF(AND(ABS($F38-$G38-HN38+HO38)&lt;=1,$F38+$G38&gt;=PrSettings!$M$8),(ABS(HN38-$F38)&lt;=1)*(ABS(HO38-$G38)&lt;=1)*1,""))),"")</f>
        <v/>
      </c>
      <c r="HU38" s="300"/>
      <c r="HW38" s="291">
        <f t="shared" si="17"/>
        <v>20</v>
      </c>
      <c r="HX38" s="292" t="str">
        <f t="shared" si="536"/>
        <v>E4</v>
      </c>
      <c r="HY38" s="293">
        <f t="shared" si="77"/>
        <v>17</v>
      </c>
      <c r="HZ38" s="292" t="str">
        <f t="shared" si="537"/>
        <v>E1</v>
      </c>
      <c r="IA38" s="296"/>
      <c r="IB38" s="296"/>
      <c r="IC38" s="299"/>
      <c r="ID38" s="293" t="str">
        <f t="shared" si="538"/>
        <v/>
      </c>
      <c r="IE38" s="293" t="str">
        <f>IF((ID38&lt;&gt;""),IF(OR($F38&lt;&gt;$G38,PrSettings!$M$4="●"),(($F38-$G38)=(IA38-IB38))*1,0),"")</f>
        <v/>
      </c>
      <c r="IF38" s="293" t="str">
        <f t="shared" si="539"/>
        <v/>
      </c>
      <c r="IG38" s="293" t="str">
        <f>IF(ID38&lt;&gt;"",IF(ABS($F38-$G38)&gt;=PrSettings!$M$7,(ABS($F38-$G38-IA38+IB38)&lt;=1)*1,IF(AND(ID38,$F38=$G38,$F38&gt;=PrSettings!$M$6),(ABS(IA38-$F38)&lt;=1)*1,IF(AND(ABS($F38-$G38-IA38+IB38)&lt;=1,$F38+$G38&gt;=PrSettings!$M$8),(ABS(IA38-$F38)&lt;=1)*(ABS(IB38-$G38)&lt;=1)*1,""))),"")</f>
        <v/>
      </c>
      <c r="IH38" s="300"/>
      <c r="IJ38" s="291">
        <f t="shared" si="18"/>
        <v>20</v>
      </c>
      <c r="IK38" s="292" t="str">
        <f t="shared" si="540"/>
        <v>E4</v>
      </c>
      <c r="IL38" s="293">
        <f t="shared" si="80"/>
        <v>17</v>
      </c>
      <c r="IM38" s="292" t="str">
        <f t="shared" si="541"/>
        <v>E1</v>
      </c>
      <c r="IN38" s="296"/>
      <c r="IO38" s="296"/>
      <c r="IP38" s="299"/>
      <c r="IQ38" s="293" t="str">
        <f t="shared" si="542"/>
        <v/>
      </c>
      <c r="IR38" s="293" t="str">
        <f>IF((IQ38&lt;&gt;""),IF(OR($F38&lt;&gt;$G38,PrSettings!$M$4="●"),(($F38-$G38)=(IN38-IO38))*1,0),"")</f>
        <v/>
      </c>
      <c r="IS38" s="293" t="str">
        <f t="shared" si="543"/>
        <v/>
      </c>
      <c r="IT38" s="293" t="str">
        <f>IF(IQ38&lt;&gt;"",IF(ABS($F38-$G38)&gt;=PrSettings!$M$7,(ABS($F38-$G38-IN38+IO38)&lt;=1)*1,IF(AND(IQ38,$F38=$G38,$F38&gt;=PrSettings!$M$6),(ABS(IN38-$F38)&lt;=1)*1,IF(AND(ABS($F38-$G38-IN38+IO38)&lt;=1,$F38+$G38&gt;=PrSettings!$M$8),(ABS(IN38-$F38)&lt;=1)*(ABS(IO38-$G38)&lt;=1)*1,""))),"")</f>
        <v/>
      </c>
      <c r="IU38" s="300"/>
      <c r="IW38" s="291">
        <f t="shared" si="19"/>
        <v>20</v>
      </c>
      <c r="IX38" s="292" t="str">
        <f t="shared" si="544"/>
        <v>E4</v>
      </c>
      <c r="IY38" s="293">
        <f t="shared" si="83"/>
        <v>17</v>
      </c>
      <c r="IZ38" s="292" t="str">
        <f t="shared" si="545"/>
        <v>E1</v>
      </c>
      <c r="JA38" s="296"/>
      <c r="JB38" s="296"/>
      <c r="JC38" s="299"/>
      <c r="JD38" s="293" t="str">
        <f t="shared" si="546"/>
        <v/>
      </c>
      <c r="JE38" s="293" t="str">
        <f>IF((JD38&lt;&gt;""),IF(OR($F38&lt;&gt;$G38,PrSettings!$M$4="●"),(($F38-$G38)=(JA38-JB38))*1,0),"")</f>
        <v/>
      </c>
      <c r="JF38" s="293" t="str">
        <f t="shared" si="547"/>
        <v/>
      </c>
      <c r="JG38" s="293" t="str">
        <f>IF(JD38&lt;&gt;"",IF(ABS($F38-$G38)&gt;=PrSettings!$M$7,(ABS($F38-$G38-JA38+JB38)&lt;=1)*1,IF(AND(JD38,$F38=$G38,$F38&gt;=PrSettings!$M$6),(ABS(JA38-$F38)&lt;=1)*1,IF(AND(ABS($F38-$G38-JA38+JB38)&lt;=1,$F38+$G38&gt;=PrSettings!$M$8),(ABS(JA38-$F38)&lt;=1)*(ABS(JB38-$G38)&lt;=1)*1,""))),"")</f>
        <v/>
      </c>
      <c r="JH38" s="300"/>
      <c r="JJ38" s="291">
        <f t="shared" si="20"/>
        <v>20</v>
      </c>
      <c r="JK38" s="292" t="str">
        <f t="shared" si="548"/>
        <v>E4</v>
      </c>
      <c r="JL38" s="293">
        <f t="shared" si="86"/>
        <v>17</v>
      </c>
      <c r="JM38" s="292" t="str">
        <f t="shared" si="549"/>
        <v>E1</v>
      </c>
      <c r="JN38" s="296"/>
      <c r="JO38" s="296"/>
      <c r="JP38" s="299"/>
      <c r="JQ38" s="293" t="str">
        <f t="shared" si="550"/>
        <v/>
      </c>
      <c r="JR38" s="293" t="str">
        <f>IF((JQ38&lt;&gt;""),IF(OR($F38&lt;&gt;$G38,PrSettings!$M$4="●"),(($F38-$G38)=(JN38-JO38))*1,0),"")</f>
        <v/>
      </c>
      <c r="JS38" s="293" t="str">
        <f t="shared" si="551"/>
        <v/>
      </c>
      <c r="JT38" s="293" t="str">
        <f>IF(JQ38&lt;&gt;"",IF(ABS($F38-$G38)&gt;=PrSettings!$M$7,(ABS($F38-$G38-JN38+JO38)&lt;=1)*1,IF(AND(JQ38,$F38=$G38,$F38&gt;=PrSettings!$M$6),(ABS(JN38-$F38)&lt;=1)*1,IF(AND(ABS($F38-$G38-JN38+JO38)&lt;=1,$F38+$G38&gt;=PrSettings!$M$8),(ABS(JN38-$F38)&lt;=1)*(ABS(JO38-$G38)&lt;=1)*1,""))),"")</f>
        <v/>
      </c>
      <c r="JU38" s="300"/>
      <c r="JW38" s="291">
        <f t="shared" si="21"/>
        <v>20</v>
      </c>
      <c r="JX38" s="292" t="str">
        <f t="shared" si="552"/>
        <v>E4</v>
      </c>
      <c r="JY38" s="293">
        <f t="shared" si="89"/>
        <v>17</v>
      </c>
      <c r="JZ38" s="292" t="str">
        <f t="shared" si="553"/>
        <v>E1</v>
      </c>
      <c r="KA38" s="296"/>
      <c r="KB38" s="296"/>
      <c r="KC38" s="299"/>
      <c r="KD38" s="293" t="str">
        <f t="shared" si="554"/>
        <v/>
      </c>
      <c r="KE38" s="293" t="str">
        <f>IF((KD38&lt;&gt;""),IF(OR($F38&lt;&gt;$G38,PrSettings!$M$4="●"),(($F38-$G38)=(KA38-KB38))*1,0),"")</f>
        <v/>
      </c>
      <c r="KF38" s="293" t="str">
        <f t="shared" si="555"/>
        <v/>
      </c>
      <c r="KG38" s="293" t="str">
        <f>IF(KD38&lt;&gt;"",IF(ABS($F38-$G38)&gt;=PrSettings!$M$7,(ABS($F38-$G38-KA38+KB38)&lt;=1)*1,IF(AND(KD38,$F38=$G38,$F38&gt;=PrSettings!$M$6),(ABS(KA38-$F38)&lt;=1)*1,IF(AND(ABS($F38-$G38-KA38+KB38)&lt;=1,$F38+$G38&gt;=PrSettings!$M$8),(ABS(KA38-$F38)&lt;=1)*(ABS(KB38-$G38)&lt;=1)*1,""))),"")</f>
        <v/>
      </c>
      <c r="KH38" s="300"/>
      <c r="KJ38" s="291">
        <f t="shared" si="22"/>
        <v>20</v>
      </c>
      <c r="KK38" s="292" t="str">
        <f t="shared" si="556"/>
        <v>E4</v>
      </c>
      <c r="KL38" s="293">
        <f t="shared" si="92"/>
        <v>17</v>
      </c>
      <c r="KM38" s="292" t="str">
        <f t="shared" si="557"/>
        <v>E1</v>
      </c>
      <c r="KN38" s="296"/>
      <c r="KO38" s="296"/>
      <c r="KP38" s="299"/>
      <c r="KQ38" s="293" t="str">
        <f t="shared" si="558"/>
        <v/>
      </c>
      <c r="KR38" s="293" t="str">
        <f>IF((KQ38&lt;&gt;""),IF(OR($F38&lt;&gt;$G38,PrSettings!$M$4="●"),(($F38-$G38)=(KN38-KO38))*1,0),"")</f>
        <v/>
      </c>
      <c r="KS38" s="293" t="str">
        <f t="shared" si="559"/>
        <v/>
      </c>
      <c r="KT38" s="293" t="str">
        <f>IF(KQ38&lt;&gt;"",IF(ABS($F38-$G38)&gt;=PrSettings!$M$7,(ABS($F38-$G38-KN38+KO38)&lt;=1)*1,IF(AND(KQ38,$F38=$G38,$F38&gt;=PrSettings!$M$6),(ABS(KN38-$F38)&lt;=1)*1,IF(AND(ABS($F38-$G38-KN38+KO38)&lt;=1,$F38+$G38&gt;=PrSettings!$M$8),(ABS(KN38-$F38)&lt;=1)*(ABS(KO38-$G38)&lt;=1)*1,""))),"")</f>
        <v/>
      </c>
      <c r="KU38" s="300"/>
      <c r="KW38" s="291">
        <f t="shared" si="23"/>
        <v>20</v>
      </c>
      <c r="KX38" s="292" t="str">
        <f t="shared" si="560"/>
        <v>E4</v>
      </c>
      <c r="KY38" s="293">
        <f t="shared" si="95"/>
        <v>17</v>
      </c>
      <c r="KZ38" s="292" t="str">
        <f t="shared" si="561"/>
        <v>E1</v>
      </c>
      <c r="LA38" s="296"/>
      <c r="LB38" s="296"/>
      <c r="LC38" s="299"/>
      <c r="LD38" s="293" t="str">
        <f t="shared" si="562"/>
        <v/>
      </c>
      <c r="LE38" s="293" t="str">
        <f>IF((LD38&lt;&gt;""),IF(OR($F38&lt;&gt;$G38,PrSettings!$M$4="●"),(($F38-$G38)=(LA38-LB38))*1,0),"")</f>
        <v/>
      </c>
      <c r="LF38" s="293" t="str">
        <f t="shared" si="563"/>
        <v/>
      </c>
      <c r="LG38" s="293" t="str">
        <f>IF(LD38&lt;&gt;"",IF(ABS($F38-$G38)&gt;=PrSettings!$M$7,(ABS($F38-$G38-LA38+LB38)&lt;=1)*1,IF(AND(LD38,$F38=$G38,$F38&gt;=PrSettings!$M$6),(ABS(LA38-$F38)&lt;=1)*1,IF(AND(ABS($F38-$G38-LA38+LB38)&lt;=1,$F38+$G38&gt;=PrSettings!$M$8),(ABS(LA38-$F38)&lt;=1)*(ABS(LB38-$G38)&lt;=1)*1,""))),"")</f>
        <v/>
      </c>
      <c r="LH38" s="300"/>
      <c r="LJ38" s="291">
        <f t="shared" si="24"/>
        <v>20</v>
      </c>
      <c r="LK38" s="292" t="str">
        <f t="shared" si="564"/>
        <v>E4</v>
      </c>
      <c r="LL38" s="293">
        <f t="shared" si="98"/>
        <v>17</v>
      </c>
      <c r="LM38" s="292" t="str">
        <f t="shared" si="565"/>
        <v>E1</v>
      </c>
      <c r="LN38" s="296"/>
      <c r="LO38" s="296"/>
      <c r="LP38" s="299"/>
      <c r="LQ38" s="293" t="str">
        <f t="shared" si="566"/>
        <v/>
      </c>
      <c r="LR38" s="293" t="str">
        <f>IF((LQ38&lt;&gt;""),IF(OR($F38&lt;&gt;$G38,PrSettings!$M$4="●"),(($F38-$G38)=(LN38-LO38))*1,0),"")</f>
        <v/>
      </c>
      <c r="LS38" s="293" t="str">
        <f t="shared" si="567"/>
        <v/>
      </c>
      <c r="LT38" s="293" t="str">
        <f>IF(LQ38&lt;&gt;"",IF(ABS($F38-$G38)&gt;=PrSettings!$M$7,(ABS($F38-$G38-LN38+LO38)&lt;=1)*1,IF(AND(LQ38,$F38=$G38,$F38&gt;=PrSettings!$M$6),(ABS(LN38-$F38)&lt;=1)*1,IF(AND(ABS($F38-$G38-LN38+LO38)&lt;=1,$F38+$G38&gt;=PrSettings!$M$8),(ABS(LN38-$F38)&lt;=1)*(ABS(LO38-$G38)&lt;=1)*1,""))),"")</f>
        <v/>
      </c>
      <c r="LU38" s="300"/>
      <c r="LW38" s="291">
        <f t="shared" si="25"/>
        <v>20</v>
      </c>
      <c r="LX38" s="292" t="str">
        <f t="shared" si="568"/>
        <v>E4</v>
      </c>
      <c r="LY38" s="293">
        <f t="shared" si="101"/>
        <v>17</v>
      </c>
      <c r="LZ38" s="292" t="str">
        <f t="shared" si="569"/>
        <v>E1</v>
      </c>
      <c r="MA38" s="296"/>
      <c r="MB38" s="296"/>
      <c r="MC38" s="299"/>
      <c r="MD38" s="293" t="str">
        <f t="shared" si="570"/>
        <v/>
      </c>
      <c r="ME38" s="293" t="str">
        <f>IF((MD38&lt;&gt;""),IF(OR($F38&lt;&gt;$G38,PrSettings!$M$4="●"),(($F38-$G38)=(MA38-MB38))*1,0),"")</f>
        <v/>
      </c>
      <c r="MF38" s="293" t="str">
        <f t="shared" si="571"/>
        <v/>
      </c>
      <c r="MG38" s="293" t="str">
        <f>IF(MD38&lt;&gt;"",IF(ABS($F38-$G38)&gt;=PrSettings!$M$7,(ABS($F38-$G38-MA38+MB38)&lt;=1)*1,IF(AND(MD38,$F38=$G38,$F38&gt;=PrSettings!$M$6),(ABS(MA38-$F38)&lt;=1)*1,IF(AND(ABS($F38-$G38-MA38+MB38)&lt;=1,$F38+$G38&gt;=PrSettings!$M$8),(ABS(MA38-$F38)&lt;=1)*(ABS(MB38-$G38)&lt;=1)*1,""))),"")</f>
        <v/>
      </c>
      <c r="MH38" s="300"/>
    </row>
    <row r="39" spans="1:346" x14ac:dyDescent="0.25">
      <c r="B39" s="291">
        <f>INDEX(Groups!$C$7:$C$35,MATCH(C39,Groups!$D$7:$D$35,0))</f>
        <v>18</v>
      </c>
      <c r="C39" s="292" t="str">
        <f>CalcE!$P$27</f>
        <v>E2</v>
      </c>
      <c r="D39" s="293">
        <f>INDEX(Groups!$C$7:$C$35,MATCH(E39,Groups!$D$7:$D$35,0))</f>
        <v>19</v>
      </c>
      <c r="E39" s="292" t="str">
        <f>CalcE!$Q$27</f>
        <v>E3</v>
      </c>
      <c r="F39" s="294" t="str">
        <f>CalcE!$R$27</f>
        <v/>
      </c>
      <c r="G39" s="295" t="str">
        <f>CalcE!$S$27</f>
        <v/>
      </c>
      <c r="J39" s="291">
        <f t="shared" si="0"/>
        <v>18</v>
      </c>
      <c r="K39" s="292" t="str">
        <f t="shared" si="468"/>
        <v>E2</v>
      </c>
      <c r="L39" s="293">
        <f t="shared" si="26"/>
        <v>19</v>
      </c>
      <c r="M39" s="292" t="str">
        <f t="shared" si="469"/>
        <v>E3</v>
      </c>
      <c r="N39" s="296"/>
      <c r="O39" s="296"/>
      <c r="P39" s="301"/>
      <c r="Q39" s="293" t="str">
        <f t="shared" si="470"/>
        <v/>
      </c>
      <c r="R39" s="293" t="str">
        <f>IF((Q39&lt;&gt;""),IF(OR($F39&lt;&gt;$G39,PrSettings!$M$4="●"),(($F39-$G39)=(N39-O39))*1,0),"")</f>
        <v/>
      </c>
      <c r="S39" s="293" t="str">
        <f t="shared" si="471"/>
        <v/>
      </c>
      <c r="T39" s="293" t="str">
        <f>IF(Q39&lt;&gt;"",IF(ABS($F39-$G39)&gt;=PrSettings!$M$7,(ABS($F39-$G39-N39+O39)&lt;=1)*1,IF(AND(Q39,$F39=$G39,$F39&gt;=PrSettings!$M$6),(ABS(N39-$F39)&lt;=1)*1,IF(AND(ABS($F39-$G39-N39+O39)&lt;=1,$F39+$G39&gt;=PrSettings!$M$8),(ABS(N39-$F39)&lt;=1)*(ABS(O39-$G39)&lt;=1)*1,""))),"")</f>
        <v/>
      </c>
      <c r="U39" s="302"/>
      <c r="W39" s="291">
        <f t="shared" si="1"/>
        <v>18</v>
      </c>
      <c r="X39" s="292" t="str">
        <f t="shared" si="472"/>
        <v>E2</v>
      </c>
      <c r="Y39" s="293">
        <f t="shared" si="29"/>
        <v>19</v>
      </c>
      <c r="Z39" s="292" t="str">
        <f t="shared" si="473"/>
        <v>E3</v>
      </c>
      <c r="AA39" s="296"/>
      <c r="AB39" s="296"/>
      <c r="AC39" s="301"/>
      <c r="AD39" s="293" t="str">
        <f t="shared" si="474"/>
        <v/>
      </c>
      <c r="AE39" s="293" t="str">
        <f>IF((AD39&lt;&gt;""),IF(OR($F39&lt;&gt;$G39,PrSettings!$M$4="●"),(($F39-$G39)=(AA39-AB39))*1,0),"")</f>
        <v/>
      </c>
      <c r="AF39" s="293" t="str">
        <f t="shared" si="475"/>
        <v/>
      </c>
      <c r="AG39" s="293" t="str">
        <f>IF(AD39&lt;&gt;"",IF(ABS($F39-$G39)&gt;=PrSettings!$M$7,(ABS($F39-$G39-AA39+AB39)&lt;=1)*1,IF(AND(AD39,$F39=$G39,$F39&gt;=PrSettings!$M$6),(ABS(AA39-$F39)&lt;=1)*1,IF(AND(ABS($F39-$G39-AA39+AB39)&lt;=1,$F39+$G39&gt;=PrSettings!$M$8),(ABS(AA39-$F39)&lt;=1)*(ABS(AB39-$G39)&lt;=1)*1,""))),"")</f>
        <v/>
      </c>
      <c r="AH39" s="302"/>
      <c r="AJ39" s="291">
        <f t="shared" si="2"/>
        <v>18</v>
      </c>
      <c r="AK39" s="292" t="str">
        <f t="shared" si="476"/>
        <v>E2</v>
      </c>
      <c r="AL39" s="293">
        <f t="shared" si="32"/>
        <v>19</v>
      </c>
      <c r="AM39" s="292" t="str">
        <f t="shared" si="477"/>
        <v>E3</v>
      </c>
      <c r="AN39" s="296"/>
      <c r="AO39" s="296"/>
      <c r="AP39" s="301"/>
      <c r="AQ39" s="293" t="str">
        <f t="shared" si="478"/>
        <v/>
      </c>
      <c r="AR39" s="293" t="str">
        <f>IF((AQ39&lt;&gt;""),IF(OR($F39&lt;&gt;$G39,PrSettings!$M$4="●"),(($F39-$G39)=(AN39-AO39))*1,0),"")</f>
        <v/>
      </c>
      <c r="AS39" s="293" t="str">
        <f t="shared" si="479"/>
        <v/>
      </c>
      <c r="AT39" s="293" t="str">
        <f>IF(AQ39&lt;&gt;"",IF(ABS($F39-$G39)&gt;=PrSettings!$M$7,(ABS($F39-$G39-AN39+AO39)&lt;=1)*1,IF(AND(AQ39,$F39=$G39,$F39&gt;=PrSettings!$M$6),(ABS(AN39-$F39)&lt;=1)*1,IF(AND(ABS($F39-$G39-AN39+AO39)&lt;=1,$F39+$G39&gt;=PrSettings!$M$8),(ABS(AN39-$F39)&lt;=1)*(ABS(AO39-$G39)&lt;=1)*1,""))),"")</f>
        <v/>
      </c>
      <c r="AU39" s="302"/>
      <c r="AW39" s="291">
        <f t="shared" si="3"/>
        <v>18</v>
      </c>
      <c r="AX39" s="292" t="str">
        <f t="shared" si="480"/>
        <v>E2</v>
      </c>
      <c r="AY39" s="293">
        <f t="shared" si="35"/>
        <v>19</v>
      </c>
      <c r="AZ39" s="292" t="str">
        <f t="shared" si="481"/>
        <v>E3</v>
      </c>
      <c r="BA39" s="296"/>
      <c r="BB39" s="296"/>
      <c r="BC39" s="301"/>
      <c r="BD39" s="293" t="str">
        <f t="shared" si="482"/>
        <v/>
      </c>
      <c r="BE39" s="293" t="str">
        <f>IF((BD39&lt;&gt;""),IF(OR($F39&lt;&gt;$G39,PrSettings!$M$4="●"),(($F39-$G39)=(BA39-BB39))*1,0),"")</f>
        <v/>
      </c>
      <c r="BF39" s="293" t="str">
        <f t="shared" si="483"/>
        <v/>
      </c>
      <c r="BG39" s="293" t="str">
        <f>IF(BD39&lt;&gt;"",IF(ABS($F39-$G39)&gt;=PrSettings!$M$7,(ABS($F39-$G39-BA39+BB39)&lt;=1)*1,IF(AND(BD39,$F39=$G39,$F39&gt;=PrSettings!$M$6),(ABS(BA39-$F39)&lt;=1)*1,IF(AND(ABS($F39-$G39-BA39+BB39)&lt;=1,$F39+$G39&gt;=PrSettings!$M$8),(ABS(BA39-$F39)&lt;=1)*(ABS(BB39-$G39)&lt;=1)*1,""))),"")</f>
        <v/>
      </c>
      <c r="BH39" s="302"/>
      <c r="BJ39" s="291">
        <f t="shared" si="4"/>
        <v>18</v>
      </c>
      <c r="BK39" s="292" t="str">
        <f t="shared" si="484"/>
        <v>E2</v>
      </c>
      <c r="BL39" s="293">
        <f t="shared" si="38"/>
        <v>19</v>
      </c>
      <c r="BM39" s="292" t="str">
        <f t="shared" si="485"/>
        <v>E3</v>
      </c>
      <c r="BN39" s="296"/>
      <c r="BO39" s="296"/>
      <c r="BP39" s="301"/>
      <c r="BQ39" s="293" t="str">
        <f t="shared" si="486"/>
        <v/>
      </c>
      <c r="BR39" s="293" t="str">
        <f>IF((BQ39&lt;&gt;""),IF(OR($F39&lt;&gt;$G39,PrSettings!$M$4="●"),(($F39-$G39)=(BN39-BO39))*1,0),"")</f>
        <v/>
      </c>
      <c r="BS39" s="293" t="str">
        <f t="shared" si="487"/>
        <v/>
      </c>
      <c r="BT39" s="293" t="str">
        <f>IF(BQ39&lt;&gt;"",IF(ABS($F39-$G39)&gt;=PrSettings!$M$7,(ABS($F39-$G39-BN39+BO39)&lt;=1)*1,IF(AND(BQ39,$F39=$G39,$F39&gt;=PrSettings!$M$6),(ABS(BN39-$F39)&lt;=1)*1,IF(AND(ABS($F39-$G39-BN39+BO39)&lt;=1,$F39+$G39&gt;=PrSettings!$M$8),(ABS(BN39-$F39)&lt;=1)*(ABS(BO39-$G39)&lt;=1)*1,""))),"")</f>
        <v/>
      </c>
      <c r="BU39" s="302"/>
      <c r="BW39" s="291">
        <f t="shared" si="5"/>
        <v>18</v>
      </c>
      <c r="BX39" s="292" t="str">
        <f t="shared" si="488"/>
        <v>E2</v>
      </c>
      <c r="BY39" s="293">
        <f t="shared" si="41"/>
        <v>19</v>
      </c>
      <c r="BZ39" s="292" t="str">
        <f t="shared" si="489"/>
        <v>E3</v>
      </c>
      <c r="CA39" s="296"/>
      <c r="CB39" s="296"/>
      <c r="CC39" s="301"/>
      <c r="CD39" s="293" t="str">
        <f t="shared" si="490"/>
        <v/>
      </c>
      <c r="CE39" s="293" t="str">
        <f>IF((CD39&lt;&gt;""),IF(OR($F39&lt;&gt;$G39,PrSettings!$M$4="●"),(($F39-$G39)=(CA39-CB39))*1,0),"")</f>
        <v/>
      </c>
      <c r="CF39" s="293" t="str">
        <f t="shared" si="491"/>
        <v/>
      </c>
      <c r="CG39" s="293" t="str">
        <f>IF(CD39&lt;&gt;"",IF(ABS($F39-$G39)&gt;=PrSettings!$M$7,(ABS($F39-$G39-CA39+CB39)&lt;=1)*1,IF(AND(CD39,$F39=$G39,$F39&gt;=PrSettings!$M$6),(ABS(CA39-$F39)&lt;=1)*1,IF(AND(ABS($F39-$G39-CA39+CB39)&lt;=1,$F39+$G39&gt;=PrSettings!$M$8),(ABS(CA39-$F39)&lt;=1)*(ABS(CB39-$G39)&lt;=1)*1,""))),"")</f>
        <v/>
      </c>
      <c r="CH39" s="302"/>
      <c r="CJ39" s="291">
        <f t="shared" si="6"/>
        <v>18</v>
      </c>
      <c r="CK39" s="292" t="str">
        <f t="shared" si="492"/>
        <v>E2</v>
      </c>
      <c r="CL39" s="293">
        <f t="shared" si="44"/>
        <v>19</v>
      </c>
      <c r="CM39" s="292" t="str">
        <f t="shared" si="493"/>
        <v>E3</v>
      </c>
      <c r="CN39" s="296"/>
      <c r="CO39" s="296"/>
      <c r="CP39" s="301"/>
      <c r="CQ39" s="293" t="str">
        <f t="shared" si="494"/>
        <v/>
      </c>
      <c r="CR39" s="293" t="str">
        <f>IF((CQ39&lt;&gt;""),IF(OR($F39&lt;&gt;$G39,PrSettings!$M$4="●"),(($F39-$G39)=(CN39-CO39))*1,0),"")</f>
        <v/>
      </c>
      <c r="CS39" s="293" t="str">
        <f t="shared" si="495"/>
        <v/>
      </c>
      <c r="CT39" s="293" t="str">
        <f>IF(CQ39&lt;&gt;"",IF(ABS($F39-$G39)&gt;=PrSettings!$M$7,(ABS($F39-$G39-CN39+CO39)&lt;=1)*1,IF(AND(CQ39,$F39=$G39,$F39&gt;=PrSettings!$M$6),(ABS(CN39-$F39)&lt;=1)*1,IF(AND(ABS($F39-$G39-CN39+CO39)&lt;=1,$F39+$G39&gt;=PrSettings!$M$8),(ABS(CN39-$F39)&lt;=1)*(ABS(CO39-$G39)&lt;=1)*1,""))),"")</f>
        <v/>
      </c>
      <c r="CU39" s="302"/>
      <c r="CW39" s="291">
        <f t="shared" si="7"/>
        <v>18</v>
      </c>
      <c r="CX39" s="292" t="str">
        <f t="shared" si="496"/>
        <v>E2</v>
      </c>
      <c r="CY39" s="293">
        <f t="shared" si="47"/>
        <v>19</v>
      </c>
      <c r="CZ39" s="292" t="str">
        <f t="shared" si="497"/>
        <v>E3</v>
      </c>
      <c r="DA39" s="296"/>
      <c r="DB39" s="296"/>
      <c r="DC39" s="301"/>
      <c r="DD39" s="293" t="str">
        <f t="shared" si="498"/>
        <v/>
      </c>
      <c r="DE39" s="293" t="str">
        <f>IF((DD39&lt;&gt;""),IF(OR($F39&lt;&gt;$G39,PrSettings!$M$4="●"),(($F39-$G39)=(DA39-DB39))*1,0),"")</f>
        <v/>
      </c>
      <c r="DF39" s="293" t="str">
        <f t="shared" si="499"/>
        <v/>
      </c>
      <c r="DG39" s="293" t="str">
        <f>IF(DD39&lt;&gt;"",IF(ABS($F39-$G39)&gt;=PrSettings!$M$7,(ABS($F39-$G39-DA39+DB39)&lt;=1)*1,IF(AND(DD39,$F39=$G39,$F39&gt;=PrSettings!$M$6),(ABS(DA39-$F39)&lt;=1)*1,IF(AND(ABS($F39-$G39-DA39+DB39)&lt;=1,$F39+$G39&gt;=PrSettings!$M$8),(ABS(DA39-$F39)&lt;=1)*(ABS(DB39-$G39)&lt;=1)*1,""))),"")</f>
        <v/>
      </c>
      <c r="DH39" s="302"/>
      <c r="DJ39" s="291">
        <f t="shared" si="8"/>
        <v>18</v>
      </c>
      <c r="DK39" s="292" t="str">
        <f t="shared" si="500"/>
        <v>E2</v>
      </c>
      <c r="DL39" s="293">
        <f t="shared" si="50"/>
        <v>19</v>
      </c>
      <c r="DM39" s="292" t="str">
        <f t="shared" si="501"/>
        <v>E3</v>
      </c>
      <c r="DN39" s="296"/>
      <c r="DO39" s="296"/>
      <c r="DP39" s="301"/>
      <c r="DQ39" s="293" t="str">
        <f t="shared" si="502"/>
        <v/>
      </c>
      <c r="DR39" s="293" t="str">
        <f>IF((DQ39&lt;&gt;""),IF(OR($F39&lt;&gt;$G39,PrSettings!$M$4="●"),(($F39-$G39)=(DN39-DO39))*1,0),"")</f>
        <v/>
      </c>
      <c r="DS39" s="293" t="str">
        <f t="shared" si="503"/>
        <v/>
      </c>
      <c r="DT39" s="293" t="str">
        <f>IF(DQ39&lt;&gt;"",IF(ABS($F39-$G39)&gt;=PrSettings!$M$7,(ABS($F39-$G39-DN39+DO39)&lt;=1)*1,IF(AND(DQ39,$F39=$G39,$F39&gt;=PrSettings!$M$6),(ABS(DN39-$F39)&lt;=1)*1,IF(AND(ABS($F39-$G39-DN39+DO39)&lt;=1,$F39+$G39&gt;=PrSettings!$M$8),(ABS(DN39-$F39)&lt;=1)*(ABS(DO39-$G39)&lt;=1)*1,""))),"")</f>
        <v/>
      </c>
      <c r="DU39" s="302"/>
      <c r="DW39" s="291">
        <f t="shared" si="9"/>
        <v>18</v>
      </c>
      <c r="DX39" s="292" t="str">
        <f t="shared" si="504"/>
        <v>E2</v>
      </c>
      <c r="DY39" s="293">
        <f t="shared" si="53"/>
        <v>19</v>
      </c>
      <c r="DZ39" s="292" t="str">
        <f t="shared" si="505"/>
        <v>E3</v>
      </c>
      <c r="EA39" s="296"/>
      <c r="EB39" s="296"/>
      <c r="EC39" s="301"/>
      <c r="ED39" s="293" t="str">
        <f t="shared" si="506"/>
        <v/>
      </c>
      <c r="EE39" s="293" t="str">
        <f>IF((ED39&lt;&gt;""),IF(OR($F39&lt;&gt;$G39,PrSettings!$M$4="●"),(($F39-$G39)=(EA39-EB39))*1,0),"")</f>
        <v/>
      </c>
      <c r="EF39" s="293" t="str">
        <f t="shared" si="507"/>
        <v/>
      </c>
      <c r="EG39" s="293" t="str">
        <f>IF(ED39&lt;&gt;"",IF(ABS($F39-$G39)&gt;=PrSettings!$M$7,(ABS($F39-$G39-EA39+EB39)&lt;=1)*1,IF(AND(ED39,$F39=$G39,$F39&gt;=PrSettings!$M$6),(ABS(EA39-$F39)&lt;=1)*1,IF(AND(ABS($F39-$G39-EA39+EB39)&lt;=1,$F39+$G39&gt;=PrSettings!$M$8),(ABS(EA39-$F39)&lt;=1)*(ABS(EB39-$G39)&lt;=1)*1,""))),"")</f>
        <v/>
      </c>
      <c r="EH39" s="302"/>
      <c r="EJ39" s="291">
        <f t="shared" si="10"/>
        <v>18</v>
      </c>
      <c r="EK39" s="292" t="str">
        <f t="shared" si="508"/>
        <v>E2</v>
      </c>
      <c r="EL39" s="293">
        <f t="shared" si="56"/>
        <v>19</v>
      </c>
      <c r="EM39" s="292" t="str">
        <f t="shared" si="509"/>
        <v>E3</v>
      </c>
      <c r="EN39" s="296"/>
      <c r="EO39" s="296"/>
      <c r="EP39" s="301"/>
      <c r="EQ39" s="293" t="str">
        <f t="shared" si="510"/>
        <v/>
      </c>
      <c r="ER39" s="293" t="str">
        <f>IF((EQ39&lt;&gt;""),IF(OR($F39&lt;&gt;$G39,PrSettings!$M$4="●"),(($F39-$G39)=(EN39-EO39))*1,0),"")</f>
        <v/>
      </c>
      <c r="ES39" s="293" t="str">
        <f t="shared" si="511"/>
        <v/>
      </c>
      <c r="ET39" s="293" t="str">
        <f>IF(EQ39&lt;&gt;"",IF(ABS($F39-$G39)&gt;=PrSettings!$M$7,(ABS($F39-$G39-EN39+EO39)&lt;=1)*1,IF(AND(EQ39,$F39=$G39,$F39&gt;=PrSettings!$M$6),(ABS(EN39-$F39)&lt;=1)*1,IF(AND(ABS($F39-$G39-EN39+EO39)&lt;=1,$F39+$G39&gt;=PrSettings!$M$8),(ABS(EN39-$F39)&lt;=1)*(ABS(EO39-$G39)&lt;=1)*1,""))),"")</f>
        <v/>
      </c>
      <c r="EU39" s="302"/>
      <c r="EW39" s="291">
        <f t="shared" si="11"/>
        <v>18</v>
      </c>
      <c r="EX39" s="292" t="str">
        <f t="shared" si="512"/>
        <v>E2</v>
      </c>
      <c r="EY39" s="293">
        <f t="shared" si="59"/>
        <v>19</v>
      </c>
      <c r="EZ39" s="292" t="str">
        <f t="shared" si="513"/>
        <v>E3</v>
      </c>
      <c r="FA39" s="296"/>
      <c r="FB39" s="296"/>
      <c r="FC39" s="301"/>
      <c r="FD39" s="293" t="str">
        <f t="shared" si="514"/>
        <v/>
      </c>
      <c r="FE39" s="293" t="str">
        <f>IF((FD39&lt;&gt;""),IF(OR($F39&lt;&gt;$G39,PrSettings!$M$4="●"),(($F39-$G39)=(FA39-FB39))*1,0),"")</f>
        <v/>
      </c>
      <c r="FF39" s="293" t="str">
        <f t="shared" si="515"/>
        <v/>
      </c>
      <c r="FG39" s="293" t="str">
        <f>IF(FD39&lt;&gt;"",IF(ABS($F39-$G39)&gt;=PrSettings!$M$7,(ABS($F39-$G39-FA39+FB39)&lt;=1)*1,IF(AND(FD39,$F39=$G39,$F39&gt;=PrSettings!$M$6),(ABS(FA39-$F39)&lt;=1)*1,IF(AND(ABS($F39-$G39-FA39+FB39)&lt;=1,$F39+$G39&gt;=PrSettings!$M$8),(ABS(FA39-$F39)&lt;=1)*(ABS(FB39-$G39)&lt;=1)*1,""))),"")</f>
        <v/>
      </c>
      <c r="FH39" s="302"/>
      <c r="FJ39" s="291">
        <f t="shared" si="12"/>
        <v>18</v>
      </c>
      <c r="FK39" s="292" t="str">
        <f t="shared" si="516"/>
        <v>E2</v>
      </c>
      <c r="FL39" s="293">
        <f t="shared" si="62"/>
        <v>19</v>
      </c>
      <c r="FM39" s="292" t="str">
        <f t="shared" si="517"/>
        <v>E3</v>
      </c>
      <c r="FN39" s="296"/>
      <c r="FO39" s="296"/>
      <c r="FP39" s="301"/>
      <c r="FQ39" s="293" t="str">
        <f t="shared" si="518"/>
        <v/>
      </c>
      <c r="FR39" s="293" t="str">
        <f>IF((FQ39&lt;&gt;""),IF(OR($F39&lt;&gt;$G39,PrSettings!$M$4="●"),(($F39-$G39)=(FN39-FO39))*1,0),"")</f>
        <v/>
      </c>
      <c r="FS39" s="293" t="str">
        <f t="shared" si="519"/>
        <v/>
      </c>
      <c r="FT39" s="293" t="str">
        <f>IF(FQ39&lt;&gt;"",IF(ABS($F39-$G39)&gt;=PrSettings!$M$7,(ABS($F39-$G39-FN39+FO39)&lt;=1)*1,IF(AND(FQ39,$F39=$G39,$F39&gt;=PrSettings!$M$6),(ABS(FN39-$F39)&lt;=1)*1,IF(AND(ABS($F39-$G39-FN39+FO39)&lt;=1,$F39+$G39&gt;=PrSettings!$M$8),(ABS(FN39-$F39)&lt;=1)*(ABS(FO39-$G39)&lt;=1)*1,""))),"")</f>
        <v/>
      </c>
      <c r="FU39" s="302"/>
      <c r="FW39" s="291">
        <f t="shared" si="13"/>
        <v>18</v>
      </c>
      <c r="FX39" s="292" t="str">
        <f t="shared" si="520"/>
        <v>E2</v>
      </c>
      <c r="FY39" s="293">
        <f t="shared" si="65"/>
        <v>19</v>
      </c>
      <c r="FZ39" s="292" t="str">
        <f t="shared" si="521"/>
        <v>E3</v>
      </c>
      <c r="GA39" s="296"/>
      <c r="GB39" s="296"/>
      <c r="GC39" s="301"/>
      <c r="GD39" s="293" t="str">
        <f t="shared" si="522"/>
        <v/>
      </c>
      <c r="GE39" s="293" t="str">
        <f>IF((GD39&lt;&gt;""),IF(OR($F39&lt;&gt;$G39,PrSettings!$M$4="●"),(($F39-$G39)=(GA39-GB39))*1,0),"")</f>
        <v/>
      </c>
      <c r="GF39" s="293" t="str">
        <f t="shared" si="523"/>
        <v/>
      </c>
      <c r="GG39" s="293" t="str">
        <f>IF(GD39&lt;&gt;"",IF(ABS($F39-$G39)&gt;=PrSettings!$M$7,(ABS($F39-$G39-GA39+GB39)&lt;=1)*1,IF(AND(GD39,$F39=$G39,$F39&gt;=PrSettings!$M$6),(ABS(GA39-$F39)&lt;=1)*1,IF(AND(ABS($F39-$G39-GA39+GB39)&lt;=1,$F39+$G39&gt;=PrSettings!$M$8),(ABS(GA39-$F39)&lt;=1)*(ABS(GB39-$G39)&lt;=1)*1,""))),"")</f>
        <v/>
      </c>
      <c r="GH39" s="302"/>
      <c r="GJ39" s="291">
        <f t="shared" si="14"/>
        <v>18</v>
      </c>
      <c r="GK39" s="292" t="str">
        <f t="shared" si="524"/>
        <v>E2</v>
      </c>
      <c r="GL39" s="293">
        <f t="shared" si="68"/>
        <v>19</v>
      </c>
      <c r="GM39" s="292" t="str">
        <f t="shared" si="525"/>
        <v>E3</v>
      </c>
      <c r="GN39" s="296"/>
      <c r="GO39" s="296"/>
      <c r="GP39" s="301"/>
      <c r="GQ39" s="293" t="str">
        <f t="shared" si="526"/>
        <v/>
      </c>
      <c r="GR39" s="293" t="str">
        <f>IF((GQ39&lt;&gt;""),IF(OR($F39&lt;&gt;$G39,PrSettings!$M$4="●"),(($F39-$G39)=(GN39-GO39))*1,0),"")</f>
        <v/>
      </c>
      <c r="GS39" s="293" t="str">
        <f t="shared" si="527"/>
        <v/>
      </c>
      <c r="GT39" s="293" t="str">
        <f>IF(GQ39&lt;&gt;"",IF(ABS($F39-$G39)&gt;=PrSettings!$M$7,(ABS($F39-$G39-GN39+GO39)&lt;=1)*1,IF(AND(GQ39,$F39=$G39,$F39&gt;=PrSettings!$M$6),(ABS(GN39-$F39)&lt;=1)*1,IF(AND(ABS($F39-$G39-GN39+GO39)&lt;=1,$F39+$G39&gt;=PrSettings!$M$8),(ABS(GN39-$F39)&lt;=1)*(ABS(GO39-$G39)&lt;=1)*1,""))),"")</f>
        <v/>
      </c>
      <c r="GU39" s="302"/>
      <c r="GW39" s="291">
        <f t="shared" si="15"/>
        <v>18</v>
      </c>
      <c r="GX39" s="292" t="str">
        <f t="shared" si="528"/>
        <v>E2</v>
      </c>
      <c r="GY39" s="293">
        <f t="shared" si="71"/>
        <v>19</v>
      </c>
      <c r="GZ39" s="292" t="str">
        <f t="shared" si="529"/>
        <v>E3</v>
      </c>
      <c r="HA39" s="296"/>
      <c r="HB39" s="296"/>
      <c r="HC39" s="301"/>
      <c r="HD39" s="293" t="str">
        <f t="shared" si="530"/>
        <v/>
      </c>
      <c r="HE39" s="293" t="str">
        <f>IF((HD39&lt;&gt;""),IF(OR($F39&lt;&gt;$G39,PrSettings!$M$4="●"),(($F39-$G39)=(HA39-HB39))*1,0),"")</f>
        <v/>
      </c>
      <c r="HF39" s="293" t="str">
        <f t="shared" si="531"/>
        <v/>
      </c>
      <c r="HG39" s="293" t="str">
        <f>IF(HD39&lt;&gt;"",IF(ABS($F39-$G39)&gt;=PrSettings!$M$7,(ABS($F39-$G39-HA39+HB39)&lt;=1)*1,IF(AND(HD39,$F39=$G39,$F39&gt;=PrSettings!$M$6),(ABS(HA39-$F39)&lt;=1)*1,IF(AND(ABS($F39-$G39-HA39+HB39)&lt;=1,$F39+$G39&gt;=PrSettings!$M$8),(ABS(HA39-$F39)&lt;=1)*(ABS(HB39-$G39)&lt;=1)*1,""))),"")</f>
        <v/>
      </c>
      <c r="HH39" s="302"/>
      <c r="HJ39" s="291">
        <f t="shared" si="16"/>
        <v>18</v>
      </c>
      <c r="HK39" s="292" t="str">
        <f t="shared" si="532"/>
        <v>E2</v>
      </c>
      <c r="HL39" s="293">
        <f t="shared" si="74"/>
        <v>19</v>
      </c>
      <c r="HM39" s="292" t="str">
        <f t="shared" si="533"/>
        <v>E3</v>
      </c>
      <c r="HN39" s="296"/>
      <c r="HO39" s="296"/>
      <c r="HP39" s="301"/>
      <c r="HQ39" s="293" t="str">
        <f t="shared" si="534"/>
        <v/>
      </c>
      <c r="HR39" s="293" t="str">
        <f>IF((HQ39&lt;&gt;""),IF(OR($F39&lt;&gt;$G39,PrSettings!$M$4="●"),(($F39-$G39)=(HN39-HO39))*1,0),"")</f>
        <v/>
      </c>
      <c r="HS39" s="293" t="str">
        <f t="shared" si="535"/>
        <v/>
      </c>
      <c r="HT39" s="293" t="str">
        <f>IF(HQ39&lt;&gt;"",IF(ABS($F39-$G39)&gt;=PrSettings!$M$7,(ABS($F39-$G39-HN39+HO39)&lt;=1)*1,IF(AND(HQ39,$F39=$G39,$F39&gt;=PrSettings!$M$6),(ABS(HN39-$F39)&lt;=1)*1,IF(AND(ABS($F39-$G39-HN39+HO39)&lt;=1,$F39+$G39&gt;=PrSettings!$M$8),(ABS(HN39-$F39)&lt;=1)*(ABS(HO39-$G39)&lt;=1)*1,""))),"")</f>
        <v/>
      </c>
      <c r="HU39" s="302"/>
      <c r="HW39" s="291">
        <f t="shared" si="17"/>
        <v>18</v>
      </c>
      <c r="HX39" s="292" t="str">
        <f t="shared" si="536"/>
        <v>E2</v>
      </c>
      <c r="HY39" s="293">
        <f t="shared" si="77"/>
        <v>19</v>
      </c>
      <c r="HZ39" s="292" t="str">
        <f t="shared" si="537"/>
        <v>E3</v>
      </c>
      <c r="IA39" s="296"/>
      <c r="IB39" s="296"/>
      <c r="IC39" s="301"/>
      <c r="ID39" s="293" t="str">
        <f t="shared" si="538"/>
        <v/>
      </c>
      <c r="IE39" s="293" t="str">
        <f>IF((ID39&lt;&gt;""),IF(OR($F39&lt;&gt;$G39,PrSettings!$M$4="●"),(($F39-$G39)=(IA39-IB39))*1,0),"")</f>
        <v/>
      </c>
      <c r="IF39" s="293" t="str">
        <f t="shared" si="539"/>
        <v/>
      </c>
      <c r="IG39" s="293" t="str">
        <f>IF(ID39&lt;&gt;"",IF(ABS($F39-$G39)&gt;=PrSettings!$M$7,(ABS($F39-$G39-IA39+IB39)&lt;=1)*1,IF(AND(ID39,$F39=$G39,$F39&gt;=PrSettings!$M$6),(ABS(IA39-$F39)&lt;=1)*1,IF(AND(ABS($F39-$G39-IA39+IB39)&lt;=1,$F39+$G39&gt;=PrSettings!$M$8),(ABS(IA39-$F39)&lt;=1)*(ABS(IB39-$G39)&lt;=1)*1,""))),"")</f>
        <v/>
      </c>
      <c r="IH39" s="302"/>
      <c r="IJ39" s="291">
        <f t="shared" si="18"/>
        <v>18</v>
      </c>
      <c r="IK39" s="292" t="str">
        <f t="shared" si="540"/>
        <v>E2</v>
      </c>
      <c r="IL39" s="293">
        <f t="shared" si="80"/>
        <v>19</v>
      </c>
      <c r="IM39" s="292" t="str">
        <f t="shared" si="541"/>
        <v>E3</v>
      </c>
      <c r="IN39" s="296"/>
      <c r="IO39" s="296"/>
      <c r="IP39" s="301"/>
      <c r="IQ39" s="293" t="str">
        <f t="shared" si="542"/>
        <v/>
      </c>
      <c r="IR39" s="293" t="str">
        <f>IF((IQ39&lt;&gt;""),IF(OR($F39&lt;&gt;$G39,PrSettings!$M$4="●"),(($F39-$G39)=(IN39-IO39))*1,0),"")</f>
        <v/>
      </c>
      <c r="IS39" s="293" t="str">
        <f t="shared" si="543"/>
        <v/>
      </c>
      <c r="IT39" s="293" t="str">
        <f>IF(IQ39&lt;&gt;"",IF(ABS($F39-$G39)&gt;=PrSettings!$M$7,(ABS($F39-$G39-IN39+IO39)&lt;=1)*1,IF(AND(IQ39,$F39=$G39,$F39&gt;=PrSettings!$M$6),(ABS(IN39-$F39)&lt;=1)*1,IF(AND(ABS($F39-$G39-IN39+IO39)&lt;=1,$F39+$G39&gt;=PrSettings!$M$8),(ABS(IN39-$F39)&lt;=1)*(ABS(IO39-$G39)&lt;=1)*1,""))),"")</f>
        <v/>
      </c>
      <c r="IU39" s="302"/>
      <c r="IW39" s="291">
        <f t="shared" si="19"/>
        <v>18</v>
      </c>
      <c r="IX39" s="292" t="str">
        <f t="shared" si="544"/>
        <v>E2</v>
      </c>
      <c r="IY39" s="293">
        <f t="shared" si="83"/>
        <v>19</v>
      </c>
      <c r="IZ39" s="292" t="str">
        <f t="shared" si="545"/>
        <v>E3</v>
      </c>
      <c r="JA39" s="296"/>
      <c r="JB39" s="296"/>
      <c r="JC39" s="301"/>
      <c r="JD39" s="293" t="str">
        <f t="shared" si="546"/>
        <v/>
      </c>
      <c r="JE39" s="293" t="str">
        <f>IF((JD39&lt;&gt;""),IF(OR($F39&lt;&gt;$G39,PrSettings!$M$4="●"),(($F39-$G39)=(JA39-JB39))*1,0),"")</f>
        <v/>
      </c>
      <c r="JF39" s="293" t="str">
        <f t="shared" si="547"/>
        <v/>
      </c>
      <c r="JG39" s="293" t="str">
        <f>IF(JD39&lt;&gt;"",IF(ABS($F39-$G39)&gt;=PrSettings!$M$7,(ABS($F39-$G39-JA39+JB39)&lt;=1)*1,IF(AND(JD39,$F39=$G39,$F39&gt;=PrSettings!$M$6),(ABS(JA39-$F39)&lt;=1)*1,IF(AND(ABS($F39-$G39-JA39+JB39)&lt;=1,$F39+$G39&gt;=PrSettings!$M$8),(ABS(JA39-$F39)&lt;=1)*(ABS(JB39-$G39)&lt;=1)*1,""))),"")</f>
        <v/>
      </c>
      <c r="JH39" s="302"/>
      <c r="JJ39" s="291">
        <f t="shared" si="20"/>
        <v>18</v>
      </c>
      <c r="JK39" s="292" t="str">
        <f t="shared" si="548"/>
        <v>E2</v>
      </c>
      <c r="JL39" s="293">
        <f t="shared" si="86"/>
        <v>19</v>
      </c>
      <c r="JM39" s="292" t="str">
        <f t="shared" si="549"/>
        <v>E3</v>
      </c>
      <c r="JN39" s="296"/>
      <c r="JO39" s="296"/>
      <c r="JP39" s="301"/>
      <c r="JQ39" s="293" t="str">
        <f t="shared" si="550"/>
        <v/>
      </c>
      <c r="JR39" s="293" t="str">
        <f>IF((JQ39&lt;&gt;""),IF(OR($F39&lt;&gt;$G39,PrSettings!$M$4="●"),(($F39-$G39)=(JN39-JO39))*1,0),"")</f>
        <v/>
      </c>
      <c r="JS39" s="293" t="str">
        <f t="shared" si="551"/>
        <v/>
      </c>
      <c r="JT39" s="293" t="str">
        <f>IF(JQ39&lt;&gt;"",IF(ABS($F39-$G39)&gt;=PrSettings!$M$7,(ABS($F39-$G39-JN39+JO39)&lt;=1)*1,IF(AND(JQ39,$F39=$G39,$F39&gt;=PrSettings!$M$6),(ABS(JN39-$F39)&lt;=1)*1,IF(AND(ABS($F39-$G39-JN39+JO39)&lt;=1,$F39+$G39&gt;=PrSettings!$M$8),(ABS(JN39-$F39)&lt;=1)*(ABS(JO39-$G39)&lt;=1)*1,""))),"")</f>
        <v/>
      </c>
      <c r="JU39" s="302"/>
      <c r="JW39" s="291">
        <f t="shared" si="21"/>
        <v>18</v>
      </c>
      <c r="JX39" s="292" t="str">
        <f t="shared" si="552"/>
        <v>E2</v>
      </c>
      <c r="JY39" s="293">
        <f t="shared" si="89"/>
        <v>19</v>
      </c>
      <c r="JZ39" s="292" t="str">
        <f t="shared" si="553"/>
        <v>E3</v>
      </c>
      <c r="KA39" s="296"/>
      <c r="KB39" s="296"/>
      <c r="KC39" s="301"/>
      <c r="KD39" s="293" t="str">
        <f t="shared" si="554"/>
        <v/>
      </c>
      <c r="KE39" s="293" t="str">
        <f>IF((KD39&lt;&gt;""),IF(OR($F39&lt;&gt;$G39,PrSettings!$M$4="●"),(($F39-$G39)=(KA39-KB39))*1,0),"")</f>
        <v/>
      </c>
      <c r="KF39" s="293" t="str">
        <f t="shared" si="555"/>
        <v/>
      </c>
      <c r="KG39" s="293" t="str">
        <f>IF(KD39&lt;&gt;"",IF(ABS($F39-$G39)&gt;=PrSettings!$M$7,(ABS($F39-$G39-KA39+KB39)&lt;=1)*1,IF(AND(KD39,$F39=$G39,$F39&gt;=PrSettings!$M$6),(ABS(KA39-$F39)&lt;=1)*1,IF(AND(ABS($F39-$G39-KA39+KB39)&lt;=1,$F39+$G39&gt;=PrSettings!$M$8),(ABS(KA39-$F39)&lt;=1)*(ABS(KB39-$G39)&lt;=1)*1,""))),"")</f>
        <v/>
      </c>
      <c r="KH39" s="302"/>
      <c r="KJ39" s="291">
        <f t="shared" si="22"/>
        <v>18</v>
      </c>
      <c r="KK39" s="292" t="str">
        <f t="shared" si="556"/>
        <v>E2</v>
      </c>
      <c r="KL39" s="293">
        <f t="shared" si="92"/>
        <v>19</v>
      </c>
      <c r="KM39" s="292" t="str">
        <f t="shared" si="557"/>
        <v>E3</v>
      </c>
      <c r="KN39" s="296"/>
      <c r="KO39" s="296"/>
      <c r="KP39" s="301"/>
      <c r="KQ39" s="293" t="str">
        <f t="shared" si="558"/>
        <v/>
      </c>
      <c r="KR39" s="293" t="str">
        <f>IF((KQ39&lt;&gt;""),IF(OR($F39&lt;&gt;$G39,PrSettings!$M$4="●"),(($F39-$G39)=(KN39-KO39))*1,0),"")</f>
        <v/>
      </c>
      <c r="KS39" s="293" t="str">
        <f t="shared" si="559"/>
        <v/>
      </c>
      <c r="KT39" s="293" t="str">
        <f>IF(KQ39&lt;&gt;"",IF(ABS($F39-$G39)&gt;=PrSettings!$M$7,(ABS($F39-$G39-KN39+KO39)&lt;=1)*1,IF(AND(KQ39,$F39=$G39,$F39&gt;=PrSettings!$M$6),(ABS(KN39-$F39)&lt;=1)*1,IF(AND(ABS($F39-$G39-KN39+KO39)&lt;=1,$F39+$G39&gt;=PrSettings!$M$8),(ABS(KN39-$F39)&lt;=1)*(ABS(KO39-$G39)&lt;=1)*1,""))),"")</f>
        <v/>
      </c>
      <c r="KU39" s="302"/>
      <c r="KW39" s="291">
        <f t="shared" si="23"/>
        <v>18</v>
      </c>
      <c r="KX39" s="292" t="str">
        <f t="shared" si="560"/>
        <v>E2</v>
      </c>
      <c r="KY39" s="293">
        <f t="shared" si="95"/>
        <v>19</v>
      </c>
      <c r="KZ39" s="292" t="str">
        <f t="shared" si="561"/>
        <v>E3</v>
      </c>
      <c r="LA39" s="296"/>
      <c r="LB39" s="296"/>
      <c r="LC39" s="301"/>
      <c r="LD39" s="293" t="str">
        <f t="shared" si="562"/>
        <v/>
      </c>
      <c r="LE39" s="293" t="str">
        <f>IF((LD39&lt;&gt;""),IF(OR($F39&lt;&gt;$G39,PrSettings!$M$4="●"),(($F39-$G39)=(LA39-LB39))*1,0),"")</f>
        <v/>
      </c>
      <c r="LF39" s="293" t="str">
        <f t="shared" si="563"/>
        <v/>
      </c>
      <c r="LG39" s="293" t="str">
        <f>IF(LD39&lt;&gt;"",IF(ABS($F39-$G39)&gt;=PrSettings!$M$7,(ABS($F39-$G39-LA39+LB39)&lt;=1)*1,IF(AND(LD39,$F39=$G39,$F39&gt;=PrSettings!$M$6),(ABS(LA39-$F39)&lt;=1)*1,IF(AND(ABS($F39-$G39-LA39+LB39)&lt;=1,$F39+$G39&gt;=PrSettings!$M$8),(ABS(LA39-$F39)&lt;=1)*(ABS(LB39-$G39)&lt;=1)*1,""))),"")</f>
        <v/>
      </c>
      <c r="LH39" s="302"/>
      <c r="LJ39" s="291">
        <f t="shared" si="24"/>
        <v>18</v>
      </c>
      <c r="LK39" s="292" t="str">
        <f t="shared" si="564"/>
        <v>E2</v>
      </c>
      <c r="LL39" s="293">
        <f t="shared" si="98"/>
        <v>19</v>
      </c>
      <c r="LM39" s="292" t="str">
        <f t="shared" si="565"/>
        <v>E3</v>
      </c>
      <c r="LN39" s="296"/>
      <c r="LO39" s="296"/>
      <c r="LP39" s="301"/>
      <c r="LQ39" s="293" t="str">
        <f t="shared" si="566"/>
        <v/>
      </c>
      <c r="LR39" s="293" t="str">
        <f>IF((LQ39&lt;&gt;""),IF(OR($F39&lt;&gt;$G39,PrSettings!$M$4="●"),(($F39-$G39)=(LN39-LO39))*1,0),"")</f>
        <v/>
      </c>
      <c r="LS39" s="293" t="str">
        <f t="shared" si="567"/>
        <v/>
      </c>
      <c r="LT39" s="293" t="str">
        <f>IF(LQ39&lt;&gt;"",IF(ABS($F39-$G39)&gt;=PrSettings!$M$7,(ABS($F39-$G39-LN39+LO39)&lt;=1)*1,IF(AND(LQ39,$F39=$G39,$F39&gt;=PrSettings!$M$6),(ABS(LN39-$F39)&lt;=1)*1,IF(AND(ABS($F39-$G39-LN39+LO39)&lt;=1,$F39+$G39&gt;=PrSettings!$M$8),(ABS(LN39-$F39)&lt;=1)*(ABS(LO39-$G39)&lt;=1)*1,""))),"")</f>
        <v/>
      </c>
      <c r="LU39" s="302"/>
      <c r="LW39" s="291">
        <f t="shared" si="25"/>
        <v>18</v>
      </c>
      <c r="LX39" s="292" t="str">
        <f t="shared" si="568"/>
        <v>E2</v>
      </c>
      <c r="LY39" s="293">
        <f t="shared" si="101"/>
        <v>19</v>
      </c>
      <c r="LZ39" s="292" t="str">
        <f t="shared" si="569"/>
        <v>E3</v>
      </c>
      <c r="MA39" s="296"/>
      <c r="MB39" s="296"/>
      <c r="MC39" s="301"/>
      <c r="MD39" s="293" t="str">
        <f t="shared" si="570"/>
        <v/>
      </c>
      <c r="ME39" s="293" t="str">
        <f>IF((MD39&lt;&gt;""),IF(OR($F39&lt;&gt;$G39,PrSettings!$M$4="●"),(($F39-$G39)=(MA39-MB39))*1,0),"")</f>
        <v/>
      </c>
      <c r="MF39" s="293" t="str">
        <f t="shared" si="571"/>
        <v/>
      </c>
      <c r="MG39" s="293" t="str">
        <f>IF(MD39&lt;&gt;"",IF(ABS($F39-$G39)&gt;=PrSettings!$M$7,(ABS($F39-$G39-MA39+MB39)&lt;=1)*1,IF(AND(MD39,$F39=$G39,$F39&gt;=PrSettings!$M$6),(ABS(MA39-$F39)&lt;=1)*1,IF(AND(ABS($F39-$G39-MA39+MB39)&lt;=1,$F39+$G39&gt;=PrSettings!$M$8),(ABS(MA39-$F39)&lt;=1)*(ABS(MB39-$G39)&lt;=1)*1,""))),"")</f>
        <v/>
      </c>
      <c r="MH39" s="302"/>
    </row>
    <row r="40" spans="1:346" ht="24" customHeight="1" x14ac:dyDescent="0.25">
      <c r="B40" s="281" t="str">
        <f>Sprache!$E$95&amp;" F"</f>
        <v>Gruppe F</v>
      </c>
      <c r="C40" s="282"/>
      <c r="D40" s="303"/>
      <c r="E40" s="284"/>
      <c r="F40" s="304"/>
      <c r="G40" s="305"/>
      <c r="J40" s="281" t="str">
        <f t="shared" ref="J40:J47" si="572">$B40</f>
        <v>Gruppe F</v>
      </c>
      <c r="K40" s="303"/>
      <c r="L40" s="303"/>
      <c r="M40" s="284"/>
      <c r="N40" s="287"/>
      <c r="O40" s="288"/>
      <c r="P40" s="285"/>
      <c r="Q40" s="289"/>
      <c r="R40" s="289"/>
      <c r="S40" s="284"/>
      <c r="T40" s="284"/>
      <c r="U40" s="290"/>
      <c r="W40" s="281" t="str">
        <f t="shared" si="1"/>
        <v>Gruppe F</v>
      </c>
      <c r="X40" s="303"/>
      <c r="Y40" s="303"/>
      <c r="Z40" s="284"/>
      <c r="AA40" s="287"/>
      <c r="AB40" s="288"/>
      <c r="AC40" s="285"/>
      <c r="AD40" s="289"/>
      <c r="AE40" s="289"/>
      <c r="AF40" s="284"/>
      <c r="AG40" s="284"/>
      <c r="AH40" s="290"/>
      <c r="AJ40" s="281" t="str">
        <f t="shared" si="2"/>
        <v>Gruppe F</v>
      </c>
      <c r="AK40" s="303"/>
      <c r="AL40" s="303"/>
      <c r="AM40" s="284"/>
      <c r="AN40" s="287"/>
      <c r="AO40" s="288"/>
      <c r="AP40" s="285"/>
      <c r="AQ40" s="289"/>
      <c r="AR40" s="289"/>
      <c r="AS40" s="284"/>
      <c r="AT40" s="284"/>
      <c r="AU40" s="290"/>
      <c r="AW40" s="281" t="str">
        <f t="shared" si="3"/>
        <v>Gruppe F</v>
      </c>
      <c r="AX40" s="303"/>
      <c r="AY40" s="303"/>
      <c r="AZ40" s="284"/>
      <c r="BA40" s="287"/>
      <c r="BB40" s="288"/>
      <c r="BC40" s="285"/>
      <c r="BD40" s="289"/>
      <c r="BE40" s="289"/>
      <c r="BF40" s="284"/>
      <c r="BG40" s="284"/>
      <c r="BH40" s="290"/>
      <c r="BJ40" s="281" t="str">
        <f t="shared" si="4"/>
        <v>Gruppe F</v>
      </c>
      <c r="BK40" s="303"/>
      <c r="BL40" s="303"/>
      <c r="BM40" s="284"/>
      <c r="BN40" s="287"/>
      <c r="BO40" s="288"/>
      <c r="BP40" s="285"/>
      <c r="BQ40" s="289"/>
      <c r="BR40" s="289"/>
      <c r="BS40" s="284"/>
      <c r="BT40" s="284"/>
      <c r="BU40" s="290"/>
      <c r="BW40" s="281" t="str">
        <f t="shared" si="5"/>
        <v>Gruppe F</v>
      </c>
      <c r="BX40" s="303"/>
      <c r="BY40" s="303"/>
      <c r="BZ40" s="284"/>
      <c r="CA40" s="287"/>
      <c r="CB40" s="288"/>
      <c r="CC40" s="285"/>
      <c r="CD40" s="289"/>
      <c r="CE40" s="289"/>
      <c r="CF40" s="284"/>
      <c r="CG40" s="284"/>
      <c r="CH40" s="290"/>
      <c r="CJ40" s="281" t="str">
        <f t="shared" si="6"/>
        <v>Gruppe F</v>
      </c>
      <c r="CK40" s="303"/>
      <c r="CL40" s="303"/>
      <c r="CM40" s="284"/>
      <c r="CN40" s="287"/>
      <c r="CO40" s="288"/>
      <c r="CP40" s="285"/>
      <c r="CQ40" s="289"/>
      <c r="CR40" s="289"/>
      <c r="CS40" s="284"/>
      <c r="CT40" s="284"/>
      <c r="CU40" s="290"/>
      <c r="CW40" s="281" t="str">
        <f t="shared" si="7"/>
        <v>Gruppe F</v>
      </c>
      <c r="CX40" s="303"/>
      <c r="CY40" s="303"/>
      <c r="CZ40" s="284"/>
      <c r="DA40" s="287"/>
      <c r="DB40" s="288"/>
      <c r="DC40" s="285"/>
      <c r="DD40" s="289"/>
      <c r="DE40" s="289"/>
      <c r="DF40" s="284"/>
      <c r="DG40" s="284"/>
      <c r="DH40" s="290"/>
      <c r="DJ40" s="281" t="str">
        <f t="shared" si="8"/>
        <v>Gruppe F</v>
      </c>
      <c r="DK40" s="303"/>
      <c r="DL40" s="303"/>
      <c r="DM40" s="284"/>
      <c r="DN40" s="287"/>
      <c r="DO40" s="288"/>
      <c r="DP40" s="285"/>
      <c r="DQ40" s="289"/>
      <c r="DR40" s="289"/>
      <c r="DS40" s="284"/>
      <c r="DT40" s="284"/>
      <c r="DU40" s="290"/>
      <c r="DW40" s="281" t="str">
        <f t="shared" si="9"/>
        <v>Gruppe F</v>
      </c>
      <c r="DX40" s="303"/>
      <c r="DY40" s="303"/>
      <c r="DZ40" s="284"/>
      <c r="EA40" s="287"/>
      <c r="EB40" s="288"/>
      <c r="EC40" s="285"/>
      <c r="ED40" s="289"/>
      <c r="EE40" s="289"/>
      <c r="EF40" s="284"/>
      <c r="EG40" s="284"/>
      <c r="EH40" s="290"/>
      <c r="EJ40" s="281" t="str">
        <f t="shared" si="10"/>
        <v>Gruppe F</v>
      </c>
      <c r="EK40" s="303"/>
      <c r="EL40" s="303"/>
      <c r="EM40" s="284"/>
      <c r="EN40" s="287"/>
      <c r="EO40" s="288"/>
      <c r="EP40" s="285"/>
      <c r="EQ40" s="289"/>
      <c r="ER40" s="289"/>
      <c r="ES40" s="284"/>
      <c r="ET40" s="284"/>
      <c r="EU40" s="290"/>
      <c r="EW40" s="281" t="str">
        <f t="shared" si="11"/>
        <v>Gruppe F</v>
      </c>
      <c r="EX40" s="303"/>
      <c r="EY40" s="303"/>
      <c r="EZ40" s="284"/>
      <c r="FA40" s="287"/>
      <c r="FB40" s="288"/>
      <c r="FC40" s="285"/>
      <c r="FD40" s="289"/>
      <c r="FE40" s="289"/>
      <c r="FF40" s="284"/>
      <c r="FG40" s="284"/>
      <c r="FH40" s="290"/>
      <c r="FJ40" s="281" t="str">
        <f t="shared" si="12"/>
        <v>Gruppe F</v>
      </c>
      <c r="FK40" s="303"/>
      <c r="FL40" s="303"/>
      <c r="FM40" s="284"/>
      <c r="FN40" s="287"/>
      <c r="FO40" s="288"/>
      <c r="FP40" s="285"/>
      <c r="FQ40" s="289"/>
      <c r="FR40" s="289"/>
      <c r="FS40" s="284"/>
      <c r="FT40" s="284"/>
      <c r="FU40" s="290"/>
      <c r="FW40" s="281" t="str">
        <f t="shared" si="13"/>
        <v>Gruppe F</v>
      </c>
      <c r="FX40" s="303"/>
      <c r="FY40" s="303"/>
      <c r="FZ40" s="284"/>
      <c r="GA40" s="287"/>
      <c r="GB40" s="288"/>
      <c r="GC40" s="285"/>
      <c r="GD40" s="289"/>
      <c r="GE40" s="289"/>
      <c r="GF40" s="284"/>
      <c r="GG40" s="284"/>
      <c r="GH40" s="290"/>
      <c r="GJ40" s="281" t="str">
        <f t="shared" si="14"/>
        <v>Gruppe F</v>
      </c>
      <c r="GK40" s="303"/>
      <c r="GL40" s="303"/>
      <c r="GM40" s="284"/>
      <c r="GN40" s="287"/>
      <c r="GO40" s="288"/>
      <c r="GP40" s="285"/>
      <c r="GQ40" s="289"/>
      <c r="GR40" s="289"/>
      <c r="GS40" s="284"/>
      <c r="GT40" s="284"/>
      <c r="GU40" s="290"/>
      <c r="GW40" s="281" t="str">
        <f t="shared" si="15"/>
        <v>Gruppe F</v>
      </c>
      <c r="GX40" s="303"/>
      <c r="GY40" s="303"/>
      <c r="GZ40" s="284"/>
      <c r="HA40" s="287"/>
      <c r="HB40" s="288"/>
      <c r="HC40" s="285"/>
      <c r="HD40" s="289"/>
      <c r="HE40" s="289"/>
      <c r="HF40" s="284"/>
      <c r="HG40" s="284"/>
      <c r="HH40" s="290"/>
      <c r="HJ40" s="281" t="str">
        <f t="shared" si="16"/>
        <v>Gruppe F</v>
      </c>
      <c r="HK40" s="303"/>
      <c r="HL40" s="303"/>
      <c r="HM40" s="284"/>
      <c r="HN40" s="287"/>
      <c r="HO40" s="288"/>
      <c r="HP40" s="285"/>
      <c r="HQ40" s="289"/>
      <c r="HR40" s="289"/>
      <c r="HS40" s="284"/>
      <c r="HT40" s="284"/>
      <c r="HU40" s="290"/>
      <c r="HW40" s="281" t="str">
        <f t="shared" si="17"/>
        <v>Gruppe F</v>
      </c>
      <c r="HX40" s="303"/>
      <c r="HY40" s="303"/>
      <c r="HZ40" s="284"/>
      <c r="IA40" s="287"/>
      <c r="IB40" s="288"/>
      <c r="IC40" s="285"/>
      <c r="ID40" s="289"/>
      <c r="IE40" s="289"/>
      <c r="IF40" s="284"/>
      <c r="IG40" s="284"/>
      <c r="IH40" s="290"/>
      <c r="IJ40" s="281" t="str">
        <f t="shared" si="18"/>
        <v>Gruppe F</v>
      </c>
      <c r="IK40" s="303"/>
      <c r="IL40" s="303"/>
      <c r="IM40" s="284"/>
      <c r="IN40" s="287"/>
      <c r="IO40" s="288"/>
      <c r="IP40" s="285"/>
      <c r="IQ40" s="289"/>
      <c r="IR40" s="289"/>
      <c r="IS40" s="284"/>
      <c r="IT40" s="284"/>
      <c r="IU40" s="290"/>
      <c r="IW40" s="281" t="str">
        <f t="shared" si="19"/>
        <v>Gruppe F</v>
      </c>
      <c r="IX40" s="303"/>
      <c r="IY40" s="303"/>
      <c r="IZ40" s="284"/>
      <c r="JA40" s="287"/>
      <c r="JB40" s="288"/>
      <c r="JC40" s="285"/>
      <c r="JD40" s="289"/>
      <c r="JE40" s="289"/>
      <c r="JF40" s="284"/>
      <c r="JG40" s="284"/>
      <c r="JH40" s="290"/>
      <c r="JJ40" s="281" t="str">
        <f t="shared" si="20"/>
        <v>Gruppe F</v>
      </c>
      <c r="JK40" s="303"/>
      <c r="JL40" s="303"/>
      <c r="JM40" s="284"/>
      <c r="JN40" s="287"/>
      <c r="JO40" s="288"/>
      <c r="JP40" s="285"/>
      <c r="JQ40" s="289"/>
      <c r="JR40" s="289"/>
      <c r="JS40" s="284"/>
      <c r="JT40" s="284"/>
      <c r="JU40" s="290"/>
      <c r="JW40" s="281" t="str">
        <f t="shared" si="21"/>
        <v>Gruppe F</v>
      </c>
      <c r="JX40" s="303"/>
      <c r="JY40" s="303"/>
      <c r="JZ40" s="284"/>
      <c r="KA40" s="287"/>
      <c r="KB40" s="288"/>
      <c r="KC40" s="285"/>
      <c r="KD40" s="289"/>
      <c r="KE40" s="289"/>
      <c r="KF40" s="284"/>
      <c r="KG40" s="284"/>
      <c r="KH40" s="290"/>
      <c r="KJ40" s="281" t="str">
        <f t="shared" si="22"/>
        <v>Gruppe F</v>
      </c>
      <c r="KK40" s="303"/>
      <c r="KL40" s="303"/>
      <c r="KM40" s="284"/>
      <c r="KN40" s="287"/>
      <c r="KO40" s="288"/>
      <c r="KP40" s="285"/>
      <c r="KQ40" s="289"/>
      <c r="KR40" s="289"/>
      <c r="KS40" s="284"/>
      <c r="KT40" s="284"/>
      <c r="KU40" s="290"/>
      <c r="KW40" s="281" t="str">
        <f t="shared" si="23"/>
        <v>Gruppe F</v>
      </c>
      <c r="KX40" s="303"/>
      <c r="KY40" s="303"/>
      <c r="KZ40" s="284"/>
      <c r="LA40" s="287"/>
      <c r="LB40" s="288"/>
      <c r="LC40" s="285"/>
      <c r="LD40" s="289"/>
      <c r="LE40" s="289"/>
      <c r="LF40" s="284"/>
      <c r="LG40" s="284"/>
      <c r="LH40" s="290"/>
      <c r="LJ40" s="281" t="str">
        <f t="shared" si="24"/>
        <v>Gruppe F</v>
      </c>
      <c r="LK40" s="303"/>
      <c r="LL40" s="303"/>
      <c r="LM40" s="284"/>
      <c r="LN40" s="287"/>
      <c r="LO40" s="288"/>
      <c r="LP40" s="285"/>
      <c r="LQ40" s="289"/>
      <c r="LR40" s="289"/>
      <c r="LS40" s="284"/>
      <c r="LT40" s="284"/>
      <c r="LU40" s="290"/>
      <c r="LW40" s="281" t="str">
        <f t="shared" si="25"/>
        <v>Gruppe F</v>
      </c>
      <c r="LX40" s="303"/>
      <c r="LY40" s="303"/>
      <c r="LZ40" s="284"/>
      <c r="MA40" s="287"/>
      <c r="MB40" s="288"/>
      <c r="MC40" s="285"/>
      <c r="MD40" s="289"/>
      <c r="ME40" s="289"/>
      <c r="MF40" s="284"/>
      <c r="MG40" s="284"/>
      <c r="MH40" s="290"/>
    </row>
    <row r="41" spans="1:346" x14ac:dyDescent="0.25">
      <c r="B41" s="291">
        <f>INDEX(Groups!$C$7:$C$35,MATCH(C41,Groups!$D$7:$D$35,0))</f>
        <v>21</v>
      </c>
      <c r="C41" s="292" t="str">
        <f>CalcF!$P$22</f>
        <v>F1</v>
      </c>
      <c r="D41" s="293">
        <f>INDEX(Groups!$C$7:$C$35,MATCH(E41,Groups!$D$7:$D$35,0))</f>
        <v>22</v>
      </c>
      <c r="E41" s="292" t="str">
        <f>CalcF!$Q$22</f>
        <v>F2</v>
      </c>
      <c r="F41" s="294" t="str">
        <f>CalcF!$R$22</f>
        <v/>
      </c>
      <c r="G41" s="295" t="str">
        <f>CalcF!$S$22</f>
        <v/>
      </c>
      <c r="J41" s="291">
        <f t="shared" si="0"/>
        <v>21</v>
      </c>
      <c r="K41" s="292" t="str">
        <f t="shared" ref="K41:K46" si="573">$C41</f>
        <v>F1</v>
      </c>
      <c r="L41" s="293">
        <f t="shared" si="26"/>
        <v>22</v>
      </c>
      <c r="M41" s="292" t="str">
        <f t="shared" ref="M41:M46" si="574">$E41</f>
        <v>F2</v>
      </c>
      <c r="N41" s="296"/>
      <c r="O41" s="296"/>
      <c r="P41" s="297"/>
      <c r="Q41" s="293" t="str">
        <f t="shared" ref="Q41:Q46" si="575">IF(($F41&lt;&gt;"")*($G41&lt;&gt;"")*(N41&lt;&gt;"")*(O41&lt;&gt;""),($F41&gt;$G41)*(N41&gt;O41)+($F41=$G41)*(N41=O41)+($F41&lt;$G41)*(N41&lt;O41),"")</f>
        <v/>
      </c>
      <c r="R41" s="293" t="str">
        <f>IF((Q41&lt;&gt;""),IF(OR($F41&lt;&gt;$G41,PrSettings!$M$4="●"),(($F41-$G41)=(N41-O41))*1,0),"")</f>
        <v/>
      </c>
      <c r="S41" s="293" t="str">
        <f t="shared" ref="S41:S46" si="576">IF((Q41&lt;&gt;""),($F41=N41)*($G41=O41),"")</f>
        <v/>
      </c>
      <c r="T41" s="293" t="str">
        <f>IF(Q41&lt;&gt;"",IF(ABS($F41-$G41)&gt;=PrSettings!$M$7,(ABS($F41-$G41-N41+O41)&lt;=1)*1,IF(AND(Q41,$F41=$G41,$F41&gt;=PrSettings!$M$6),(ABS(N41-$F41)&lt;=1)*1,IF(AND(ABS($F41-$G41-N41+O41)&lt;=1,$F41+$G41&gt;=PrSettings!$M$8),(ABS(N41-$F41)&lt;=1)*(ABS(O41-$G41)&lt;=1)*1,""))),"")</f>
        <v/>
      </c>
      <c r="U41" s="298"/>
      <c r="W41" s="291">
        <f t="shared" si="1"/>
        <v>21</v>
      </c>
      <c r="X41" s="292" t="str">
        <f t="shared" ref="X41:X46" si="577">$C41</f>
        <v>F1</v>
      </c>
      <c r="Y41" s="293">
        <f t="shared" si="29"/>
        <v>22</v>
      </c>
      <c r="Z41" s="292" t="str">
        <f t="shared" ref="Z41:Z46" si="578">$E41</f>
        <v>F2</v>
      </c>
      <c r="AA41" s="296"/>
      <c r="AB41" s="296"/>
      <c r="AC41" s="297"/>
      <c r="AD41" s="293" t="str">
        <f t="shared" ref="AD41:AD46" si="579">IF(($F41&lt;&gt;"")*($G41&lt;&gt;"")*(AA41&lt;&gt;"")*(AB41&lt;&gt;""),($F41&gt;$G41)*(AA41&gt;AB41)+($F41=$G41)*(AA41=AB41)+($F41&lt;$G41)*(AA41&lt;AB41),"")</f>
        <v/>
      </c>
      <c r="AE41" s="293" t="str">
        <f>IF((AD41&lt;&gt;""),IF(OR($F41&lt;&gt;$G41,PrSettings!$M$4="●"),(($F41-$G41)=(AA41-AB41))*1,0),"")</f>
        <v/>
      </c>
      <c r="AF41" s="293" t="str">
        <f t="shared" ref="AF41:AF46" si="580">IF((AD41&lt;&gt;""),($F41=AA41)*($G41=AB41),"")</f>
        <v/>
      </c>
      <c r="AG41" s="293" t="str">
        <f>IF(AD41&lt;&gt;"",IF(ABS($F41-$G41)&gt;=PrSettings!$M$7,(ABS($F41-$G41-AA41+AB41)&lt;=1)*1,IF(AND(AD41,$F41=$G41,$F41&gt;=PrSettings!$M$6),(ABS(AA41-$F41)&lt;=1)*1,IF(AND(ABS($F41-$G41-AA41+AB41)&lt;=1,$F41+$G41&gt;=PrSettings!$M$8),(ABS(AA41-$F41)&lt;=1)*(ABS(AB41-$G41)&lt;=1)*1,""))),"")</f>
        <v/>
      </c>
      <c r="AH41" s="298"/>
      <c r="AJ41" s="291">
        <f t="shared" si="2"/>
        <v>21</v>
      </c>
      <c r="AK41" s="292" t="str">
        <f t="shared" ref="AK41:AK46" si="581">$C41</f>
        <v>F1</v>
      </c>
      <c r="AL41" s="293">
        <f t="shared" si="32"/>
        <v>22</v>
      </c>
      <c r="AM41" s="292" t="str">
        <f t="shared" ref="AM41:AM46" si="582">$E41</f>
        <v>F2</v>
      </c>
      <c r="AN41" s="296"/>
      <c r="AO41" s="296"/>
      <c r="AP41" s="297"/>
      <c r="AQ41" s="293" t="str">
        <f t="shared" ref="AQ41:AQ46" si="583">IF(($F41&lt;&gt;"")*($G41&lt;&gt;"")*(AN41&lt;&gt;"")*(AO41&lt;&gt;""),($F41&gt;$G41)*(AN41&gt;AO41)+($F41=$G41)*(AN41=AO41)+($F41&lt;$G41)*(AN41&lt;AO41),"")</f>
        <v/>
      </c>
      <c r="AR41" s="293" t="str">
        <f>IF((AQ41&lt;&gt;""),IF(OR($F41&lt;&gt;$G41,PrSettings!$M$4="●"),(($F41-$G41)=(AN41-AO41))*1,0),"")</f>
        <v/>
      </c>
      <c r="AS41" s="293" t="str">
        <f t="shared" ref="AS41:AS46" si="584">IF((AQ41&lt;&gt;""),($F41=AN41)*($G41=AO41),"")</f>
        <v/>
      </c>
      <c r="AT41" s="293" t="str">
        <f>IF(AQ41&lt;&gt;"",IF(ABS($F41-$G41)&gt;=PrSettings!$M$7,(ABS($F41-$G41-AN41+AO41)&lt;=1)*1,IF(AND(AQ41,$F41=$G41,$F41&gt;=PrSettings!$M$6),(ABS(AN41-$F41)&lt;=1)*1,IF(AND(ABS($F41-$G41-AN41+AO41)&lt;=1,$F41+$G41&gt;=PrSettings!$M$8),(ABS(AN41-$F41)&lt;=1)*(ABS(AO41-$G41)&lt;=1)*1,""))),"")</f>
        <v/>
      </c>
      <c r="AU41" s="298"/>
      <c r="AW41" s="291">
        <f t="shared" si="3"/>
        <v>21</v>
      </c>
      <c r="AX41" s="292" t="str">
        <f t="shared" ref="AX41:AX46" si="585">$C41</f>
        <v>F1</v>
      </c>
      <c r="AY41" s="293">
        <f t="shared" si="35"/>
        <v>22</v>
      </c>
      <c r="AZ41" s="292" t="str">
        <f t="shared" ref="AZ41:AZ46" si="586">$E41</f>
        <v>F2</v>
      </c>
      <c r="BA41" s="296"/>
      <c r="BB41" s="296"/>
      <c r="BC41" s="297"/>
      <c r="BD41" s="293" t="str">
        <f t="shared" ref="BD41:BD46" si="587">IF(($F41&lt;&gt;"")*($G41&lt;&gt;"")*(BA41&lt;&gt;"")*(BB41&lt;&gt;""),($F41&gt;$G41)*(BA41&gt;BB41)+($F41=$G41)*(BA41=BB41)+($F41&lt;$G41)*(BA41&lt;BB41),"")</f>
        <v/>
      </c>
      <c r="BE41" s="293" t="str">
        <f>IF((BD41&lt;&gt;""),IF(OR($F41&lt;&gt;$G41,PrSettings!$M$4="●"),(($F41-$G41)=(BA41-BB41))*1,0),"")</f>
        <v/>
      </c>
      <c r="BF41" s="293" t="str">
        <f t="shared" ref="BF41:BF46" si="588">IF((BD41&lt;&gt;""),($F41=BA41)*($G41=BB41),"")</f>
        <v/>
      </c>
      <c r="BG41" s="293" t="str">
        <f>IF(BD41&lt;&gt;"",IF(ABS($F41-$G41)&gt;=PrSettings!$M$7,(ABS($F41-$G41-BA41+BB41)&lt;=1)*1,IF(AND(BD41,$F41=$G41,$F41&gt;=PrSettings!$M$6),(ABS(BA41-$F41)&lt;=1)*1,IF(AND(ABS($F41-$G41-BA41+BB41)&lt;=1,$F41+$G41&gt;=PrSettings!$M$8),(ABS(BA41-$F41)&lt;=1)*(ABS(BB41-$G41)&lt;=1)*1,""))),"")</f>
        <v/>
      </c>
      <c r="BH41" s="298"/>
      <c r="BJ41" s="291">
        <f t="shared" si="4"/>
        <v>21</v>
      </c>
      <c r="BK41" s="292" t="str">
        <f t="shared" ref="BK41:BK46" si="589">$C41</f>
        <v>F1</v>
      </c>
      <c r="BL41" s="293">
        <f t="shared" si="38"/>
        <v>22</v>
      </c>
      <c r="BM41" s="292" t="str">
        <f t="shared" ref="BM41:BM46" si="590">$E41</f>
        <v>F2</v>
      </c>
      <c r="BN41" s="296"/>
      <c r="BO41" s="296"/>
      <c r="BP41" s="297"/>
      <c r="BQ41" s="293" t="str">
        <f t="shared" ref="BQ41:BQ46" si="591">IF(($F41&lt;&gt;"")*($G41&lt;&gt;"")*(BN41&lt;&gt;"")*(BO41&lt;&gt;""),($F41&gt;$G41)*(BN41&gt;BO41)+($F41=$G41)*(BN41=BO41)+($F41&lt;$G41)*(BN41&lt;BO41),"")</f>
        <v/>
      </c>
      <c r="BR41" s="293" t="str">
        <f>IF((BQ41&lt;&gt;""),IF(OR($F41&lt;&gt;$G41,PrSettings!$M$4="●"),(($F41-$G41)=(BN41-BO41))*1,0),"")</f>
        <v/>
      </c>
      <c r="BS41" s="293" t="str">
        <f t="shared" ref="BS41:BS46" si="592">IF((BQ41&lt;&gt;""),($F41=BN41)*($G41=BO41),"")</f>
        <v/>
      </c>
      <c r="BT41" s="293" t="str">
        <f>IF(BQ41&lt;&gt;"",IF(ABS($F41-$G41)&gt;=PrSettings!$M$7,(ABS($F41-$G41-BN41+BO41)&lt;=1)*1,IF(AND(BQ41,$F41=$G41,$F41&gt;=PrSettings!$M$6),(ABS(BN41-$F41)&lt;=1)*1,IF(AND(ABS($F41-$G41-BN41+BO41)&lt;=1,$F41+$G41&gt;=PrSettings!$M$8),(ABS(BN41-$F41)&lt;=1)*(ABS(BO41-$G41)&lt;=1)*1,""))),"")</f>
        <v/>
      </c>
      <c r="BU41" s="298"/>
      <c r="BW41" s="291">
        <f t="shared" si="5"/>
        <v>21</v>
      </c>
      <c r="BX41" s="292" t="str">
        <f t="shared" ref="BX41:BX46" si="593">$C41</f>
        <v>F1</v>
      </c>
      <c r="BY41" s="293">
        <f t="shared" si="41"/>
        <v>22</v>
      </c>
      <c r="BZ41" s="292" t="str">
        <f t="shared" ref="BZ41:BZ46" si="594">$E41</f>
        <v>F2</v>
      </c>
      <c r="CA41" s="296"/>
      <c r="CB41" s="296"/>
      <c r="CC41" s="297"/>
      <c r="CD41" s="293" t="str">
        <f t="shared" ref="CD41:CD46" si="595">IF(($F41&lt;&gt;"")*($G41&lt;&gt;"")*(CA41&lt;&gt;"")*(CB41&lt;&gt;""),($F41&gt;$G41)*(CA41&gt;CB41)+($F41=$G41)*(CA41=CB41)+($F41&lt;$G41)*(CA41&lt;CB41),"")</f>
        <v/>
      </c>
      <c r="CE41" s="293" t="str">
        <f>IF((CD41&lt;&gt;""),IF(OR($F41&lt;&gt;$G41,PrSettings!$M$4="●"),(($F41-$G41)=(CA41-CB41))*1,0),"")</f>
        <v/>
      </c>
      <c r="CF41" s="293" t="str">
        <f t="shared" ref="CF41:CF46" si="596">IF((CD41&lt;&gt;""),($F41=CA41)*($G41=CB41),"")</f>
        <v/>
      </c>
      <c r="CG41" s="293" t="str">
        <f>IF(CD41&lt;&gt;"",IF(ABS($F41-$G41)&gt;=PrSettings!$M$7,(ABS($F41-$G41-CA41+CB41)&lt;=1)*1,IF(AND(CD41,$F41=$G41,$F41&gt;=PrSettings!$M$6),(ABS(CA41-$F41)&lt;=1)*1,IF(AND(ABS($F41-$G41-CA41+CB41)&lt;=1,$F41+$G41&gt;=PrSettings!$M$8),(ABS(CA41-$F41)&lt;=1)*(ABS(CB41-$G41)&lt;=1)*1,""))),"")</f>
        <v/>
      </c>
      <c r="CH41" s="298"/>
      <c r="CJ41" s="291">
        <f t="shared" si="6"/>
        <v>21</v>
      </c>
      <c r="CK41" s="292" t="str">
        <f t="shared" ref="CK41:CK46" si="597">$C41</f>
        <v>F1</v>
      </c>
      <c r="CL41" s="293">
        <f t="shared" si="44"/>
        <v>22</v>
      </c>
      <c r="CM41" s="292" t="str">
        <f t="shared" ref="CM41:CM46" si="598">$E41</f>
        <v>F2</v>
      </c>
      <c r="CN41" s="296"/>
      <c r="CO41" s="296"/>
      <c r="CP41" s="297"/>
      <c r="CQ41" s="293" t="str">
        <f t="shared" ref="CQ41:CQ46" si="599">IF(($F41&lt;&gt;"")*($G41&lt;&gt;"")*(CN41&lt;&gt;"")*(CO41&lt;&gt;""),($F41&gt;$G41)*(CN41&gt;CO41)+($F41=$G41)*(CN41=CO41)+($F41&lt;$G41)*(CN41&lt;CO41),"")</f>
        <v/>
      </c>
      <c r="CR41" s="293" t="str">
        <f>IF((CQ41&lt;&gt;""),IF(OR($F41&lt;&gt;$G41,PrSettings!$M$4="●"),(($F41-$G41)=(CN41-CO41))*1,0),"")</f>
        <v/>
      </c>
      <c r="CS41" s="293" t="str">
        <f t="shared" ref="CS41:CS46" si="600">IF((CQ41&lt;&gt;""),($F41=CN41)*($G41=CO41),"")</f>
        <v/>
      </c>
      <c r="CT41" s="293" t="str">
        <f>IF(CQ41&lt;&gt;"",IF(ABS($F41-$G41)&gt;=PrSettings!$M$7,(ABS($F41-$G41-CN41+CO41)&lt;=1)*1,IF(AND(CQ41,$F41=$G41,$F41&gt;=PrSettings!$M$6),(ABS(CN41-$F41)&lt;=1)*1,IF(AND(ABS($F41-$G41-CN41+CO41)&lt;=1,$F41+$G41&gt;=PrSettings!$M$8),(ABS(CN41-$F41)&lt;=1)*(ABS(CO41-$G41)&lt;=1)*1,""))),"")</f>
        <v/>
      </c>
      <c r="CU41" s="298"/>
      <c r="CW41" s="291">
        <f t="shared" si="7"/>
        <v>21</v>
      </c>
      <c r="CX41" s="292" t="str">
        <f t="shared" ref="CX41:CX46" si="601">$C41</f>
        <v>F1</v>
      </c>
      <c r="CY41" s="293">
        <f t="shared" si="47"/>
        <v>22</v>
      </c>
      <c r="CZ41" s="292" t="str">
        <f t="shared" ref="CZ41:CZ46" si="602">$E41</f>
        <v>F2</v>
      </c>
      <c r="DA41" s="296"/>
      <c r="DB41" s="296"/>
      <c r="DC41" s="297"/>
      <c r="DD41" s="293" t="str">
        <f t="shared" ref="DD41:DD46" si="603">IF(($F41&lt;&gt;"")*($G41&lt;&gt;"")*(DA41&lt;&gt;"")*(DB41&lt;&gt;""),($F41&gt;$G41)*(DA41&gt;DB41)+($F41=$G41)*(DA41=DB41)+($F41&lt;$G41)*(DA41&lt;DB41),"")</f>
        <v/>
      </c>
      <c r="DE41" s="293" t="str">
        <f>IF((DD41&lt;&gt;""),IF(OR($F41&lt;&gt;$G41,PrSettings!$M$4="●"),(($F41-$G41)=(DA41-DB41))*1,0),"")</f>
        <v/>
      </c>
      <c r="DF41" s="293" t="str">
        <f t="shared" ref="DF41:DF46" si="604">IF((DD41&lt;&gt;""),($F41=DA41)*($G41=DB41),"")</f>
        <v/>
      </c>
      <c r="DG41" s="293" t="str">
        <f>IF(DD41&lt;&gt;"",IF(ABS($F41-$G41)&gt;=PrSettings!$M$7,(ABS($F41-$G41-DA41+DB41)&lt;=1)*1,IF(AND(DD41,$F41=$G41,$F41&gt;=PrSettings!$M$6),(ABS(DA41-$F41)&lt;=1)*1,IF(AND(ABS($F41-$G41-DA41+DB41)&lt;=1,$F41+$G41&gt;=PrSettings!$M$8),(ABS(DA41-$F41)&lt;=1)*(ABS(DB41-$G41)&lt;=1)*1,""))),"")</f>
        <v/>
      </c>
      <c r="DH41" s="298"/>
      <c r="DJ41" s="291">
        <f t="shared" si="8"/>
        <v>21</v>
      </c>
      <c r="DK41" s="292" t="str">
        <f t="shared" ref="DK41:DK46" si="605">$C41</f>
        <v>F1</v>
      </c>
      <c r="DL41" s="293">
        <f t="shared" si="50"/>
        <v>22</v>
      </c>
      <c r="DM41" s="292" t="str">
        <f t="shared" ref="DM41:DM46" si="606">$E41</f>
        <v>F2</v>
      </c>
      <c r="DN41" s="296"/>
      <c r="DO41" s="296"/>
      <c r="DP41" s="297"/>
      <c r="DQ41" s="293" t="str">
        <f t="shared" ref="DQ41:DQ46" si="607">IF(($F41&lt;&gt;"")*($G41&lt;&gt;"")*(DN41&lt;&gt;"")*(DO41&lt;&gt;""),($F41&gt;$G41)*(DN41&gt;DO41)+($F41=$G41)*(DN41=DO41)+($F41&lt;$G41)*(DN41&lt;DO41),"")</f>
        <v/>
      </c>
      <c r="DR41" s="293" t="str">
        <f>IF((DQ41&lt;&gt;""),IF(OR($F41&lt;&gt;$G41,PrSettings!$M$4="●"),(($F41-$G41)=(DN41-DO41))*1,0),"")</f>
        <v/>
      </c>
      <c r="DS41" s="293" t="str">
        <f t="shared" ref="DS41:DS46" si="608">IF((DQ41&lt;&gt;""),($F41=DN41)*($G41=DO41),"")</f>
        <v/>
      </c>
      <c r="DT41" s="293" t="str">
        <f>IF(DQ41&lt;&gt;"",IF(ABS($F41-$G41)&gt;=PrSettings!$M$7,(ABS($F41-$G41-DN41+DO41)&lt;=1)*1,IF(AND(DQ41,$F41=$G41,$F41&gt;=PrSettings!$M$6),(ABS(DN41-$F41)&lt;=1)*1,IF(AND(ABS($F41-$G41-DN41+DO41)&lt;=1,$F41+$G41&gt;=PrSettings!$M$8),(ABS(DN41-$F41)&lt;=1)*(ABS(DO41-$G41)&lt;=1)*1,""))),"")</f>
        <v/>
      </c>
      <c r="DU41" s="298"/>
      <c r="DW41" s="291">
        <f t="shared" si="9"/>
        <v>21</v>
      </c>
      <c r="DX41" s="292" t="str">
        <f t="shared" ref="DX41:DX46" si="609">$C41</f>
        <v>F1</v>
      </c>
      <c r="DY41" s="293">
        <f t="shared" si="53"/>
        <v>22</v>
      </c>
      <c r="DZ41" s="292" t="str">
        <f t="shared" ref="DZ41:DZ46" si="610">$E41</f>
        <v>F2</v>
      </c>
      <c r="EA41" s="296"/>
      <c r="EB41" s="296"/>
      <c r="EC41" s="297"/>
      <c r="ED41" s="293" t="str">
        <f t="shared" ref="ED41:ED46" si="611">IF(($F41&lt;&gt;"")*($G41&lt;&gt;"")*(EA41&lt;&gt;"")*(EB41&lt;&gt;""),($F41&gt;$G41)*(EA41&gt;EB41)+($F41=$G41)*(EA41=EB41)+($F41&lt;$G41)*(EA41&lt;EB41),"")</f>
        <v/>
      </c>
      <c r="EE41" s="293" t="str">
        <f>IF((ED41&lt;&gt;""),IF(OR($F41&lt;&gt;$G41,PrSettings!$M$4="●"),(($F41-$G41)=(EA41-EB41))*1,0),"")</f>
        <v/>
      </c>
      <c r="EF41" s="293" t="str">
        <f t="shared" ref="EF41:EF46" si="612">IF((ED41&lt;&gt;""),($F41=EA41)*($G41=EB41),"")</f>
        <v/>
      </c>
      <c r="EG41" s="293" t="str">
        <f>IF(ED41&lt;&gt;"",IF(ABS($F41-$G41)&gt;=PrSettings!$M$7,(ABS($F41-$G41-EA41+EB41)&lt;=1)*1,IF(AND(ED41,$F41=$G41,$F41&gt;=PrSettings!$M$6),(ABS(EA41-$F41)&lt;=1)*1,IF(AND(ABS($F41-$G41-EA41+EB41)&lt;=1,$F41+$G41&gt;=PrSettings!$M$8),(ABS(EA41-$F41)&lt;=1)*(ABS(EB41-$G41)&lt;=1)*1,""))),"")</f>
        <v/>
      </c>
      <c r="EH41" s="298"/>
      <c r="EJ41" s="291">
        <f t="shared" si="10"/>
        <v>21</v>
      </c>
      <c r="EK41" s="292" t="str">
        <f t="shared" ref="EK41:EK46" si="613">$C41</f>
        <v>F1</v>
      </c>
      <c r="EL41" s="293">
        <f t="shared" si="56"/>
        <v>22</v>
      </c>
      <c r="EM41" s="292" t="str">
        <f t="shared" ref="EM41:EM46" si="614">$E41</f>
        <v>F2</v>
      </c>
      <c r="EN41" s="296"/>
      <c r="EO41" s="296"/>
      <c r="EP41" s="297"/>
      <c r="EQ41" s="293" t="str">
        <f t="shared" ref="EQ41:EQ46" si="615">IF(($F41&lt;&gt;"")*($G41&lt;&gt;"")*(EN41&lt;&gt;"")*(EO41&lt;&gt;""),($F41&gt;$G41)*(EN41&gt;EO41)+($F41=$G41)*(EN41=EO41)+($F41&lt;$G41)*(EN41&lt;EO41),"")</f>
        <v/>
      </c>
      <c r="ER41" s="293" t="str">
        <f>IF((EQ41&lt;&gt;""),IF(OR($F41&lt;&gt;$G41,PrSettings!$M$4="●"),(($F41-$G41)=(EN41-EO41))*1,0),"")</f>
        <v/>
      </c>
      <c r="ES41" s="293" t="str">
        <f t="shared" ref="ES41:ES46" si="616">IF((EQ41&lt;&gt;""),($F41=EN41)*($G41=EO41),"")</f>
        <v/>
      </c>
      <c r="ET41" s="293" t="str">
        <f>IF(EQ41&lt;&gt;"",IF(ABS($F41-$G41)&gt;=PrSettings!$M$7,(ABS($F41-$G41-EN41+EO41)&lt;=1)*1,IF(AND(EQ41,$F41=$G41,$F41&gt;=PrSettings!$M$6),(ABS(EN41-$F41)&lt;=1)*1,IF(AND(ABS($F41-$G41-EN41+EO41)&lt;=1,$F41+$G41&gt;=PrSettings!$M$8),(ABS(EN41-$F41)&lt;=1)*(ABS(EO41-$G41)&lt;=1)*1,""))),"")</f>
        <v/>
      </c>
      <c r="EU41" s="298"/>
      <c r="EW41" s="291">
        <f t="shared" si="11"/>
        <v>21</v>
      </c>
      <c r="EX41" s="292" t="str">
        <f t="shared" ref="EX41:EX46" si="617">$C41</f>
        <v>F1</v>
      </c>
      <c r="EY41" s="293">
        <f t="shared" si="59"/>
        <v>22</v>
      </c>
      <c r="EZ41" s="292" t="str">
        <f t="shared" ref="EZ41:EZ46" si="618">$E41</f>
        <v>F2</v>
      </c>
      <c r="FA41" s="296"/>
      <c r="FB41" s="296"/>
      <c r="FC41" s="297"/>
      <c r="FD41" s="293" t="str">
        <f t="shared" ref="FD41:FD46" si="619">IF(($F41&lt;&gt;"")*($G41&lt;&gt;"")*(FA41&lt;&gt;"")*(FB41&lt;&gt;""),($F41&gt;$G41)*(FA41&gt;FB41)+($F41=$G41)*(FA41=FB41)+($F41&lt;$G41)*(FA41&lt;FB41),"")</f>
        <v/>
      </c>
      <c r="FE41" s="293" t="str">
        <f>IF((FD41&lt;&gt;""),IF(OR($F41&lt;&gt;$G41,PrSettings!$M$4="●"),(($F41-$G41)=(FA41-FB41))*1,0),"")</f>
        <v/>
      </c>
      <c r="FF41" s="293" t="str">
        <f t="shared" ref="FF41:FF46" si="620">IF((FD41&lt;&gt;""),($F41=FA41)*($G41=FB41),"")</f>
        <v/>
      </c>
      <c r="FG41" s="293" t="str">
        <f>IF(FD41&lt;&gt;"",IF(ABS($F41-$G41)&gt;=PrSettings!$M$7,(ABS($F41-$G41-FA41+FB41)&lt;=1)*1,IF(AND(FD41,$F41=$G41,$F41&gt;=PrSettings!$M$6),(ABS(FA41-$F41)&lt;=1)*1,IF(AND(ABS($F41-$G41-FA41+FB41)&lt;=1,$F41+$G41&gt;=PrSettings!$M$8),(ABS(FA41-$F41)&lt;=1)*(ABS(FB41-$G41)&lt;=1)*1,""))),"")</f>
        <v/>
      </c>
      <c r="FH41" s="298"/>
      <c r="FJ41" s="291">
        <f t="shared" si="12"/>
        <v>21</v>
      </c>
      <c r="FK41" s="292" t="str">
        <f t="shared" ref="FK41:FK46" si="621">$C41</f>
        <v>F1</v>
      </c>
      <c r="FL41" s="293">
        <f t="shared" si="62"/>
        <v>22</v>
      </c>
      <c r="FM41" s="292" t="str">
        <f t="shared" ref="FM41:FM46" si="622">$E41</f>
        <v>F2</v>
      </c>
      <c r="FN41" s="296"/>
      <c r="FO41" s="296"/>
      <c r="FP41" s="297"/>
      <c r="FQ41" s="293" t="str">
        <f t="shared" ref="FQ41:FQ46" si="623">IF(($F41&lt;&gt;"")*($G41&lt;&gt;"")*(FN41&lt;&gt;"")*(FO41&lt;&gt;""),($F41&gt;$G41)*(FN41&gt;FO41)+($F41=$G41)*(FN41=FO41)+($F41&lt;$G41)*(FN41&lt;FO41),"")</f>
        <v/>
      </c>
      <c r="FR41" s="293" t="str">
        <f>IF((FQ41&lt;&gt;""),IF(OR($F41&lt;&gt;$G41,PrSettings!$M$4="●"),(($F41-$G41)=(FN41-FO41))*1,0),"")</f>
        <v/>
      </c>
      <c r="FS41" s="293" t="str">
        <f t="shared" ref="FS41:FS46" si="624">IF((FQ41&lt;&gt;""),($F41=FN41)*($G41=FO41),"")</f>
        <v/>
      </c>
      <c r="FT41" s="293" t="str">
        <f>IF(FQ41&lt;&gt;"",IF(ABS($F41-$G41)&gt;=PrSettings!$M$7,(ABS($F41-$G41-FN41+FO41)&lt;=1)*1,IF(AND(FQ41,$F41=$G41,$F41&gt;=PrSettings!$M$6),(ABS(FN41-$F41)&lt;=1)*1,IF(AND(ABS($F41-$G41-FN41+FO41)&lt;=1,$F41+$G41&gt;=PrSettings!$M$8),(ABS(FN41-$F41)&lt;=1)*(ABS(FO41-$G41)&lt;=1)*1,""))),"")</f>
        <v/>
      </c>
      <c r="FU41" s="298"/>
      <c r="FW41" s="291">
        <f t="shared" si="13"/>
        <v>21</v>
      </c>
      <c r="FX41" s="292" t="str">
        <f t="shared" ref="FX41:FX46" si="625">$C41</f>
        <v>F1</v>
      </c>
      <c r="FY41" s="293">
        <f t="shared" si="65"/>
        <v>22</v>
      </c>
      <c r="FZ41" s="292" t="str">
        <f t="shared" ref="FZ41:FZ46" si="626">$E41</f>
        <v>F2</v>
      </c>
      <c r="GA41" s="296"/>
      <c r="GB41" s="296"/>
      <c r="GC41" s="297"/>
      <c r="GD41" s="293" t="str">
        <f t="shared" ref="GD41:GD46" si="627">IF(($F41&lt;&gt;"")*($G41&lt;&gt;"")*(GA41&lt;&gt;"")*(GB41&lt;&gt;""),($F41&gt;$G41)*(GA41&gt;GB41)+($F41=$G41)*(GA41=GB41)+($F41&lt;$G41)*(GA41&lt;GB41),"")</f>
        <v/>
      </c>
      <c r="GE41" s="293" t="str">
        <f>IF((GD41&lt;&gt;""),IF(OR($F41&lt;&gt;$G41,PrSettings!$M$4="●"),(($F41-$G41)=(GA41-GB41))*1,0),"")</f>
        <v/>
      </c>
      <c r="GF41" s="293" t="str">
        <f t="shared" ref="GF41:GF46" si="628">IF((GD41&lt;&gt;""),($F41=GA41)*($G41=GB41),"")</f>
        <v/>
      </c>
      <c r="GG41" s="293" t="str">
        <f>IF(GD41&lt;&gt;"",IF(ABS($F41-$G41)&gt;=PrSettings!$M$7,(ABS($F41-$G41-GA41+GB41)&lt;=1)*1,IF(AND(GD41,$F41=$G41,$F41&gt;=PrSettings!$M$6),(ABS(GA41-$F41)&lt;=1)*1,IF(AND(ABS($F41-$G41-GA41+GB41)&lt;=1,$F41+$G41&gt;=PrSettings!$M$8),(ABS(GA41-$F41)&lt;=1)*(ABS(GB41-$G41)&lt;=1)*1,""))),"")</f>
        <v/>
      </c>
      <c r="GH41" s="298"/>
      <c r="GJ41" s="291">
        <f t="shared" si="14"/>
        <v>21</v>
      </c>
      <c r="GK41" s="292" t="str">
        <f t="shared" ref="GK41:GK46" si="629">$C41</f>
        <v>F1</v>
      </c>
      <c r="GL41" s="293">
        <f t="shared" si="68"/>
        <v>22</v>
      </c>
      <c r="GM41" s="292" t="str">
        <f t="shared" ref="GM41:GM46" si="630">$E41</f>
        <v>F2</v>
      </c>
      <c r="GN41" s="296"/>
      <c r="GO41" s="296"/>
      <c r="GP41" s="297"/>
      <c r="GQ41" s="293" t="str">
        <f t="shared" ref="GQ41:GQ46" si="631">IF(($F41&lt;&gt;"")*($G41&lt;&gt;"")*(GN41&lt;&gt;"")*(GO41&lt;&gt;""),($F41&gt;$G41)*(GN41&gt;GO41)+($F41=$G41)*(GN41=GO41)+($F41&lt;$G41)*(GN41&lt;GO41),"")</f>
        <v/>
      </c>
      <c r="GR41" s="293" t="str">
        <f>IF((GQ41&lt;&gt;""),IF(OR($F41&lt;&gt;$G41,PrSettings!$M$4="●"),(($F41-$G41)=(GN41-GO41))*1,0),"")</f>
        <v/>
      </c>
      <c r="GS41" s="293" t="str">
        <f t="shared" ref="GS41:GS46" si="632">IF((GQ41&lt;&gt;""),($F41=GN41)*($G41=GO41),"")</f>
        <v/>
      </c>
      <c r="GT41" s="293" t="str">
        <f>IF(GQ41&lt;&gt;"",IF(ABS($F41-$G41)&gt;=PrSettings!$M$7,(ABS($F41-$G41-GN41+GO41)&lt;=1)*1,IF(AND(GQ41,$F41=$G41,$F41&gt;=PrSettings!$M$6),(ABS(GN41-$F41)&lt;=1)*1,IF(AND(ABS($F41-$G41-GN41+GO41)&lt;=1,$F41+$G41&gt;=PrSettings!$M$8),(ABS(GN41-$F41)&lt;=1)*(ABS(GO41-$G41)&lt;=1)*1,""))),"")</f>
        <v/>
      </c>
      <c r="GU41" s="298"/>
      <c r="GW41" s="291">
        <f t="shared" si="15"/>
        <v>21</v>
      </c>
      <c r="GX41" s="292" t="str">
        <f t="shared" ref="GX41:GX46" si="633">$C41</f>
        <v>F1</v>
      </c>
      <c r="GY41" s="293">
        <f t="shared" si="71"/>
        <v>22</v>
      </c>
      <c r="GZ41" s="292" t="str">
        <f t="shared" ref="GZ41:GZ46" si="634">$E41</f>
        <v>F2</v>
      </c>
      <c r="HA41" s="296"/>
      <c r="HB41" s="296"/>
      <c r="HC41" s="297"/>
      <c r="HD41" s="293" t="str">
        <f t="shared" ref="HD41:HD46" si="635">IF(($F41&lt;&gt;"")*($G41&lt;&gt;"")*(HA41&lt;&gt;"")*(HB41&lt;&gt;""),($F41&gt;$G41)*(HA41&gt;HB41)+($F41=$G41)*(HA41=HB41)+($F41&lt;$G41)*(HA41&lt;HB41),"")</f>
        <v/>
      </c>
      <c r="HE41" s="293" t="str">
        <f>IF((HD41&lt;&gt;""),IF(OR($F41&lt;&gt;$G41,PrSettings!$M$4="●"),(($F41-$G41)=(HA41-HB41))*1,0),"")</f>
        <v/>
      </c>
      <c r="HF41" s="293" t="str">
        <f t="shared" ref="HF41:HF46" si="636">IF((HD41&lt;&gt;""),($F41=HA41)*($G41=HB41),"")</f>
        <v/>
      </c>
      <c r="HG41" s="293" t="str">
        <f>IF(HD41&lt;&gt;"",IF(ABS($F41-$G41)&gt;=PrSettings!$M$7,(ABS($F41-$G41-HA41+HB41)&lt;=1)*1,IF(AND(HD41,$F41=$G41,$F41&gt;=PrSettings!$M$6),(ABS(HA41-$F41)&lt;=1)*1,IF(AND(ABS($F41-$G41-HA41+HB41)&lt;=1,$F41+$G41&gt;=PrSettings!$M$8),(ABS(HA41-$F41)&lt;=1)*(ABS(HB41-$G41)&lt;=1)*1,""))),"")</f>
        <v/>
      </c>
      <c r="HH41" s="298"/>
      <c r="HJ41" s="291">
        <f t="shared" si="16"/>
        <v>21</v>
      </c>
      <c r="HK41" s="292" t="str">
        <f t="shared" ref="HK41:HK46" si="637">$C41</f>
        <v>F1</v>
      </c>
      <c r="HL41" s="293">
        <f t="shared" si="74"/>
        <v>22</v>
      </c>
      <c r="HM41" s="292" t="str">
        <f t="shared" ref="HM41:HM46" si="638">$E41</f>
        <v>F2</v>
      </c>
      <c r="HN41" s="296"/>
      <c r="HO41" s="296"/>
      <c r="HP41" s="297"/>
      <c r="HQ41" s="293" t="str">
        <f t="shared" ref="HQ41:HQ46" si="639">IF(($F41&lt;&gt;"")*($G41&lt;&gt;"")*(HN41&lt;&gt;"")*(HO41&lt;&gt;""),($F41&gt;$G41)*(HN41&gt;HO41)+($F41=$G41)*(HN41=HO41)+($F41&lt;$G41)*(HN41&lt;HO41),"")</f>
        <v/>
      </c>
      <c r="HR41" s="293" t="str">
        <f>IF((HQ41&lt;&gt;""),IF(OR($F41&lt;&gt;$G41,PrSettings!$M$4="●"),(($F41-$G41)=(HN41-HO41))*1,0),"")</f>
        <v/>
      </c>
      <c r="HS41" s="293" t="str">
        <f t="shared" ref="HS41:HS46" si="640">IF((HQ41&lt;&gt;""),($F41=HN41)*($G41=HO41),"")</f>
        <v/>
      </c>
      <c r="HT41" s="293" t="str">
        <f>IF(HQ41&lt;&gt;"",IF(ABS($F41-$G41)&gt;=PrSettings!$M$7,(ABS($F41-$G41-HN41+HO41)&lt;=1)*1,IF(AND(HQ41,$F41=$G41,$F41&gt;=PrSettings!$M$6),(ABS(HN41-$F41)&lt;=1)*1,IF(AND(ABS($F41-$G41-HN41+HO41)&lt;=1,$F41+$G41&gt;=PrSettings!$M$8),(ABS(HN41-$F41)&lt;=1)*(ABS(HO41-$G41)&lt;=1)*1,""))),"")</f>
        <v/>
      </c>
      <c r="HU41" s="298"/>
      <c r="HW41" s="291">
        <f t="shared" si="17"/>
        <v>21</v>
      </c>
      <c r="HX41" s="292" t="str">
        <f t="shared" ref="HX41:HX46" si="641">$C41</f>
        <v>F1</v>
      </c>
      <c r="HY41" s="293">
        <f t="shared" si="77"/>
        <v>22</v>
      </c>
      <c r="HZ41" s="292" t="str">
        <f t="shared" ref="HZ41:HZ46" si="642">$E41</f>
        <v>F2</v>
      </c>
      <c r="IA41" s="296"/>
      <c r="IB41" s="296"/>
      <c r="IC41" s="297"/>
      <c r="ID41" s="293" t="str">
        <f t="shared" ref="ID41:ID46" si="643">IF(($F41&lt;&gt;"")*($G41&lt;&gt;"")*(IA41&lt;&gt;"")*(IB41&lt;&gt;""),($F41&gt;$G41)*(IA41&gt;IB41)+($F41=$G41)*(IA41=IB41)+($F41&lt;$G41)*(IA41&lt;IB41),"")</f>
        <v/>
      </c>
      <c r="IE41" s="293" t="str">
        <f>IF((ID41&lt;&gt;""),IF(OR($F41&lt;&gt;$G41,PrSettings!$M$4="●"),(($F41-$G41)=(IA41-IB41))*1,0),"")</f>
        <v/>
      </c>
      <c r="IF41" s="293" t="str">
        <f t="shared" ref="IF41:IF46" si="644">IF((ID41&lt;&gt;""),($F41=IA41)*($G41=IB41),"")</f>
        <v/>
      </c>
      <c r="IG41" s="293" t="str">
        <f>IF(ID41&lt;&gt;"",IF(ABS($F41-$G41)&gt;=PrSettings!$M$7,(ABS($F41-$G41-IA41+IB41)&lt;=1)*1,IF(AND(ID41,$F41=$G41,$F41&gt;=PrSettings!$M$6),(ABS(IA41-$F41)&lt;=1)*1,IF(AND(ABS($F41-$G41-IA41+IB41)&lt;=1,$F41+$G41&gt;=PrSettings!$M$8),(ABS(IA41-$F41)&lt;=1)*(ABS(IB41-$G41)&lt;=1)*1,""))),"")</f>
        <v/>
      </c>
      <c r="IH41" s="298"/>
      <c r="IJ41" s="291">
        <f t="shared" si="18"/>
        <v>21</v>
      </c>
      <c r="IK41" s="292" t="str">
        <f t="shared" ref="IK41:IK46" si="645">$C41</f>
        <v>F1</v>
      </c>
      <c r="IL41" s="293">
        <f t="shared" si="80"/>
        <v>22</v>
      </c>
      <c r="IM41" s="292" t="str">
        <f t="shared" ref="IM41:IM46" si="646">$E41</f>
        <v>F2</v>
      </c>
      <c r="IN41" s="296"/>
      <c r="IO41" s="296"/>
      <c r="IP41" s="297"/>
      <c r="IQ41" s="293" t="str">
        <f t="shared" ref="IQ41:IQ46" si="647">IF(($F41&lt;&gt;"")*($G41&lt;&gt;"")*(IN41&lt;&gt;"")*(IO41&lt;&gt;""),($F41&gt;$G41)*(IN41&gt;IO41)+($F41=$G41)*(IN41=IO41)+($F41&lt;$G41)*(IN41&lt;IO41),"")</f>
        <v/>
      </c>
      <c r="IR41" s="293" t="str">
        <f>IF((IQ41&lt;&gt;""),IF(OR($F41&lt;&gt;$G41,PrSettings!$M$4="●"),(($F41-$G41)=(IN41-IO41))*1,0),"")</f>
        <v/>
      </c>
      <c r="IS41" s="293" t="str">
        <f t="shared" ref="IS41:IS46" si="648">IF((IQ41&lt;&gt;""),($F41=IN41)*($G41=IO41),"")</f>
        <v/>
      </c>
      <c r="IT41" s="293" t="str">
        <f>IF(IQ41&lt;&gt;"",IF(ABS($F41-$G41)&gt;=PrSettings!$M$7,(ABS($F41-$G41-IN41+IO41)&lt;=1)*1,IF(AND(IQ41,$F41=$G41,$F41&gt;=PrSettings!$M$6),(ABS(IN41-$F41)&lt;=1)*1,IF(AND(ABS($F41-$G41-IN41+IO41)&lt;=1,$F41+$G41&gt;=PrSettings!$M$8),(ABS(IN41-$F41)&lt;=1)*(ABS(IO41-$G41)&lt;=1)*1,""))),"")</f>
        <v/>
      </c>
      <c r="IU41" s="298"/>
      <c r="IW41" s="291">
        <f t="shared" si="19"/>
        <v>21</v>
      </c>
      <c r="IX41" s="292" t="str">
        <f t="shared" ref="IX41:IX46" si="649">$C41</f>
        <v>F1</v>
      </c>
      <c r="IY41" s="293">
        <f t="shared" si="83"/>
        <v>22</v>
      </c>
      <c r="IZ41" s="292" t="str">
        <f t="shared" ref="IZ41:IZ46" si="650">$E41</f>
        <v>F2</v>
      </c>
      <c r="JA41" s="296"/>
      <c r="JB41" s="296"/>
      <c r="JC41" s="297"/>
      <c r="JD41" s="293" t="str">
        <f t="shared" ref="JD41:JD46" si="651">IF(($F41&lt;&gt;"")*($G41&lt;&gt;"")*(JA41&lt;&gt;"")*(JB41&lt;&gt;""),($F41&gt;$G41)*(JA41&gt;JB41)+($F41=$G41)*(JA41=JB41)+($F41&lt;$G41)*(JA41&lt;JB41),"")</f>
        <v/>
      </c>
      <c r="JE41" s="293" t="str">
        <f>IF((JD41&lt;&gt;""),IF(OR($F41&lt;&gt;$G41,PrSettings!$M$4="●"),(($F41-$G41)=(JA41-JB41))*1,0),"")</f>
        <v/>
      </c>
      <c r="JF41" s="293" t="str">
        <f t="shared" ref="JF41:JF46" si="652">IF((JD41&lt;&gt;""),($F41=JA41)*($G41=JB41),"")</f>
        <v/>
      </c>
      <c r="JG41" s="293" t="str">
        <f>IF(JD41&lt;&gt;"",IF(ABS($F41-$G41)&gt;=PrSettings!$M$7,(ABS($F41-$G41-JA41+JB41)&lt;=1)*1,IF(AND(JD41,$F41=$G41,$F41&gt;=PrSettings!$M$6),(ABS(JA41-$F41)&lt;=1)*1,IF(AND(ABS($F41-$G41-JA41+JB41)&lt;=1,$F41+$G41&gt;=PrSettings!$M$8),(ABS(JA41-$F41)&lt;=1)*(ABS(JB41-$G41)&lt;=1)*1,""))),"")</f>
        <v/>
      </c>
      <c r="JH41" s="298"/>
      <c r="JJ41" s="291">
        <f t="shared" si="20"/>
        <v>21</v>
      </c>
      <c r="JK41" s="292" t="str">
        <f t="shared" ref="JK41:JK46" si="653">$C41</f>
        <v>F1</v>
      </c>
      <c r="JL41" s="293">
        <f t="shared" si="86"/>
        <v>22</v>
      </c>
      <c r="JM41" s="292" t="str">
        <f t="shared" ref="JM41:JM46" si="654">$E41</f>
        <v>F2</v>
      </c>
      <c r="JN41" s="296"/>
      <c r="JO41" s="296"/>
      <c r="JP41" s="297"/>
      <c r="JQ41" s="293" t="str">
        <f t="shared" ref="JQ41:JQ46" si="655">IF(($F41&lt;&gt;"")*($G41&lt;&gt;"")*(JN41&lt;&gt;"")*(JO41&lt;&gt;""),($F41&gt;$G41)*(JN41&gt;JO41)+($F41=$G41)*(JN41=JO41)+($F41&lt;$G41)*(JN41&lt;JO41),"")</f>
        <v/>
      </c>
      <c r="JR41" s="293" t="str">
        <f>IF((JQ41&lt;&gt;""),IF(OR($F41&lt;&gt;$G41,PrSettings!$M$4="●"),(($F41-$G41)=(JN41-JO41))*1,0),"")</f>
        <v/>
      </c>
      <c r="JS41" s="293" t="str">
        <f t="shared" ref="JS41:JS46" si="656">IF((JQ41&lt;&gt;""),($F41=JN41)*($G41=JO41),"")</f>
        <v/>
      </c>
      <c r="JT41" s="293" t="str">
        <f>IF(JQ41&lt;&gt;"",IF(ABS($F41-$G41)&gt;=PrSettings!$M$7,(ABS($F41-$G41-JN41+JO41)&lt;=1)*1,IF(AND(JQ41,$F41=$G41,$F41&gt;=PrSettings!$M$6),(ABS(JN41-$F41)&lt;=1)*1,IF(AND(ABS($F41-$G41-JN41+JO41)&lt;=1,$F41+$G41&gt;=PrSettings!$M$8),(ABS(JN41-$F41)&lt;=1)*(ABS(JO41-$G41)&lt;=1)*1,""))),"")</f>
        <v/>
      </c>
      <c r="JU41" s="298"/>
      <c r="JW41" s="291">
        <f t="shared" si="21"/>
        <v>21</v>
      </c>
      <c r="JX41" s="292" t="str">
        <f t="shared" ref="JX41:JX46" si="657">$C41</f>
        <v>F1</v>
      </c>
      <c r="JY41" s="293">
        <f t="shared" si="89"/>
        <v>22</v>
      </c>
      <c r="JZ41" s="292" t="str">
        <f t="shared" ref="JZ41:JZ46" si="658">$E41</f>
        <v>F2</v>
      </c>
      <c r="KA41" s="296"/>
      <c r="KB41" s="296"/>
      <c r="KC41" s="297"/>
      <c r="KD41" s="293" t="str">
        <f t="shared" ref="KD41:KD46" si="659">IF(($F41&lt;&gt;"")*($G41&lt;&gt;"")*(KA41&lt;&gt;"")*(KB41&lt;&gt;""),($F41&gt;$G41)*(KA41&gt;KB41)+($F41=$G41)*(KA41=KB41)+($F41&lt;$G41)*(KA41&lt;KB41),"")</f>
        <v/>
      </c>
      <c r="KE41" s="293" t="str">
        <f>IF((KD41&lt;&gt;""),IF(OR($F41&lt;&gt;$G41,PrSettings!$M$4="●"),(($F41-$G41)=(KA41-KB41))*1,0),"")</f>
        <v/>
      </c>
      <c r="KF41" s="293" t="str">
        <f t="shared" ref="KF41:KF46" si="660">IF((KD41&lt;&gt;""),($F41=KA41)*($G41=KB41),"")</f>
        <v/>
      </c>
      <c r="KG41" s="293" t="str">
        <f>IF(KD41&lt;&gt;"",IF(ABS($F41-$G41)&gt;=PrSettings!$M$7,(ABS($F41-$G41-KA41+KB41)&lt;=1)*1,IF(AND(KD41,$F41=$G41,$F41&gt;=PrSettings!$M$6),(ABS(KA41-$F41)&lt;=1)*1,IF(AND(ABS($F41-$G41-KA41+KB41)&lt;=1,$F41+$G41&gt;=PrSettings!$M$8),(ABS(KA41-$F41)&lt;=1)*(ABS(KB41-$G41)&lt;=1)*1,""))),"")</f>
        <v/>
      </c>
      <c r="KH41" s="298"/>
      <c r="KJ41" s="291">
        <f t="shared" si="22"/>
        <v>21</v>
      </c>
      <c r="KK41" s="292" t="str">
        <f t="shared" ref="KK41:KK46" si="661">$C41</f>
        <v>F1</v>
      </c>
      <c r="KL41" s="293">
        <f t="shared" si="92"/>
        <v>22</v>
      </c>
      <c r="KM41" s="292" t="str">
        <f t="shared" ref="KM41:KM46" si="662">$E41</f>
        <v>F2</v>
      </c>
      <c r="KN41" s="296"/>
      <c r="KO41" s="296"/>
      <c r="KP41" s="297"/>
      <c r="KQ41" s="293" t="str">
        <f t="shared" ref="KQ41:KQ46" si="663">IF(($F41&lt;&gt;"")*($G41&lt;&gt;"")*(KN41&lt;&gt;"")*(KO41&lt;&gt;""),($F41&gt;$G41)*(KN41&gt;KO41)+($F41=$G41)*(KN41=KO41)+($F41&lt;$G41)*(KN41&lt;KO41),"")</f>
        <v/>
      </c>
      <c r="KR41" s="293" t="str">
        <f>IF((KQ41&lt;&gt;""),IF(OR($F41&lt;&gt;$G41,PrSettings!$M$4="●"),(($F41-$G41)=(KN41-KO41))*1,0),"")</f>
        <v/>
      </c>
      <c r="KS41" s="293" t="str">
        <f t="shared" ref="KS41:KS46" si="664">IF((KQ41&lt;&gt;""),($F41=KN41)*($G41=KO41),"")</f>
        <v/>
      </c>
      <c r="KT41" s="293" t="str">
        <f>IF(KQ41&lt;&gt;"",IF(ABS($F41-$G41)&gt;=PrSettings!$M$7,(ABS($F41-$G41-KN41+KO41)&lt;=1)*1,IF(AND(KQ41,$F41=$G41,$F41&gt;=PrSettings!$M$6),(ABS(KN41-$F41)&lt;=1)*1,IF(AND(ABS($F41-$G41-KN41+KO41)&lt;=1,$F41+$G41&gt;=PrSettings!$M$8),(ABS(KN41-$F41)&lt;=1)*(ABS(KO41-$G41)&lt;=1)*1,""))),"")</f>
        <v/>
      </c>
      <c r="KU41" s="298"/>
      <c r="KW41" s="291">
        <f t="shared" si="23"/>
        <v>21</v>
      </c>
      <c r="KX41" s="292" t="str">
        <f t="shared" ref="KX41:KX46" si="665">$C41</f>
        <v>F1</v>
      </c>
      <c r="KY41" s="293">
        <f t="shared" si="95"/>
        <v>22</v>
      </c>
      <c r="KZ41" s="292" t="str">
        <f t="shared" ref="KZ41:KZ46" si="666">$E41</f>
        <v>F2</v>
      </c>
      <c r="LA41" s="296"/>
      <c r="LB41" s="296"/>
      <c r="LC41" s="297"/>
      <c r="LD41" s="293" t="str">
        <f t="shared" ref="LD41:LD46" si="667">IF(($F41&lt;&gt;"")*($G41&lt;&gt;"")*(LA41&lt;&gt;"")*(LB41&lt;&gt;""),($F41&gt;$G41)*(LA41&gt;LB41)+($F41=$G41)*(LA41=LB41)+($F41&lt;$G41)*(LA41&lt;LB41),"")</f>
        <v/>
      </c>
      <c r="LE41" s="293" t="str">
        <f>IF((LD41&lt;&gt;""),IF(OR($F41&lt;&gt;$G41,PrSettings!$M$4="●"),(($F41-$G41)=(LA41-LB41))*1,0),"")</f>
        <v/>
      </c>
      <c r="LF41" s="293" t="str">
        <f t="shared" ref="LF41:LF46" si="668">IF((LD41&lt;&gt;""),($F41=LA41)*($G41=LB41),"")</f>
        <v/>
      </c>
      <c r="LG41" s="293" t="str">
        <f>IF(LD41&lt;&gt;"",IF(ABS($F41-$G41)&gt;=PrSettings!$M$7,(ABS($F41-$G41-LA41+LB41)&lt;=1)*1,IF(AND(LD41,$F41=$G41,$F41&gt;=PrSettings!$M$6),(ABS(LA41-$F41)&lt;=1)*1,IF(AND(ABS($F41-$G41-LA41+LB41)&lt;=1,$F41+$G41&gt;=PrSettings!$M$8),(ABS(LA41-$F41)&lt;=1)*(ABS(LB41-$G41)&lt;=1)*1,""))),"")</f>
        <v/>
      </c>
      <c r="LH41" s="298"/>
      <c r="LJ41" s="291">
        <f t="shared" si="24"/>
        <v>21</v>
      </c>
      <c r="LK41" s="292" t="str">
        <f t="shared" ref="LK41:LK46" si="669">$C41</f>
        <v>F1</v>
      </c>
      <c r="LL41" s="293">
        <f t="shared" si="98"/>
        <v>22</v>
      </c>
      <c r="LM41" s="292" t="str">
        <f t="shared" ref="LM41:LM46" si="670">$E41</f>
        <v>F2</v>
      </c>
      <c r="LN41" s="296"/>
      <c r="LO41" s="296"/>
      <c r="LP41" s="297"/>
      <c r="LQ41" s="293" t="str">
        <f t="shared" ref="LQ41:LQ46" si="671">IF(($F41&lt;&gt;"")*($G41&lt;&gt;"")*(LN41&lt;&gt;"")*(LO41&lt;&gt;""),($F41&gt;$G41)*(LN41&gt;LO41)+($F41=$G41)*(LN41=LO41)+($F41&lt;$G41)*(LN41&lt;LO41),"")</f>
        <v/>
      </c>
      <c r="LR41" s="293" t="str">
        <f>IF((LQ41&lt;&gt;""),IF(OR($F41&lt;&gt;$G41,PrSettings!$M$4="●"),(($F41-$G41)=(LN41-LO41))*1,0),"")</f>
        <v/>
      </c>
      <c r="LS41" s="293" t="str">
        <f t="shared" ref="LS41:LS46" si="672">IF((LQ41&lt;&gt;""),($F41=LN41)*($G41=LO41),"")</f>
        <v/>
      </c>
      <c r="LT41" s="293" t="str">
        <f>IF(LQ41&lt;&gt;"",IF(ABS($F41-$G41)&gt;=PrSettings!$M$7,(ABS($F41-$G41-LN41+LO41)&lt;=1)*1,IF(AND(LQ41,$F41=$G41,$F41&gt;=PrSettings!$M$6),(ABS(LN41-$F41)&lt;=1)*1,IF(AND(ABS($F41-$G41-LN41+LO41)&lt;=1,$F41+$G41&gt;=PrSettings!$M$8),(ABS(LN41-$F41)&lt;=1)*(ABS(LO41-$G41)&lt;=1)*1,""))),"")</f>
        <v/>
      </c>
      <c r="LU41" s="298"/>
      <c r="LW41" s="291">
        <f t="shared" si="25"/>
        <v>21</v>
      </c>
      <c r="LX41" s="292" t="str">
        <f t="shared" ref="LX41:LX46" si="673">$C41</f>
        <v>F1</v>
      </c>
      <c r="LY41" s="293">
        <f t="shared" si="101"/>
        <v>22</v>
      </c>
      <c r="LZ41" s="292" t="str">
        <f t="shared" ref="LZ41:LZ46" si="674">$E41</f>
        <v>F2</v>
      </c>
      <c r="MA41" s="296"/>
      <c r="MB41" s="296"/>
      <c r="MC41" s="297"/>
      <c r="MD41" s="293" t="str">
        <f t="shared" ref="MD41:MD46" si="675">IF(($F41&lt;&gt;"")*($G41&lt;&gt;"")*(MA41&lt;&gt;"")*(MB41&lt;&gt;""),($F41&gt;$G41)*(MA41&gt;MB41)+($F41=$G41)*(MA41=MB41)+($F41&lt;$G41)*(MA41&lt;MB41),"")</f>
        <v/>
      </c>
      <c r="ME41" s="293" t="str">
        <f>IF((MD41&lt;&gt;""),IF(OR($F41&lt;&gt;$G41,PrSettings!$M$4="●"),(($F41-$G41)=(MA41-MB41))*1,0),"")</f>
        <v/>
      </c>
      <c r="MF41" s="293" t="str">
        <f t="shared" ref="MF41:MF46" si="676">IF((MD41&lt;&gt;""),($F41=MA41)*($G41=MB41),"")</f>
        <v/>
      </c>
      <c r="MG41" s="293" t="str">
        <f>IF(MD41&lt;&gt;"",IF(ABS($F41-$G41)&gt;=PrSettings!$M$7,(ABS($F41-$G41-MA41+MB41)&lt;=1)*1,IF(AND(MD41,$F41=$G41,$F41&gt;=PrSettings!$M$6),(ABS(MA41-$F41)&lt;=1)*1,IF(AND(ABS($F41-$G41-MA41+MB41)&lt;=1,$F41+$G41&gt;=PrSettings!$M$8),(ABS(MA41-$F41)&lt;=1)*(ABS(MB41-$G41)&lt;=1)*1,""))),"")</f>
        <v/>
      </c>
      <c r="MH41" s="298"/>
    </row>
    <row r="42" spans="1:346" x14ac:dyDescent="0.25">
      <c r="B42" s="291">
        <f>INDEX(Groups!$C$7:$C$35,MATCH(C42,Groups!$D$7:$D$35,0))</f>
        <v>23</v>
      </c>
      <c r="C42" s="292" t="str">
        <f>CalcF!$P$23</f>
        <v>F3</v>
      </c>
      <c r="D42" s="293">
        <f>INDEX(Groups!$C$7:$C$35,MATCH(E42,Groups!$D$7:$D$35,0))</f>
        <v>24</v>
      </c>
      <c r="E42" s="292" t="str">
        <f>CalcF!$Q$23</f>
        <v>F4</v>
      </c>
      <c r="F42" s="294" t="str">
        <f>CalcF!$R$23</f>
        <v/>
      </c>
      <c r="G42" s="295" t="str">
        <f>CalcF!$S$23</f>
        <v/>
      </c>
      <c r="J42" s="291">
        <f t="shared" si="0"/>
        <v>23</v>
      </c>
      <c r="K42" s="292" t="str">
        <f t="shared" si="573"/>
        <v>F3</v>
      </c>
      <c r="L42" s="293">
        <f t="shared" si="26"/>
        <v>24</v>
      </c>
      <c r="M42" s="292" t="str">
        <f t="shared" si="574"/>
        <v>F4</v>
      </c>
      <c r="N42" s="296"/>
      <c r="O42" s="296"/>
      <c r="P42" s="299"/>
      <c r="Q42" s="293" t="str">
        <f t="shared" si="575"/>
        <v/>
      </c>
      <c r="R42" s="293" t="str">
        <f>IF((Q42&lt;&gt;""),IF(OR($F42&lt;&gt;$G42,PrSettings!$M$4="●"),(($F42-$G42)=(N42-O42))*1,0),"")</f>
        <v/>
      </c>
      <c r="S42" s="293" t="str">
        <f t="shared" si="576"/>
        <v/>
      </c>
      <c r="T42" s="293" t="str">
        <f>IF(Q42&lt;&gt;"",IF(ABS($F42-$G42)&gt;=PrSettings!$M$7,(ABS($F42-$G42-N42+O42)&lt;=1)*1,IF(AND(Q42,$F42=$G42,$F42&gt;=PrSettings!$M$6),(ABS(N42-$F42)&lt;=1)*1,IF(AND(ABS($F42-$G42-N42+O42)&lt;=1,$F42+$G42&gt;=PrSettings!$M$8),(ABS(N42-$F42)&lt;=1)*(ABS(O42-$G42)&lt;=1)*1,""))),"")</f>
        <v/>
      </c>
      <c r="U42" s="300"/>
      <c r="W42" s="291">
        <f t="shared" si="1"/>
        <v>23</v>
      </c>
      <c r="X42" s="292" t="str">
        <f t="shared" si="577"/>
        <v>F3</v>
      </c>
      <c r="Y42" s="293">
        <f t="shared" si="29"/>
        <v>24</v>
      </c>
      <c r="Z42" s="292" t="str">
        <f t="shared" si="578"/>
        <v>F4</v>
      </c>
      <c r="AA42" s="296"/>
      <c r="AB42" s="296"/>
      <c r="AC42" s="299"/>
      <c r="AD42" s="293" t="str">
        <f t="shared" si="579"/>
        <v/>
      </c>
      <c r="AE42" s="293" t="str">
        <f>IF((AD42&lt;&gt;""),IF(OR($F42&lt;&gt;$G42,PrSettings!$M$4="●"),(($F42-$G42)=(AA42-AB42))*1,0),"")</f>
        <v/>
      </c>
      <c r="AF42" s="293" t="str">
        <f t="shared" si="580"/>
        <v/>
      </c>
      <c r="AG42" s="293" t="str">
        <f>IF(AD42&lt;&gt;"",IF(ABS($F42-$G42)&gt;=PrSettings!$M$7,(ABS($F42-$G42-AA42+AB42)&lt;=1)*1,IF(AND(AD42,$F42=$G42,$F42&gt;=PrSettings!$M$6),(ABS(AA42-$F42)&lt;=1)*1,IF(AND(ABS($F42-$G42-AA42+AB42)&lt;=1,$F42+$G42&gt;=PrSettings!$M$8),(ABS(AA42-$F42)&lt;=1)*(ABS(AB42-$G42)&lt;=1)*1,""))),"")</f>
        <v/>
      </c>
      <c r="AH42" s="300"/>
      <c r="AJ42" s="291">
        <f t="shared" si="2"/>
        <v>23</v>
      </c>
      <c r="AK42" s="292" t="str">
        <f t="shared" si="581"/>
        <v>F3</v>
      </c>
      <c r="AL42" s="293">
        <f t="shared" si="32"/>
        <v>24</v>
      </c>
      <c r="AM42" s="292" t="str">
        <f t="shared" si="582"/>
        <v>F4</v>
      </c>
      <c r="AN42" s="296"/>
      <c r="AO42" s="296"/>
      <c r="AP42" s="299"/>
      <c r="AQ42" s="293" t="str">
        <f t="shared" si="583"/>
        <v/>
      </c>
      <c r="AR42" s="293" t="str">
        <f>IF((AQ42&lt;&gt;""),IF(OR($F42&lt;&gt;$G42,PrSettings!$M$4="●"),(($F42-$G42)=(AN42-AO42))*1,0),"")</f>
        <v/>
      </c>
      <c r="AS42" s="293" t="str">
        <f t="shared" si="584"/>
        <v/>
      </c>
      <c r="AT42" s="293" t="str">
        <f>IF(AQ42&lt;&gt;"",IF(ABS($F42-$G42)&gt;=PrSettings!$M$7,(ABS($F42-$G42-AN42+AO42)&lt;=1)*1,IF(AND(AQ42,$F42=$G42,$F42&gt;=PrSettings!$M$6),(ABS(AN42-$F42)&lt;=1)*1,IF(AND(ABS($F42-$G42-AN42+AO42)&lt;=1,$F42+$G42&gt;=PrSettings!$M$8),(ABS(AN42-$F42)&lt;=1)*(ABS(AO42-$G42)&lt;=1)*1,""))),"")</f>
        <v/>
      </c>
      <c r="AU42" s="300"/>
      <c r="AW42" s="291">
        <f t="shared" si="3"/>
        <v>23</v>
      </c>
      <c r="AX42" s="292" t="str">
        <f t="shared" si="585"/>
        <v>F3</v>
      </c>
      <c r="AY42" s="293">
        <f t="shared" si="35"/>
        <v>24</v>
      </c>
      <c r="AZ42" s="292" t="str">
        <f t="shared" si="586"/>
        <v>F4</v>
      </c>
      <c r="BA42" s="296"/>
      <c r="BB42" s="296"/>
      <c r="BC42" s="299"/>
      <c r="BD42" s="293" t="str">
        <f t="shared" si="587"/>
        <v/>
      </c>
      <c r="BE42" s="293" t="str">
        <f>IF((BD42&lt;&gt;""),IF(OR($F42&lt;&gt;$G42,PrSettings!$M$4="●"),(($F42-$G42)=(BA42-BB42))*1,0),"")</f>
        <v/>
      </c>
      <c r="BF42" s="293" t="str">
        <f t="shared" si="588"/>
        <v/>
      </c>
      <c r="BG42" s="293" t="str">
        <f>IF(BD42&lt;&gt;"",IF(ABS($F42-$G42)&gt;=PrSettings!$M$7,(ABS($F42-$G42-BA42+BB42)&lt;=1)*1,IF(AND(BD42,$F42=$G42,$F42&gt;=PrSettings!$M$6),(ABS(BA42-$F42)&lt;=1)*1,IF(AND(ABS($F42-$G42-BA42+BB42)&lt;=1,$F42+$G42&gt;=PrSettings!$M$8),(ABS(BA42-$F42)&lt;=1)*(ABS(BB42-$G42)&lt;=1)*1,""))),"")</f>
        <v/>
      </c>
      <c r="BH42" s="300"/>
      <c r="BJ42" s="291">
        <f t="shared" si="4"/>
        <v>23</v>
      </c>
      <c r="BK42" s="292" t="str">
        <f t="shared" si="589"/>
        <v>F3</v>
      </c>
      <c r="BL42" s="293">
        <f t="shared" si="38"/>
        <v>24</v>
      </c>
      <c r="BM42" s="292" t="str">
        <f t="shared" si="590"/>
        <v>F4</v>
      </c>
      <c r="BN42" s="296"/>
      <c r="BO42" s="296"/>
      <c r="BP42" s="299"/>
      <c r="BQ42" s="293" t="str">
        <f t="shared" si="591"/>
        <v/>
      </c>
      <c r="BR42" s="293" t="str">
        <f>IF((BQ42&lt;&gt;""),IF(OR($F42&lt;&gt;$G42,PrSettings!$M$4="●"),(($F42-$G42)=(BN42-BO42))*1,0),"")</f>
        <v/>
      </c>
      <c r="BS42" s="293" t="str">
        <f t="shared" si="592"/>
        <v/>
      </c>
      <c r="BT42" s="293" t="str">
        <f>IF(BQ42&lt;&gt;"",IF(ABS($F42-$G42)&gt;=PrSettings!$M$7,(ABS($F42-$G42-BN42+BO42)&lt;=1)*1,IF(AND(BQ42,$F42=$G42,$F42&gt;=PrSettings!$M$6),(ABS(BN42-$F42)&lt;=1)*1,IF(AND(ABS($F42-$G42-BN42+BO42)&lt;=1,$F42+$G42&gt;=PrSettings!$M$8),(ABS(BN42-$F42)&lt;=1)*(ABS(BO42-$G42)&lt;=1)*1,""))),"")</f>
        <v/>
      </c>
      <c r="BU42" s="300"/>
      <c r="BW42" s="291">
        <f t="shared" si="5"/>
        <v>23</v>
      </c>
      <c r="BX42" s="292" t="str">
        <f t="shared" si="593"/>
        <v>F3</v>
      </c>
      <c r="BY42" s="293">
        <f t="shared" si="41"/>
        <v>24</v>
      </c>
      <c r="BZ42" s="292" t="str">
        <f t="shared" si="594"/>
        <v>F4</v>
      </c>
      <c r="CA42" s="296"/>
      <c r="CB42" s="296"/>
      <c r="CC42" s="299"/>
      <c r="CD42" s="293" t="str">
        <f t="shared" si="595"/>
        <v/>
      </c>
      <c r="CE42" s="293" t="str">
        <f>IF((CD42&lt;&gt;""),IF(OR($F42&lt;&gt;$G42,PrSettings!$M$4="●"),(($F42-$G42)=(CA42-CB42))*1,0),"")</f>
        <v/>
      </c>
      <c r="CF42" s="293" t="str">
        <f t="shared" si="596"/>
        <v/>
      </c>
      <c r="CG42" s="293" t="str">
        <f>IF(CD42&lt;&gt;"",IF(ABS($F42-$G42)&gt;=PrSettings!$M$7,(ABS($F42-$G42-CA42+CB42)&lt;=1)*1,IF(AND(CD42,$F42=$G42,$F42&gt;=PrSettings!$M$6),(ABS(CA42-$F42)&lt;=1)*1,IF(AND(ABS($F42-$G42-CA42+CB42)&lt;=1,$F42+$G42&gt;=PrSettings!$M$8),(ABS(CA42-$F42)&lt;=1)*(ABS(CB42-$G42)&lt;=1)*1,""))),"")</f>
        <v/>
      </c>
      <c r="CH42" s="300"/>
      <c r="CJ42" s="291">
        <f t="shared" si="6"/>
        <v>23</v>
      </c>
      <c r="CK42" s="292" t="str">
        <f t="shared" si="597"/>
        <v>F3</v>
      </c>
      <c r="CL42" s="293">
        <f t="shared" si="44"/>
        <v>24</v>
      </c>
      <c r="CM42" s="292" t="str">
        <f t="shared" si="598"/>
        <v>F4</v>
      </c>
      <c r="CN42" s="296"/>
      <c r="CO42" s="296"/>
      <c r="CP42" s="299"/>
      <c r="CQ42" s="293" t="str">
        <f t="shared" si="599"/>
        <v/>
      </c>
      <c r="CR42" s="293" t="str">
        <f>IF((CQ42&lt;&gt;""),IF(OR($F42&lt;&gt;$G42,PrSettings!$M$4="●"),(($F42-$G42)=(CN42-CO42))*1,0),"")</f>
        <v/>
      </c>
      <c r="CS42" s="293" t="str">
        <f t="shared" si="600"/>
        <v/>
      </c>
      <c r="CT42" s="293" t="str">
        <f>IF(CQ42&lt;&gt;"",IF(ABS($F42-$G42)&gt;=PrSettings!$M$7,(ABS($F42-$G42-CN42+CO42)&lt;=1)*1,IF(AND(CQ42,$F42=$G42,$F42&gt;=PrSettings!$M$6),(ABS(CN42-$F42)&lt;=1)*1,IF(AND(ABS($F42-$G42-CN42+CO42)&lt;=1,$F42+$G42&gt;=PrSettings!$M$8),(ABS(CN42-$F42)&lt;=1)*(ABS(CO42-$G42)&lt;=1)*1,""))),"")</f>
        <v/>
      </c>
      <c r="CU42" s="300"/>
      <c r="CW42" s="291">
        <f t="shared" si="7"/>
        <v>23</v>
      </c>
      <c r="CX42" s="292" t="str">
        <f t="shared" si="601"/>
        <v>F3</v>
      </c>
      <c r="CY42" s="293">
        <f t="shared" si="47"/>
        <v>24</v>
      </c>
      <c r="CZ42" s="292" t="str">
        <f t="shared" si="602"/>
        <v>F4</v>
      </c>
      <c r="DA42" s="296"/>
      <c r="DB42" s="296"/>
      <c r="DC42" s="299"/>
      <c r="DD42" s="293" t="str">
        <f t="shared" si="603"/>
        <v/>
      </c>
      <c r="DE42" s="293" t="str">
        <f>IF((DD42&lt;&gt;""),IF(OR($F42&lt;&gt;$G42,PrSettings!$M$4="●"),(($F42-$G42)=(DA42-DB42))*1,0),"")</f>
        <v/>
      </c>
      <c r="DF42" s="293" t="str">
        <f t="shared" si="604"/>
        <v/>
      </c>
      <c r="DG42" s="293" t="str">
        <f>IF(DD42&lt;&gt;"",IF(ABS($F42-$G42)&gt;=PrSettings!$M$7,(ABS($F42-$G42-DA42+DB42)&lt;=1)*1,IF(AND(DD42,$F42=$G42,$F42&gt;=PrSettings!$M$6),(ABS(DA42-$F42)&lt;=1)*1,IF(AND(ABS($F42-$G42-DA42+DB42)&lt;=1,$F42+$G42&gt;=PrSettings!$M$8),(ABS(DA42-$F42)&lt;=1)*(ABS(DB42-$G42)&lt;=1)*1,""))),"")</f>
        <v/>
      </c>
      <c r="DH42" s="300"/>
      <c r="DJ42" s="291">
        <f t="shared" si="8"/>
        <v>23</v>
      </c>
      <c r="DK42" s="292" t="str">
        <f t="shared" si="605"/>
        <v>F3</v>
      </c>
      <c r="DL42" s="293">
        <f t="shared" si="50"/>
        <v>24</v>
      </c>
      <c r="DM42" s="292" t="str">
        <f t="shared" si="606"/>
        <v>F4</v>
      </c>
      <c r="DN42" s="296"/>
      <c r="DO42" s="296"/>
      <c r="DP42" s="299"/>
      <c r="DQ42" s="293" t="str">
        <f t="shared" si="607"/>
        <v/>
      </c>
      <c r="DR42" s="293" t="str">
        <f>IF((DQ42&lt;&gt;""),IF(OR($F42&lt;&gt;$G42,PrSettings!$M$4="●"),(($F42-$G42)=(DN42-DO42))*1,0),"")</f>
        <v/>
      </c>
      <c r="DS42" s="293" t="str">
        <f t="shared" si="608"/>
        <v/>
      </c>
      <c r="DT42" s="293" t="str">
        <f>IF(DQ42&lt;&gt;"",IF(ABS($F42-$G42)&gt;=PrSettings!$M$7,(ABS($F42-$G42-DN42+DO42)&lt;=1)*1,IF(AND(DQ42,$F42=$G42,$F42&gt;=PrSettings!$M$6),(ABS(DN42-$F42)&lt;=1)*1,IF(AND(ABS($F42-$G42-DN42+DO42)&lt;=1,$F42+$G42&gt;=PrSettings!$M$8),(ABS(DN42-$F42)&lt;=1)*(ABS(DO42-$G42)&lt;=1)*1,""))),"")</f>
        <v/>
      </c>
      <c r="DU42" s="300"/>
      <c r="DW42" s="291">
        <f t="shared" si="9"/>
        <v>23</v>
      </c>
      <c r="DX42" s="292" t="str">
        <f t="shared" si="609"/>
        <v>F3</v>
      </c>
      <c r="DY42" s="293">
        <f t="shared" si="53"/>
        <v>24</v>
      </c>
      <c r="DZ42" s="292" t="str">
        <f t="shared" si="610"/>
        <v>F4</v>
      </c>
      <c r="EA42" s="296"/>
      <c r="EB42" s="296"/>
      <c r="EC42" s="299"/>
      <c r="ED42" s="293" t="str">
        <f t="shared" si="611"/>
        <v/>
      </c>
      <c r="EE42" s="293" t="str">
        <f>IF((ED42&lt;&gt;""),IF(OR($F42&lt;&gt;$G42,PrSettings!$M$4="●"),(($F42-$G42)=(EA42-EB42))*1,0),"")</f>
        <v/>
      </c>
      <c r="EF42" s="293" t="str">
        <f t="shared" si="612"/>
        <v/>
      </c>
      <c r="EG42" s="293" t="str">
        <f>IF(ED42&lt;&gt;"",IF(ABS($F42-$G42)&gt;=PrSettings!$M$7,(ABS($F42-$G42-EA42+EB42)&lt;=1)*1,IF(AND(ED42,$F42=$G42,$F42&gt;=PrSettings!$M$6),(ABS(EA42-$F42)&lt;=1)*1,IF(AND(ABS($F42-$G42-EA42+EB42)&lt;=1,$F42+$G42&gt;=PrSettings!$M$8),(ABS(EA42-$F42)&lt;=1)*(ABS(EB42-$G42)&lt;=1)*1,""))),"")</f>
        <v/>
      </c>
      <c r="EH42" s="300"/>
      <c r="EJ42" s="291">
        <f t="shared" si="10"/>
        <v>23</v>
      </c>
      <c r="EK42" s="292" t="str">
        <f t="shared" si="613"/>
        <v>F3</v>
      </c>
      <c r="EL42" s="293">
        <f t="shared" si="56"/>
        <v>24</v>
      </c>
      <c r="EM42" s="292" t="str">
        <f t="shared" si="614"/>
        <v>F4</v>
      </c>
      <c r="EN42" s="296"/>
      <c r="EO42" s="296"/>
      <c r="EP42" s="299"/>
      <c r="EQ42" s="293" t="str">
        <f t="shared" si="615"/>
        <v/>
      </c>
      <c r="ER42" s="293" t="str">
        <f>IF((EQ42&lt;&gt;""),IF(OR($F42&lt;&gt;$G42,PrSettings!$M$4="●"),(($F42-$G42)=(EN42-EO42))*1,0),"")</f>
        <v/>
      </c>
      <c r="ES42" s="293" t="str">
        <f t="shared" si="616"/>
        <v/>
      </c>
      <c r="ET42" s="293" t="str">
        <f>IF(EQ42&lt;&gt;"",IF(ABS($F42-$G42)&gt;=PrSettings!$M$7,(ABS($F42-$G42-EN42+EO42)&lt;=1)*1,IF(AND(EQ42,$F42=$G42,$F42&gt;=PrSettings!$M$6),(ABS(EN42-$F42)&lt;=1)*1,IF(AND(ABS($F42-$G42-EN42+EO42)&lt;=1,$F42+$G42&gt;=PrSettings!$M$8),(ABS(EN42-$F42)&lt;=1)*(ABS(EO42-$G42)&lt;=1)*1,""))),"")</f>
        <v/>
      </c>
      <c r="EU42" s="300"/>
      <c r="EW42" s="291">
        <f t="shared" si="11"/>
        <v>23</v>
      </c>
      <c r="EX42" s="292" t="str">
        <f t="shared" si="617"/>
        <v>F3</v>
      </c>
      <c r="EY42" s="293">
        <f t="shared" si="59"/>
        <v>24</v>
      </c>
      <c r="EZ42" s="292" t="str">
        <f t="shared" si="618"/>
        <v>F4</v>
      </c>
      <c r="FA42" s="296"/>
      <c r="FB42" s="296"/>
      <c r="FC42" s="299"/>
      <c r="FD42" s="293" t="str">
        <f t="shared" si="619"/>
        <v/>
      </c>
      <c r="FE42" s="293" t="str">
        <f>IF((FD42&lt;&gt;""),IF(OR($F42&lt;&gt;$G42,PrSettings!$M$4="●"),(($F42-$G42)=(FA42-FB42))*1,0),"")</f>
        <v/>
      </c>
      <c r="FF42" s="293" t="str">
        <f t="shared" si="620"/>
        <v/>
      </c>
      <c r="FG42" s="293" t="str">
        <f>IF(FD42&lt;&gt;"",IF(ABS($F42-$G42)&gt;=PrSettings!$M$7,(ABS($F42-$G42-FA42+FB42)&lt;=1)*1,IF(AND(FD42,$F42=$G42,$F42&gt;=PrSettings!$M$6),(ABS(FA42-$F42)&lt;=1)*1,IF(AND(ABS($F42-$G42-FA42+FB42)&lt;=1,$F42+$G42&gt;=PrSettings!$M$8),(ABS(FA42-$F42)&lt;=1)*(ABS(FB42-$G42)&lt;=1)*1,""))),"")</f>
        <v/>
      </c>
      <c r="FH42" s="300"/>
      <c r="FJ42" s="291">
        <f t="shared" si="12"/>
        <v>23</v>
      </c>
      <c r="FK42" s="292" t="str">
        <f t="shared" si="621"/>
        <v>F3</v>
      </c>
      <c r="FL42" s="293">
        <f t="shared" si="62"/>
        <v>24</v>
      </c>
      <c r="FM42" s="292" t="str">
        <f t="shared" si="622"/>
        <v>F4</v>
      </c>
      <c r="FN42" s="296"/>
      <c r="FO42" s="296"/>
      <c r="FP42" s="299"/>
      <c r="FQ42" s="293" t="str">
        <f t="shared" si="623"/>
        <v/>
      </c>
      <c r="FR42" s="293" t="str">
        <f>IF((FQ42&lt;&gt;""),IF(OR($F42&lt;&gt;$G42,PrSettings!$M$4="●"),(($F42-$G42)=(FN42-FO42))*1,0),"")</f>
        <v/>
      </c>
      <c r="FS42" s="293" t="str">
        <f t="shared" si="624"/>
        <v/>
      </c>
      <c r="FT42" s="293" t="str">
        <f>IF(FQ42&lt;&gt;"",IF(ABS($F42-$G42)&gt;=PrSettings!$M$7,(ABS($F42-$G42-FN42+FO42)&lt;=1)*1,IF(AND(FQ42,$F42=$G42,$F42&gt;=PrSettings!$M$6),(ABS(FN42-$F42)&lt;=1)*1,IF(AND(ABS($F42-$G42-FN42+FO42)&lt;=1,$F42+$G42&gt;=PrSettings!$M$8),(ABS(FN42-$F42)&lt;=1)*(ABS(FO42-$G42)&lt;=1)*1,""))),"")</f>
        <v/>
      </c>
      <c r="FU42" s="300"/>
      <c r="FW42" s="291">
        <f t="shared" si="13"/>
        <v>23</v>
      </c>
      <c r="FX42" s="292" t="str">
        <f t="shared" si="625"/>
        <v>F3</v>
      </c>
      <c r="FY42" s="293">
        <f t="shared" si="65"/>
        <v>24</v>
      </c>
      <c r="FZ42" s="292" t="str">
        <f t="shared" si="626"/>
        <v>F4</v>
      </c>
      <c r="GA42" s="296"/>
      <c r="GB42" s="296"/>
      <c r="GC42" s="299"/>
      <c r="GD42" s="293" t="str">
        <f t="shared" si="627"/>
        <v/>
      </c>
      <c r="GE42" s="293" t="str">
        <f>IF((GD42&lt;&gt;""),IF(OR($F42&lt;&gt;$G42,PrSettings!$M$4="●"),(($F42-$G42)=(GA42-GB42))*1,0),"")</f>
        <v/>
      </c>
      <c r="GF42" s="293" t="str">
        <f t="shared" si="628"/>
        <v/>
      </c>
      <c r="GG42" s="293" t="str">
        <f>IF(GD42&lt;&gt;"",IF(ABS($F42-$G42)&gt;=PrSettings!$M$7,(ABS($F42-$G42-GA42+GB42)&lt;=1)*1,IF(AND(GD42,$F42=$G42,$F42&gt;=PrSettings!$M$6),(ABS(GA42-$F42)&lt;=1)*1,IF(AND(ABS($F42-$G42-GA42+GB42)&lt;=1,$F42+$G42&gt;=PrSettings!$M$8),(ABS(GA42-$F42)&lt;=1)*(ABS(GB42-$G42)&lt;=1)*1,""))),"")</f>
        <v/>
      </c>
      <c r="GH42" s="300"/>
      <c r="GJ42" s="291">
        <f t="shared" si="14"/>
        <v>23</v>
      </c>
      <c r="GK42" s="292" t="str">
        <f t="shared" si="629"/>
        <v>F3</v>
      </c>
      <c r="GL42" s="293">
        <f t="shared" si="68"/>
        <v>24</v>
      </c>
      <c r="GM42" s="292" t="str">
        <f t="shared" si="630"/>
        <v>F4</v>
      </c>
      <c r="GN42" s="296"/>
      <c r="GO42" s="296"/>
      <c r="GP42" s="299"/>
      <c r="GQ42" s="293" t="str">
        <f t="shared" si="631"/>
        <v/>
      </c>
      <c r="GR42" s="293" t="str">
        <f>IF((GQ42&lt;&gt;""),IF(OR($F42&lt;&gt;$G42,PrSettings!$M$4="●"),(($F42-$G42)=(GN42-GO42))*1,0),"")</f>
        <v/>
      </c>
      <c r="GS42" s="293" t="str">
        <f t="shared" si="632"/>
        <v/>
      </c>
      <c r="GT42" s="293" t="str">
        <f>IF(GQ42&lt;&gt;"",IF(ABS($F42-$G42)&gt;=PrSettings!$M$7,(ABS($F42-$G42-GN42+GO42)&lt;=1)*1,IF(AND(GQ42,$F42=$G42,$F42&gt;=PrSettings!$M$6),(ABS(GN42-$F42)&lt;=1)*1,IF(AND(ABS($F42-$G42-GN42+GO42)&lt;=1,$F42+$G42&gt;=PrSettings!$M$8),(ABS(GN42-$F42)&lt;=1)*(ABS(GO42-$G42)&lt;=1)*1,""))),"")</f>
        <v/>
      </c>
      <c r="GU42" s="300"/>
      <c r="GW42" s="291">
        <f t="shared" si="15"/>
        <v>23</v>
      </c>
      <c r="GX42" s="292" t="str">
        <f t="shared" si="633"/>
        <v>F3</v>
      </c>
      <c r="GY42" s="293">
        <f t="shared" si="71"/>
        <v>24</v>
      </c>
      <c r="GZ42" s="292" t="str">
        <f t="shared" si="634"/>
        <v>F4</v>
      </c>
      <c r="HA42" s="296"/>
      <c r="HB42" s="296"/>
      <c r="HC42" s="299"/>
      <c r="HD42" s="293" t="str">
        <f t="shared" si="635"/>
        <v/>
      </c>
      <c r="HE42" s="293" t="str">
        <f>IF((HD42&lt;&gt;""),IF(OR($F42&lt;&gt;$G42,PrSettings!$M$4="●"),(($F42-$G42)=(HA42-HB42))*1,0),"")</f>
        <v/>
      </c>
      <c r="HF42" s="293" t="str">
        <f t="shared" si="636"/>
        <v/>
      </c>
      <c r="HG42" s="293" t="str">
        <f>IF(HD42&lt;&gt;"",IF(ABS($F42-$G42)&gt;=PrSettings!$M$7,(ABS($F42-$G42-HA42+HB42)&lt;=1)*1,IF(AND(HD42,$F42=$G42,$F42&gt;=PrSettings!$M$6),(ABS(HA42-$F42)&lt;=1)*1,IF(AND(ABS($F42-$G42-HA42+HB42)&lt;=1,$F42+$G42&gt;=PrSettings!$M$8),(ABS(HA42-$F42)&lt;=1)*(ABS(HB42-$G42)&lt;=1)*1,""))),"")</f>
        <v/>
      </c>
      <c r="HH42" s="300"/>
      <c r="HJ42" s="291">
        <f t="shared" si="16"/>
        <v>23</v>
      </c>
      <c r="HK42" s="292" t="str">
        <f t="shared" si="637"/>
        <v>F3</v>
      </c>
      <c r="HL42" s="293">
        <f t="shared" si="74"/>
        <v>24</v>
      </c>
      <c r="HM42" s="292" t="str">
        <f t="shared" si="638"/>
        <v>F4</v>
      </c>
      <c r="HN42" s="296"/>
      <c r="HO42" s="296"/>
      <c r="HP42" s="299"/>
      <c r="HQ42" s="293" t="str">
        <f t="shared" si="639"/>
        <v/>
      </c>
      <c r="HR42" s="293" t="str">
        <f>IF((HQ42&lt;&gt;""),IF(OR($F42&lt;&gt;$G42,PrSettings!$M$4="●"),(($F42-$G42)=(HN42-HO42))*1,0),"")</f>
        <v/>
      </c>
      <c r="HS42" s="293" t="str">
        <f t="shared" si="640"/>
        <v/>
      </c>
      <c r="HT42" s="293" t="str">
        <f>IF(HQ42&lt;&gt;"",IF(ABS($F42-$G42)&gt;=PrSettings!$M$7,(ABS($F42-$G42-HN42+HO42)&lt;=1)*1,IF(AND(HQ42,$F42=$G42,$F42&gt;=PrSettings!$M$6),(ABS(HN42-$F42)&lt;=1)*1,IF(AND(ABS($F42-$G42-HN42+HO42)&lt;=1,$F42+$G42&gt;=PrSettings!$M$8),(ABS(HN42-$F42)&lt;=1)*(ABS(HO42-$G42)&lt;=1)*1,""))),"")</f>
        <v/>
      </c>
      <c r="HU42" s="300"/>
      <c r="HW42" s="291">
        <f t="shared" si="17"/>
        <v>23</v>
      </c>
      <c r="HX42" s="292" t="str">
        <f t="shared" si="641"/>
        <v>F3</v>
      </c>
      <c r="HY42" s="293">
        <f t="shared" si="77"/>
        <v>24</v>
      </c>
      <c r="HZ42" s="292" t="str">
        <f t="shared" si="642"/>
        <v>F4</v>
      </c>
      <c r="IA42" s="296"/>
      <c r="IB42" s="296"/>
      <c r="IC42" s="299"/>
      <c r="ID42" s="293" t="str">
        <f t="shared" si="643"/>
        <v/>
      </c>
      <c r="IE42" s="293" t="str">
        <f>IF((ID42&lt;&gt;""),IF(OR($F42&lt;&gt;$G42,PrSettings!$M$4="●"),(($F42-$G42)=(IA42-IB42))*1,0),"")</f>
        <v/>
      </c>
      <c r="IF42" s="293" t="str">
        <f t="shared" si="644"/>
        <v/>
      </c>
      <c r="IG42" s="293" t="str">
        <f>IF(ID42&lt;&gt;"",IF(ABS($F42-$G42)&gt;=PrSettings!$M$7,(ABS($F42-$G42-IA42+IB42)&lt;=1)*1,IF(AND(ID42,$F42=$G42,$F42&gt;=PrSettings!$M$6),(ABS(IA42-$F42)&lt;=1)*1,IF(AND(ABS($F42-$G42-IA42+IB42)&lt;=1,$F42+$G42&gt;=PrSettings!$M$8),(ABS(IA42-$F42)&lt;=1)*(ABS(IB42-$G42)&lt;=1)*1,""))),"")</f>
        <v/>
      </c>
      <c r="IH42" s="300"/>
      <c r="IJ42" s="291">
        <f t="shared" si="18"/>
        <v>23</v>
      </c>
      <c r="IK42" s="292" t="str">
        <f t="shared" si="645"/>
        <v>F3</v>
      </c>
      <c r="IL42" s="293">
        <f t="shared" si="80"/>
        <v>24</v>
      </c>
      <c r="IM42" s="292" t="str">
        <f t="shared" si="646"/>
        <v>F4</v>
      </c>
      <c r="IN42" s="296"/>
      <c r="IO42" s="296"/>
      <c r="IP42" s="299"/>
      <c r="IQ42" s="293" t="str">
        <f t="shared" si="647"/>
        <v/>
      </c>
      <c r="IR42" s="293" t="str">
        <f>IF((IQ42&lt;&gt;""),IF(OR($F42&lt;&gt;$G42,PrSettings!$M$4="●"),(($F42-$G42)=(IN42-IO42))*1,0),"")</f>
        <v/>
      </c>
      <c r="IS42" s="293" t="str">
        <f t="shared" si="648"/>
        <v/>
      </c>
      <c r="IT42" s="293" t="str">
        <f>IF(IQ42&lt;&gt;"",IF(ABS($F42-$G42)&gt;=PrSettings!$M$7,(ABS($F42-$G42-IN42+IO42)&lt;=1)*1,IF(AND(IQ42,$F42=$G42,$F42&gt;=PrSettings!$M$6),(ABS(IN42-$F42)&lt;=1)*1,IF(AND(ABS($F42-$G42-IN42+IO42)&lt;=1,$F42+$G42&gt;=PrSettings!$M$8),(ABS(IN42-$F42)&lt;=1)*(ABS(IO42-$G42)&lt;=1)*1,""))),"")</f>
        <v/>
      </c>
      <c r="IU42" s="300"/>
      <c r="IW42" s="291">
        <f t="shared" si="19"/>
        <v>23</v>
      </c>
      <c r="IX42" s="292" t="str">
        <f t="shared" si="649"/>
        <v>F3</v>
      </c>
      <c r="IY42" s="293">
        <f t="shared" si="83"/>
        <v>24</v>
      </c>
      <c r="IZ42" s="292" t="str">
        <f t="shared" si="650"/>
        <v>F4</v>
      </c>
      <c r="JA42" s="296"/>
      <c r="JB42" s="296"/>
      <c r="JC42" s="299"/>
      <c r="JD42" s="293" t="str">
        <f t="shared" si="651"/>
        <v/>
      </c>
      <c r="JE42" s="293" t="str">
        <f>IF((JD42&lt;&gt;""),IF(OR($F42&lt;&gt;$G42,PrSettings!$M$4="●"),(($F42-$G42)=(JA42-JB42))*1,0),"")</f>
        <v/>
      </c>
      <c r="JF42" s="293" t="str">
        <f t="shared" si="652"/>
        <v/>
      </c>
      <c r="JG42" s="293" t="str">
        <f>IF(JD42&lt;&gt;"",IF(ABS($F42-$G42)&gt;=PrSettings!$M$7,(ABS($F42-$G42-JA42+JB42)&lt;=1)*1,IF(AND(JD42,$F42=$G42,$F42&gt;=PrSettings!$M$6),(ABS(JA42-$F42)&lt;=1)*1,IF(AND(ABS($F42-$G42-JA42+JB42)&lt;=1,$F42+$G42&gt;=PrSettings!$M$8),(ABS(JA42-$F42)&lt;=1)*(ABS(JB42-$G42)&lt;=1)*1,""))),"")</f>
        <v/>
      </c>
      <c r="JH42" s="300"/>
      <c r="JJ42" s="291">
        <f t="shared" si="20"/>
        <v>23</v>
      </c>
      <c r="JK42" s="292" t="str">
        <f t="shared" si="653"/>
        <v>F3</v>
      </c>
      <c r="JL42" s="293">
        <f t="shared" si="86"/>
        <v>24</v>
      </c>
      <c r="JM42" s="292" t="str">
        <f t="shared" si="654"/>
        <v>F4</v>
      </c>
      <c r="JN42" s="296"/>
      <c r="JO42" s="296"/>
      <c r="JP42" s="299"/>
      <c r="JQ42" s="293" t="str">
        <f t="shared" si="655"/>
        <v/>
      </c>
      <c r="JR42" s="293" t="str">
        <f>IF((JQ42&lt;&gt;""),IF(OR($F42&lt;&gt;$G42,PrSettings!$M$4="●"),(($F42-$G42)=(JN42-JO42))*1,0),"")</f>
        <v/>
      </c>
      <c r="JS42" s="293" t="str">
        <f t="shared" si="656"/>
        <v/>
      </c>
      <c r="JT42" s="293" t="str">
        <f>IF(JQ42&lt;&gt;"",IF(ABS($F42-$G42)&gt;=PrSettings!$M$7,(ABS($F42-$G42-JN42+JO42)&lt;=1)*1,IF(AND(JQ42,$F42=$G42,$F42&gt;=PrSettings!$M$6),(ABS(JN42-$F42)&lt;=1)*1,IF(AND(ABS($F42-$G42-JN42+JO42)&lt;=1,$F42+$G42&gt;=PrSettings!$M$8),(ABS(JN42-$F42)&lt;=1)*(ABS(JO42-$G42)&lt;=1)*1,""))),"")</f>
        <v/>
      </c>
      <c r="JU42" s="300"/>
      <c r="JW42" s="291">
        <f t="shared" si="21"/>
        <v>23</v>
      </c>
      <c r="JX42" s="292" t="str">
        <f t="shared" si="657"/>
        <v>F3</v>
      </c>
      <c r="JY42" s="293">
        <f t="shared" si="89"/>
        <v>24</v>
      </c>
      <c r="JZ42" s="292" t="str">
        <f t="shared" si="658"/>
        <v>F4</v>
      </c>
      <c r="KA42" s="296"/>
      <c r="KB42" s="296"/>
      <c r="KC42" s="299"/>
      <c r="KD42" s="293" t="str">
        <f t="shared" si="659"/>
        <v/>
      </c>
      <c r="KE42" s="293" t="str">
        <f>IF((KD42&lt;&gt;""),IF(OR($F42&lt;&gt;$G42,PrSettings!$M$4="●"),(($F42-$G42)=(KA42-KB42))*1,0),"")</f>
        <v/>
      </c>
      <c r="KF42" s="293" t="str">
        <f t="shared" si="660"/>
        <v/>
      </c>
      <c r="KG42" s="293" t="str">
        <f>IF(KD42&lt;&gt;"",IF(ABS($F42-$G42)&gt;=PrSettings!$M$7,(ABS($F42-$G42-KA42+KB42)&lt;=1)*1,IF(AND(KD42,$F42=$G42,$F42&gt;=PrSettings!$M$6),(ABS(KA42-$F42)&lt;=1)*1,IF(AND(ABS($F42-$G42-KA42+KB42)&lt;=1,$F42+$G42&gt;=PrSettings!$M$8),(ABS(KA42-$F42)&lt;=1)*(ABS(KB42-$G42)&lt;=1)*1,""))),"")</f>
        <v/>
      </c>
      <c r="KH42" s="300"/>
      <c r="KJ42" s="291">
        <f t="shared" si="22"/>
        <v>23</v>
      </c>
      <c r="KK42" s="292" t="str">
        <f t="shared" si="661"/>
        <v>F3</v>
      </c>
      <c r="KL42" s="293">
        <f t="shared" si="92"/>
        <v>24</v>
      </c>
      <c r="KM42" s="292" t="str">
        <f t="shared" si="662"/>
        <v>F4</v>
      </c>
      <c r="KN42" s="296"/>
      <c r="KO42" s="296"/>
      <c r="KP42" s="299"/>
      <c r="KQ42" s="293" t="str">
        <f t="shared" si="663"/>
        <v/>
      </c>
      <c r="KR42" s="293" t="str">
        <f>IF((KQ42&lt;&gt;""),IF(OR($F42&lt;&gt;$G42,PrSettings!$M$4="●"),(($F42-$G42)=(KN42-KO42))*1,0),"")</f>
        <v/>
      </c>
      <c r="KS42" s="293" t="str">
        <f t="shared" si="664"/>
        <v/>
      </c>
      <c r="KT42" s="293" t="str">
        <f>IF(KQ42&lt;&gt;"",IF(ABS($F42-$G42)&gt;=PrSettings!$M$7,(ABS($F42-$G42-KN42+KO42)&lt;=1)*1,IF(AND(KQ42,$F42=$G42,$F42&gt;=PrSettings!$M$6),(ABS(KN42-$F42)&lt;=1)*1,IF(AND(ABS($F42-$G42-KN42+KO42)&lt;=1,$F42+$G42&gt;=PrSettings!$M$8),(ABS(KN42-$F42)&lt;=1)*(ABS(KO42-$G42)&lt;=1)*1,""))),"")</f>
        <v/>
      </c>
      <c r="KU42" s="300"/>
      <c r="KW42" s="291">
        <f t="shared" si="23"/>
        <v>23</v>
      </c>
      <c r="KX42" s="292" t="str">
        <f t="shared" si="665"/>
        <v>F3</v>
      </c>
      <c r="KY42" s="293">
        <f t="shared" si="95"/>
        <v>24</v>
      </c>
      <c r="KZ42" s="292" t="str">
        <f t="shared" si="666"/>
        <v>F4</v>
      </c>
      <c r="LA42" s="296"/>
      <c r="LB42" s="296"/>
      <c r="LC42" s="299"/>
      <c r="LD42" s="293" t="str">
        <f t="shared" si="667"/>
        <v/>
      </c>
      <c r="LE42" s="293" t="str">
        <f>IF((LD42&lt;&gt;""),IF(OR($F42&lt;&gt;$G42,PrSettings!$M$4="●"),(($F42-$G42)=(LA42-LB42))*1,0),"")</f>
        <v/>
      </c>
      <c r="LF42" s="293" t="str">
        <f t="shared" si="668"/>
        <v/>
      </c>
      <c r="LG42" s="293" t="str">
        <f>IF(LD42&lt;&gt;"",IF(ABS($F42-$G42)&gt;=PrSettings!$M$7,(ABS($F42-$G42-LA42+LB42)&lt;=1)*1,IF(AND(LD42,$F42=$G42,$F42&gt;=PrSettings!$M$6),(ABS(LA42-$F42)&lt;=1)*1,IF(AND(ABS($F42-$G42-LA42+LB42)&lt;=1,$F42+$G42&gt;=PrSettings!$M$8),(ABS(LA42-$F42)&lt;=1)*(ABS(LB42-$G42)&lt;=1)*1,""))),"")</f>
        <v/>
      </c>
      <c r="LH42" s="300"/>
      <c r="LJ42" s="291">
        <f t="shared" si="24"/>
        <v>23</v>
      </c>
      <c r="LK42" s="292" t="str">
        <f t="shared" si="669"/>
        <v>F3</v>
      </c>
      <c r="LL42" s="293">
        <f t="shared" si="98"/>
        <v>24</v>
      </c>
      <c r="LM42" s="292" t="str">
        <f t="shared" si="670"/>
        <v>F4</v>
      </c>
      <c r="LN42" s="296"/>
      <c r="LO42" s="296"/>
      <c r="LP42" s="299"/>
      <c r="LQ42" s="293" t="str">
        <f t="shared" si="671"/>
        <v/>
      </c>
      <c r="LR42" s="293" t="str">
        <f>IF((LQ42&lt;&gt;""),IF(OR($F42&lt;&gt;$G42,PrSettings!$M$4="●"),(($F42-$G42)=(LN42-LO42))*1,0),"")</f>
        <v/>
      </c>
      <c r="LS42" s="293" t="str">
        <f t="shared" si="672"/>
        <v/>
      </c>
      <c r="LT42" s="293" t="str">
        <f>IF(LQ42&lt;&gt;"",IF(ABS($F42-$G42)&gt;=PrSettings!$M$7,(ABS($F42-$G42-LN42+LO42)&lt;=1)*1,IF(AND(LQ42,$F42=$G42,$F42&gt;=PrSettings!$M$6),(ABS(LN42-$F42)&lt;=1)*1,IF(AND(ABS($F42-$G42-LN42+LO42)&lt;=1,$F42+$G42&gt;=PrSettings!$M$8),(ABS(LN42-$F42)&lt;=1)*(ABS(LO42-$G42)&lt;=1)*1,""))),"")</f>
        <v/>
      </c>
      <c r="LU42" s="300"/>
      <c r="LW42" s="291">
        <f t="shared" si="25"/>
        <v>23</v>
      </c>
      <c r="LX42" s="292" t="str">
        <f t="shared" si="673"/>
        <v>F3</v>
      </c>
      <c r="LY42" s="293">
        <f t="shared" si="101"/>
        <v>24</v>
      </c>
      <c r="LZ42" s="292" t="str">
        <f t="shared" si="674"/>
        <v>F4</v>
      </c>
      <c r="MA42" s="296"/>
      <c r="MB42" s="296"/>
      <c r="MC42" s="299"/>
      <c r="MD42" s="293" t="str">
        <f t="shared" si="675"/>
        <v/>
      </c>
      <c r="ME42" s="293" t="str">
        <f>IF((MD42&lt;&gt;""),IF(OR($F42&lt;&gt;$G42,PrSettings!$M$4="●"),(($F42-$G42)=(MA42-MB42))*1,0),"")</f>
        <v/>
      </c>
      <c r="MF42" s="293" t="str">
        <f t="shared" si="676"/>
        <v/>
      </c>
      <c r="MG42" s="293" t="str">
        <f>IF(MD42&lt;&gt;"",IF(ABS($F42-$G42)&gt;=PrSettings!$M$7,(ABS($F42-$G42-MA42+MB42)&lt;=1)*1,IF(AND(MD42,$F42=$G42,$F42&gt;=PrSettings!$M$6),(ABS(MA42-$F42)&lt;=1)*1,IF(AND(ABS($F42-$G42-MA42+MB42)&lt;=1,$F42+$G42&gt;=PrSettings!$M$8),(ABS(MA42-$F42)&lt;=1)*(ABS(MB42-$G42)&lt;=1)*1,""))),"")</f>
        <v/>
      </c>
      <c r="MH42" s="300"/>
    </row>
    <row r="43" spans="1:346" x14ac:dyDescent="0.25">
      <c r="B43" s="291">
        <f>INDEX(Groups!$C$7:$C$35,MATCH(C43,Groups!$D$7:$D$35,0))</f>
        <v>22</v>
      </c>
      <c r="C43" s="292" t="str">
        <f>CalcF!$P$24</f>
        <v>F2</v>
      </c>
      <c r="D43" s="293">
        <f>INDEX(Groups!$C$7:$C$35,MATCH(E43,Groups!$D$7:$D$35,0))</f>
        <v>24</v>
      </c>
      <c r="E43" s="292" t="str">
        <f>CalcF!$Q$24</f>
        <v>F4</v>
      </c>
      <c r="F43" s="294" t="str">
        <f>CalcF!$R$24</f>
        <v/>
      </c>
      <c r="G43" s="295" t="str">
        <f>CalcF!$S$24</f>
        <v/>
      </c>
      <c r="J43" s="291">
        <f t="shared" si="0"/>
        <v>22</v>
      </c>
      <c r="K43" s="292" t="str">
        <f t="shared" si="573"/>
        <v>F2</v>
      </c>
      <c r="L43" s="293">
        <f t="shared" si="26"/>
        <v>24</v>
      </c>
      <c r="M43" s="292" t="str">
        <f t="shared" si="574"/>
        <v>F4</v>
      </c>
      <c r="N43" s="296"/>
      <c r="O43" s="296"/>
      <c r="P43" s="299"/>
      <c r="Q43" s="293" t="str">
        <f t="shared" si="575"/>
        <v/>
      </c>
      <c r="R43" s="293" t="str">
        <f>IF((Q43&lt;&gt;""),IF(OR($F43&lt;&gt;$G43,PrSettings!$M$4="●"),(($F43-$G43)=(N43-O43))*1,0),"")</f>
        <v/>
      </c>
      <c r="S43" s="293" t="str">
        <f t="shared" si="576"/>
        <v/>
      </c>
      <c r="T43" s="293" t="str">
        <f>IF(Q43&lt;&gt;"",IF(ABS($F43-$G43)&gt;=PrSettings!$M$7,(ABS($F43-$G43-N43+O43)&lt;=1)*1,IF(AND(Q43,$F43=$G43,$F43&gt;=PrSettings!$M$6),(ABS(N43-$F43)&lt;=1)*1,IF(AND(ABS($F43-$G43-N43+O43)&lt;=1,$F43+$G43&gt;=PrSettings!$M$8),(ABS(N43-$F43)&lt;=1)*(ABS(O43-$G43)&lt;=1)*1,""))),"")</f>
        <v/>
      </c>
      <c r="U43" s="300"/>
      <c r="W43" s="291">
        <f t="shared" si="1"/>
        <v>22</v>
      </c>
      <c r="X43" s="292" t="str">
        <f t="shared" si="577"/>
        <v>F2</v>
      </c>
      <c r="Y43" s="293">
        <f t="shared" si="29"/>
        <v>24</v>
      </c>
      <c r="Z43" s="292" t="str">
        <f t="shared" si="578"/>
        <v>F4</v>
      </c>
      <c r="AA43" s="296"/>
      <c r="AB43" s="296"/>
      <c r="AC43" s="299"/>
      <c r="AD43" s="293" t="str">
        <f t="shared" si="579"/>
        <v/>
      </c>
      <c r="AE43" s="293" t="str">
        <f>IF((AD43&lt;&gt;""),IF(OR($F43&lt;&gt;$G43,PrSettings!$M$4="●"),(($F43-$G43)=(AA43-AB43))*1,0),"")</f>
        <v/>
      </c>
      <c r="AF43" s="293" t="str">
        <f t="shared" si="580"/>
        <v/>
      </c>
      <c r="AG43" s="293" t="str">
        <f>IF(AD43&lt;&gt;"",IF(ABS($F43-$G43)&gt;=PrSettings!$M$7,(ABS($F43-$G43-AA43+AB43)&lt;=1)*1,IF(AND(AD43,$F43=$G43,$F43&gt;=PrSettings!$M$6),(ABS(AA43-$F43)&lt;=1)*1,IF(AND(ABS($F43-$G43-AA43+AB43)&lt;=1,$F43+$G43&gt;=PrSettings!$M$8),(ABS(AA43-$F43)&lt;=1)*(ABS(AB43-$G43)&lt;=1)*1,""))),"")</f>
        <v/>
      </c>
      <c r="AH43" s="300"/>
      <c r="AJ43" s="291">
        <f t="shared" si="2"/>
        <v>22</v>
      </c>
      <c r="AK43" s="292" t="str">
        <f t="shared" si="581"/>
        <v>F2</v>
      </c>
      <c r="AL43" s="293">
        <f t="shared" si="32"/>
        <v>24</v>
      </c>
      <c r="AM43" s="292" t="str">
        <f t="shared" si="582"/>
        <v>F4</v>
      </c>
      <c r="AN43" s="296"/>
      <c r="AO43" s="296"/>
      <c r="AP43" s="299"/>
      <c r="AQ43" s="293" t="str">
        <f t="shared" si="583"/>
        <v/>
      </c>
      <c r="AR43" s="293" t="str">
        <f>IF((AQ43&lt;&gt;""),IF(OR($F43&lt;&gt;$G43,PrSettings!$M$4="●"),(($F43-$G43)=(AN43-AO43))*1,0),"")</f>
        <v/>
      </c>
      <c r="AS43" s="293" t="str">
        <f t="shared" si="584"/>
        <v/>
      </c>
      <c r="AT43" s="293" t="str">
        <f>IF(AQ43&lt;&gt;"",IF(ABS($F43-$G43)&gt;=PrSettings!$M$7,(ABS($F43-$G43-AN43+AO43)&lt;=1)*1,IF(AND(AQ43,$F43=$G43,$F43&gt;=PrSettings!$M$6),(ABS(AN43-$F43)&lt;=1)*1,IF(AND(ABS($F43-$G43-AN43+AO43)&lt;=1,$F43+$G43&gt;=PrSettings!$M$8),(ABS(AN43-$F43)&lt;=1)*(ABS(AO43-$G43)&lt;=1)*1,""))),"")</f>
        <v/>
      </c>
      <c r="AU43" s="300"/>
      <c r="AW43" s="291">
        <f t="shared" si="3"/>
        <v>22</v>
      </c>
      <c r="AX43" s="292" t="str">
        <f t="shared" si="585"/>
        <v>F2</v>
      </c>
      <c r="AY43" s="293">
        <f t="shared" si="35"/>
        <v>24</v>
      </c>
      <c r="AZ43" s="292" t="str">
        <f t="shared" si="586"/>
        <v>F4</v>
      </c>
      <c r="BA43" s="296"/>
      <c r="BB43" s="296"/>
      <c r="BC43" s="299"/>
      <c r="BD43" s="293" t="str">
        <f t="shared" si="587"/>
        <v/>
      </c>
      <c r="BE43" s="293" t="str">
        <f>IF((BD43&lt;&gt;""),IF(OR($F43&lt;&gt;$G43,PrSettings!$M$4="●"),(($F43-$G43)=(BA43-BB43))*1,0),"")</f>
        <v/>
      </c>
      <c r="BF43" s="293" t="str">
        <f t="shared" si="588"/>
        <v/>
      </c>
      <c r="BG43" s="293" t="str">
        <f>IF(BD43&lt;&gt;"",IF(ABS($F43-$G43)&gt;=PrSettings!$M$7,(ABS($F43-$G43-BA43+BB43)&lt;=1)*1,IF(AND(BD43,$F43=$G43,$F43&gt;=PrSettings!$M$6),(ABS(BA43-$F43)&lt;=1)*1,IF(AND(ABS($F43-$G43-BA43+BB43)&lt;=1,$F43+$G43&gt;=PrSettings!$M$8),(ABS(BA43-$F43)&lt;=1)*(ABS(BB43-$G43)&lt;=1)*1,""))),"")</f>
        <v/>
      </c>
      <c r="BH43" s="300"/>
      <c r="BJ43" s="291">
        <f t="shared" si="4"/>
        <v>22</v>
      </c>
      <c r="BK43" s="292" t="str">
        <f t="shared" si="589"/>
        <v>F2</v>
      </c>
      <c r="BL43" s="293">
        <f t="shared" si="38"/>
        <v>24</v>
      </c>
      <c r="BM43" s="292" t="str">
        <f t="shared" si="590"/>
        <v>F4</v>
      </c>
      <c r="BN43" s="296"/>
      <c r="BO43" s="296"/>
      <c r="BP43" s="299"/>
      <c r="BQ43" s="293" t="str">
        <f t="shared" si="591"/>
        <v/>
      </c>
      <c r="BR43" s="293" t="str">
        <f>IF((BQ43&lt;&gt;""),IF(OR($F43&lt;&gt;$G43,PrSettings!$M$4="●"),(($F43-$G43)=(BN43-BO43))*1,0),"")</f>
        <v/>
      </c>
      <c r="BS43" s="293" t="str">
        <f t="shared" si="592"/>
        <v/>
      </c>
      <c r="BT43" s="293" t="str">
        <f>IF(BQ43&lt;&gt;"",IF(ABS($F43-$G43)&gt;=PrSettings!$M$7,(ABS($F43-$G43-BN43+BO43)&lt;=1)*1,IF(AND(BQ43,$F43=$G43,$F43&gt;=PrSettings!$M$6),(ABS(BN43-$F43)&lt;=1)*1,IF(AND(ABS($F43-$G43-BN43+BO43)&lt;=1,$F43+$G43&gt;=PrSettings!$M$8),(ABS(BN43-$F43)&lt;=1)*(ABS(BO43-$G43)&lt;=1)*1,""))),"")</f>
        <v/>
      </c>
      <c r="BU43" s="300"/>
      <c r="BW43" s="291">
        <f t="shared" si="5"/>
        <v>22</v>
      </c>
      <c r="BX43" s="292" t="str">
        <f t="shared" si="593"/>
        <v>F2</v>
      </c>
      <c r="BY43" s="293">
        <f t="shared" si="41"/>
        <v>24</v>
      </c>
      <c r="BZ43" s="292" t="str">
        <f t="shared" si="594"/>
        <v>F4</v>
      </c>
      <c r="CA43" s="296"/>
      <c r="CB43" s="296"/>
      <c r="CC43" s="299"/>
      <c r="CD43" s="293" t="str">
        <f t="shared" si="595"/>
        <v/>
      </c>
      <c r="CE43" s="293" t="str">
        <f>IF((CD43&lt;&gt;""),IF(OR($F43&lt;&gt;$G43,PrSettings!$M$4="●"),(($F43-$G43)=(CA43-CB43))*1,0),"")</f>
        <v/>
      </c>
      <c r="CF43" s="293" t="str">
        <f t="shared" si="596"/>
        <v/>
      </c>
      <c r="CG43" s="293" t="str">
        <f>IF(CD43&lt;&gt;"",IF(ABS($F43-$G43)&gt;=PrSettings!$M$7,(ABS($F43-$G43-CA43+CB43)&lt;=1)*1,IF(AND(CD43,$F43=$G43,$F43&gt;=PrSettings!$M$6),(ABS(CA43-$F43)&lt;=1)*1,IF(AND(ABS($F43-$G43-CA43+CB43)&lt;=1,$F43+$G43&gt;=PrSettings!$M$8),(ABS(CA43-$F43)&lt;=1)*(ABS(CB43-$G43)&lt;=1)*1,""))),"")</f>
        <v/>
      </c>
      <c r="CH43" s="300"/>
      <c r="CJ43" s="291">
        <f t="shared" si="6"/>
        <v>22</v>
      </c>
      <c r="CK43" s="292" t="str">
        <f t="shared" si="597"/>
        <v>F2</v>
      </c>
      <c r="CL43" s="293">
        <f t="shared" si="44"/>
        <v>24</v>
      </c>
      <c r="CM43" s="292" t="str">
        <f t="shared" si="598"/>
        <v>F4</v>
      </c>
      <c r="CN43" s="296"/>
      <c r="CO43" s="296"/>
      <c r="CP43" s="299"/>
      <c r="CQ43" s="293" t="str">
        <f t="shared" si="599"/>
        <v/>
      </c>
      <c r="CR43" s="293" t="str">
        <f>IF((CQ43&lt;&gt;""),IF(OR($F43&lt;&gt;$G43,PrSettings!$M$4="●"),(($F43-$G43)=(CN43-CO43))*1,0),"")</f>
        <v/>
      </c>
      <c r="CS43" s="293" t="str">
        <f t="shared" si="600"/>
        <v/>
      </c>
      <c r="CT43" s="293" t="str">
        <f>IF(CQ43&lt;&gt;"",IF(ABS($F43-$G43)&gt;=PrSettings!$M$7,(ABS($F43-$G43-CN43+CO43)&lt;=1)*1,IF(AND(CQ43,$F43=$G43,$F43&gt;=PrSettings!$M$6),(ABS(CN43-$F43)&lt;=1)*1,IF(AND(ABS($F43-$G43-CN43+CO43)&lt;=1,$F43+$G43&gt;=PrSettings!$M$8),(ABS(CN43-$F43)&lt;=1)*(ABS(CO43-$G43)&lt;=1)*1,""))),"")</f>
        <v/>
      </c>
      <c r="CU43" s="300"/>
      <c r="CW43" s="291">
        <f t="shared" si="7"/>
        <v>22</v>
      </c>
      <c r="CX43" s="292" t="str">
        <f t="shared" si="601"/>
        <v>F2</v>
      </c>
      <c r="CY43" s="293">
        <f t="shared" si="47"/>
        <v>24</v>
      </c>
      <c r="CZ43" s="292" t="str">
        <f t="shared" si="602"/>
        <v>F4</v>
      </c>
      <c r="DA43" s="296"/>
      <c r="DB43" s="296"/>
      <c r="DC43" s="299"/>
      <c r="DD43" s="293" t="str">
        <f t="shared" si="603"/>
        <v/>
      </c>
      <c r="DE43" s="293" t="str">
        <f>IF((DD43&lt;&gt;""),IF(OR($F43&lt;&gt;$G43,PrSettings!$M$4="●"),(($F43-$G43)=(DA43-DB43))*1,0),"")</f>
        <v/>
      </c>
      <c r="DF43" s="293" t="str">
        <f t="shared" si="604"/>
        <v/>
      </c>
      <c r="DG43" s="293" t="str">
        <f>IF(DD43&lt;&gt;"",IF(ABS($F43-$G43)&gt;=PrSettings!$M$7,(ABS($F43-$G43-DA43+DB43)&lt;=1)*1,IF(AND(DD43,$F43=$G43,$F43&gt;=PrSettings!$M$6),(ABS(DA43-$F43)&lt;=1)*1,IF(AND(ABS($F43-$G43-DA43+DB43)&lt;=1,$F43+$G43&gt;=PrSettings!$M$8),(ABS(DA43-$F43)&lt;=1)*(ABS(DB43-$G43)&lt;=1)*1,""))),"")</f>
        <v/>
      </c>
      <c r="DH43" s="300"/>
      <c r="DJ43" s="291">
        <f t="shared" si="8"/>
        <v>22</v>
      </c>
      <c r="DK43" s="292" t="str">
        <f t="shared" si="605"/>
        <v>F2</v>
      </c>
      <c r="DL43" s="293">
        <f t="shared" si="50"/>
        <v>24</v>
      </c>
      <c r="DM43" s="292" t="str">
        <f t="shared" si="606"/>
        <v>F4</v>
      </c>
      <c r="DN43" s="296"/>
      <c r="DO43" s="296"/>
      <c r="DP43" s="299"/>
      <c r="DQ43" s="293" t="str">
        <f t="shared" si="607"/>
        <v/>
      </c>
      <c r="DR43" s="293" t="str">
        <f>IF((DQ43&lt;&gt;""),IF(OR($F43&lt;&gt;$G43,PrSettings!$M$4="●"),(($F43-$G43)=(DN43-DO43))*1,0),"")</f>
        <v/>
      </c>
      <c r="DS43" s="293" t="str">
        <f t="shared" si="608"/>
        <v/>
      </c>
      <c r="DT43" s="293" t="str">
        <f>IF(DQ43&lt;&gt;"",IF(ABS($F43-$G43)&gt;=PrSettings!$M$7,(ABS($F43-$G43-DN43+DO43)&lt;=1)*1,IF(AND(DQ43,$F43=$G43,$F43&gt;=PrSettings!$M$6),(ABS(DN43-$F43)&lt;=1)*1,IF(AND(ABS($F43-$G43-DN43+DO43)&lt;=1,$F43+$G43&gt;=PrSettings!$M$8),(ABS(DN43-$F43)&lt;=1)*(ABS(DO43-$G43)&lt;=1)*1,""))),"")</f>
        <v/>
      </c>
      <c r="DU43" s="300"/>
      <c r="DW43" s="291">
        <f t="shared" si="9"/>
        <v>22</v>
      </c>
      <c r="DX43" s="292" t="str">
        <f t="shared" si="609"/>
        <v>F2</v>
      </c>
      <c r="DY43" s="293">
        <f t="shared" si="53"/>
        <v>24</v>
      </c>
      <c r="DZ43" s="292" t="str">
        <f t="shared" si="610"/>
        <v>F4</v>
      </c>
      <c r="EA43" s="296"/>
      <c r="EB43" s="296"/>
      <c r="EC43" s="299"/>
      <c r="ED43" s="293" t="str">
        <f t="shared" si="611"/>
        <v/>
      </c>
      <c r="EE43" s="293" t="str">
        <f>IF((ED43&lt;&gt;""),IF(OR($F43&lt;&gt;$G43,PrSettings!$M$4="●"),(($F43-$G43)=(EA43-EB43))*1,0),"")</f>
        <v/>
      </c>
      <c r="EF43" s="293" t="str">
        <f t="shared" si="612"/>
        <v/>
      </c>
      <c r="EG43" s="293" t="str">
        <f>IF(ED43&lt;&gt;"",IF(ABS($F43-$G43)&gt;=PrSettings!$M$7,(ABS($F43-$G43-EA43+EB43)&lt;=1)*1,IF(AND(ED43,$F43=$G43,$F43&gt;=PrSettings!$M$6),(ABS(EA43-$F43)&lt;=1)*1,IF(AND(ABS($F43-$G43-EA43+EB43)&lt;=1,$F43+$G43&gt;=PrSettings!$M$8),(ABS(EA43-$F43)&lt;=1)*(ABS(EB43-$G43)&lt;=1)*1,""))),"")</f>
        <v/>
      </c>
      <c r="EH43" s="300"/>
      <c r="EJ43" s="291">
        <f t="shared" si="10"/>
        <v>22</v>
      </c>
      <c r="EK43" s="292" t="str">
        <f t="shared" si="613"/>
        <v>F2</v>
      </c>
      <c r="EL43" s="293">
        <f t="shared" si="56"/>
        <v>24</v>
      </c>
      <c r="EM43" s="292" t="str">
        <f t="shared" si="614"/>
        <v>F4</v>
      </c>
      <c r="EN43" s="296"/>
      <c r="EO43" s="296"/>
      <c r="EP43" s="299"/>
      <c r="EQ43" s="293" t="str">
        <f t="shared" si="615"/>
        <v/>
      </c>
      <c r="ER43" s="293" t="str">
        <f>IF((EQ43&lt;&gt;""),IF(OR($F43&lt;&gt;$G43,PrSettings!$M$4="●"),(($F43-$G43)=(EN43-EO43))*1,0),"")</f>
        <v/>
      </c>
      <c r="ES43" s="293" t="str">
        <f t="shared" si="616"/>
        <v/>
      </c>
      <c r="ET43" s="293" t="str">
        <f>IF(EQ43&lt;&gt;"",IF(ABS($F43-$G43)&gt;=PrSettings!$M$7,(ABS($F43-$G43-EN43+EO43)&lt;=1)*1,IF(AND(EQ43,$F43=$G43,$F43&gt;=PrSettings!$M$6),(ABS(EN43-$F43)&lt;=1)*1,IF(AND(ABS($F43-$G43-EN43+EO43)&lt;=1,$F43+$G43&gt;=PrSettings!$M$8),(ABS(EN43-$F43)&lt;=1)*(ABS(EO43-$G43)&lt;=1)*1,""))),"")</f>
        <v/>
      </c>
      <c r="EU43" s="300"/>
      <c r="EW43" s="291">
        <f t="shared" si="11"/>
        <v>22</v>
      </c>
      <c r="EX43" s="292" t="str">
        <f t="shared" si="617"/>
        <v>F2</v>
      </c>
      <c r="EY43" s="293">
        <f t="shared" si="59"/>
        <v>24</v>
      </c>
      <c r="EZ43" s="292" t="str">
        <f t="shared" si="618"/>
        <v>F4</v>
      </c>
      <c r="FA43" s="296"/>
      <c r="FB43" s="296"/>
      <c r="FC43" s="299"/>
      <c r="FD43" s="293" t="str">
        <f t="shared" si="619"/>
        <v/>
      </c>
      <c r="FE43" s="293" t="str">
        <f>IF((FD43&lt;&gt;""),IF(OR($F43&lt;&gt;$G43,PrSettings!$M$4="●"),(($F43-$G43)=(FA43-FB43))*1,0),"")</f>
        <v/>
      </c>
      <c r="FF43" s="293" t="str">
        <f t="shared" si="620"/>
        <v/>
      </c>
      <c r="FG43" s="293" t="str">
        <f>IF(FD43&lt;&gt;"",IF(ABS($F43-$G43)&gt;=PrSettings!$M$7,(ABS($F43-$G43-FA43+FB43)&lt;=1)*1,IF(AND(FD43,$F43=$G43,$F43&gt;=PrSettings!$M$6),(ABS(FA43-$F43)&lt;=1)*1,IF(AND(ABS($F43-$G43-FA43+FB43)&lt;=1,$F43+$G43&gt;=PrSettings!$M$8),(ABS(FA43-$F43)&lt;=1)*(ABS(FB43-$G43)&lt;=1)*1,""))),"")</f>
        <v/>
      </c>
      <c r="FH43" s="300"/>
      <c r="FJ43" s="291">
        <f t="shared" si="12"/>
        <v>22</v>
      </c>
      <c r="FK43" s="292" t="str">
        <f t="shared" si="621"/>
        <v>F2</v>
      </c>
      <c r="FL43" s="293">
        <f t="shared" si="62"/>
        <v>24</v>
      </c>
      <c r="FM43" s="292" t="str">
        <f t="shared" si="622"/>
        <v>F4</v>
      </c>
      <c r="FN43" s="296"/>
      <c r="FO43" s="296"/>
      <c r="FP43" s="299"/>
      <c r="FQ43" s="293" t="str">
        <f t="shared" si="623"/>
        <v/>
      </c>
      <c r="FR43" s="293" t="str">
        <f>IF((FQ43&lt;&gt;""),IF(OR($F43&lt;&gt;$G43,PrSettings!$M$4="●"),(($F43-$G43)=(FN43-FO43))*1,0),"")</f>
        <v/>
      </c>
      <c r="FS43" s="293" t="str">
        <f t="shared" si="624"/>
        <v/>
      </c>
      <c r="FT43" s="293" t="str">
        <f>IF(FQ43&lt;&gt;"",IF(ABS($F43-$G43)&gt;=PrSettings!$M$7,(ABS($F43-$G43-FN43+FO43)&lt;=1)*1,IF(AND(FQ43,$F43=$G43,$F43&gt;=PrSettings!$M$6),(ABS(FN43-$F43)&lt;=1)*1,IF(AND(ABS($F43-$G43-FN43+FO43)&lt;=1,$F43+$G43&gt;=PrSettings!$M$8),(ABS(FN43-$F43)&lt;=1)*(ABS(FO43-$G43)&lt;=1)*1,""))),"")</f>
        <v/>
      </c>
      <c r="FU43" s="300"/>
      <c r="FW43" s="291">
        <f t="shared" si="13"/>
        <v>22</v>
      </c>
      <c r="FX43" s="292" t="str">
        <f t="shared" si="625"/>
        <v>F2</v>
      </c>
      <c r="FY43" s="293">
        <f t="shared" si="65"/>
        <v>24</v>
      </c>
      <c r="FZ43" s="292" t="str">
        <f t="shared" si="626"/>
        <v>F4</v>
      </c>
      <c r="GA43" s="296"/>
      <c r="GB43" s="296"/>
      <c r="GC43" s="299"/>
      <c r="GD43" s="293" t="str">
        <f t="shared" si="627"/>
        <v/>
      </c>
      <c r="GE43" s="293" t="str">
        <f>IF((GD43&lt;&gt;""),IF(OR($F43&lt;&gt;$G43,PrSettings!$M$4="●"),(($F43-$G43)=(GA43-GB43))*1,0),"")</f>
        <v/>
      </c>
      <c r="GF43" s="293" t="str">
        <f t="shared" si="628"/>
        <v/>
      </c>
      <c r="GG43" s="293" t="str">
        <f>IF(GD43&lt;&gt;"",IF(ABS($F43-$G43)&gt;=PrSettings!$M$7,(ABS($F43-$G43-GA43+GB43)&lt;=1)*1,IF(AND(GD43,$F43=$G43,$F43&gt;=PrSettings!$M$6),(ABS(GA43-$F43)&lt;=1)*1,IF(AND(ABS($F43-$G43-GA43+GB43)&lt;=1,$F43+$G43&gt;=PrSettings!$M$8),(ABS(GA43-$F43)&lt;=1)*(ABS(GB43-$G43)&lt;=1)*1,""))),"")</f>
        <v/>
      </c>
      <c r="GH43" s="300"/>
      <c r="GJ43" s="291">
        <f t="shared" si="14"/>
        <v>22</v>
      </c>
      <c r="GK43" s="292" t="str">
        <f t="shared" si="629"/>
        <v>F2</v>
      </c>
      <c r="GL43" s="293">
        <f t="shared" si="68"/>
        <v>24</v>
      </c>
      <c r="GM43" s="292" t="str">
        <f t="shared" si="630"/>
        <v>F4</v>
      </c>
      <c r="GN43" s="296"/>
      <c r="GO43" s="296"/>
      <c r="GP43" s="299"/>
      <c r="GQ43" s="293" t="str">
        <f t="shared" si="631"/>
        <v/>
      </c>
      <c r="GR43" s="293" t="str">
        <f>IF((GQ43&lt;&gt;""),IF(OR($F43&lt;&gt;$G43,PrSettings!$M$4="●"),(($F43-$G43)=(GN43-GO43))*1,0),"")</f>
        <v/>
      </c>
      <c r="GS43" s="293" t="str">
        <f t="shared" si="632"/>
        <v/>
      </c>
      <c r="GT43" s="293" t="str">
        <f>IF(GQ43&lt;&gt;"",IF(ABS($F43-$G43)&gt;=PrSettings!$M$7,(ABS($F43-$G43-GN43+GO43)&lt;=1)*1,IF(AND(GQ43,$F43=$G43,$F43&gt;=PrSettings!$M$6),(ABS(GN43-$F43)&lt;=1)*1,IF(AND(ABS($F43-$G43-GN43+GO43)&lt;=1,$F43+$G43&gt;=PrSettings!$M$8),(ABS(GN43-$F43)&lt;=1)*(ABS(GO43-$G43)&lt;=1)*1,""))),"")</f>
        <v/>
      </c>
      <c r="GU43" s="300"/>
      <c r="GW43" s="291">
        <f t="shared" si="15"/>
        <v>22</v>
      </c>
      <c r="GX43" s="292" t="str">
        <f t="shared" si="633"/>
        <v>F2</v>
      </c>
      <c r="GY43" s="293">
        <f t="shared" si="71"/>
        <v>24</v>
      </c>
      <c r="GZ43" s="292" t="str">
        <f t="shared" si="634"/>
        <v>F4</v>
      </c>
      <c r="HA43" s="296"/>
      <c r="HB43" s="296"/>
      <c r="HC43" s="299"/>
      <c r="HD43" s="293" t="str">
        <f t="shared" si="635"/>
        <v/>
      </c>
      <c r="HE43" s="293" t="str">
        <f>IF((HD43&lt;&gt;""),IF(OR($F43&lt;&gt;$G43,PrSettings!$M$4="●"),(($F43-$G43)=(HA43-HB43))*1,0),"")</f>
        <v/>
      </c>
      <c r="HF43" s="293" t="str">
        <f t="shared" si="636"/>
        <v/>
      </c>
      <c r="HG43" s="293" t="str">
        <f>IF(HD43&lt;&gt;"",IF(ABS($F43-$G43)&gt;=PrSettings!$M$7,(ABS($F43-$G43-HA43+HB43)&lt;=1)*1,IF(AND(HD43,$F43=$G43,$F43&gt;=PrSettings!$M$6),(ABS(HA43-$F43)&lt;=1)*1,IF(AND(ABS($F43-$G43-HA43+HB43)&lt;=1,$F43+$G43&gt;=PrSettings!$M$8),(ABS(HA43-$F43)&lt;=1)*(ABS(HB43-$G43)&lt;=1)*1,""))),"")</f>
        <v/>
      </c>
      <c r="HH43" s="300"/>
      <c r="HJ43" s="291">
        <f t="shared" si="16"/>
        <v>22</v>
      </c>
      <c r="HK43" s="292" t="str">
        <f t="shared" si="637"/>
        <v>F2</v>
      </c>
      <c r="HL43" s="293">
        <f t="shared" si="74"/>
        <v>24</v>
      </c>
      <c r="HM43" s="292" t="str">
        <f t="shared" si="638"/>
        <v>F4</v>
      </c>
      <c r="HN43" s="296"/>
      <c r="HO43" s="296"/>
      <c r="HP43" s="299"/>
      <c r="HQ43" s="293" t="str">
        <f t="shared" si="639"/>
        <v/>
      </c>
      <c r="HR43" s="293" t="str">
        <f>IF((HQ43&lt;&gt;""),IF(OR($F43&lt;&gt;$G43,PrSettings!$M$4="●"),(($F43-$G43)=(HN43-HO43))*1,0),"")</f>
        <v/>
      </c>
      <c r="HS43" s="293" t="str">
        <f t="shared" si="640"/>
        <v/>
      </c>
      <c r="HT43" s="293" t="str">
        <f>IF(HQ43&lt;&gt;"",IF(ABS($F43-$G43)&gt;=PrSettings!$M$7,(ABS($F43-$G43-HN43+HO43)&lt;=1)*1,IF(AND(HQ43,$F43=$G43,$F43&gt;=PrSettings!$M$6),(ABS(HN43-$F43)&lt;=1)*1,IF(AND(ABS($F43-$G43-HN43+HO43)&lt;=1,$F43+$G43&gt;=PrSettings!$M$8),(ABS(HN43-$F43)&lt;=1)*(ABS(HO43-$G43)&lt;=1)*1,""))),"")</f>
        <v/>
      </c>
      <c r="HU43" s="300"/>
      <c r="HW43" s="291">
        <f t="shared" si="17"/>
        <v>22</v>
      </c>
      <c r="HX43" s="292" t="str">
        <f t="shared" si="641"/>
        <v>F2</v>
      </c>
      <c r="HY43" s="293">
        <f t="shared" si="77"/>
        <v>24</v>
      </c>
      <c r="HZ43" s="292" t="str">
        <f t="shared" si="642"/>
        <v>F4</v>
      </c>
      <c r="IA43" s="296"/>
      <c r="IB43" s="296"/>
      <c r="IC43" s="299"/>
      <c r="ID43" s="293" t="str">
        <f t="shared" si="643"/>
        <v/>
      </c>
      <c r="IE43" s="293" t="str">
        <f>IF((ID43&lt;&gt;""),IF(OR($F43&lt;&gt;$G43,PrSettings!$M$4="●"),(($F43-$G43)=(IA43-IB43))*1,0),"")</f>
        <v/>
      </c>
      <c r="IF43" s="293" t="str">
        <f t="shared" si="644"/>
        <v/>
      </c>
      <c r="IG43" s="293" t="str">
        <f>IF(ID43&lt;&gt;"",IF(ABS($F43-$G43)&gt;=PrSettings!$M$7,(ABS($F43-$G43-IA43+IB43)&lt;=1)*1,IF(AND(ID43,$F43=$G43,$F43&gt;=PrSettings!$M$6),(ABS(IA43-$F43)&lt;=1)*1,IF(AND(ABS($F43-$G43-IA43+IB43)&lt;=1,$F43+$G43&gt;=PrSettings!$M$8),(ABS(IA43-$F43)&lt;=1)*(ABS(IB43-$G43)&lt;=1)*1,""))),"")</f>
        <v/>
      </c>
      <c r="IH43" s="300"/>
      <c r="IJ43" s="291">
        <f t="shared" si="18"/>
        <v>22</v>
      </c>
      <c r="IK43" s="292" t="str">
        <f t="shared" si="645"/>
        <v>F2</v>
      </c>
      <c r="IL43" s="293">
        <f t="shared" si="80"/>
        <v>24</v>
      </c>
      <c r="IM43" s="292" t="str">
        <f t="shared" si="646"/>
        <v>F4</v>
      </c>
      <c r="IN43" s="296"/>
      <c r="IO43" s="296"/>
      <c r="IP43" s="299"/>
      <c r="IQ43" s="293" t="str">
        <f t="shared" si="647"/>
        <v/>
      </c>
      <c r="IR43" s="293" t="str">
        <f>IF((IQ43&lt;&gt;""),IF(OR($F43&lt;&gt;$G43,PrSettings!$M$4="●"),(($F43-$G43)=(IN43-IO43))*1,0),"")</f>
        <v/>
      </c>
      <c r="IS43" s="293" t="str">
        <f t="shared" si="648"/>
        <v/>
      </c>
      <c r="IT43" s="293" t="str">
        <f>IF(IQ43&lt;&gt;"",IF(ABS($F43-$G43)&gt;=PrSettings!$M$7,(ABS($F43-$G43-IN43+IO43)&lt;=1)*1,IF(AND(IQ43,$F43=$G43,$F43&gt;=PrSettings!$M$6),(ABS(IN43-$F43)&lt;=1)*1,IF(AND(ABS($F43-$G43-IN43+IO43)&lt;=1,$F43+$G43&gt;=PrSettings!$M$8),(ABS(IN43-$F43)&lt;=1)*(ABS(IO43-$G43)&lt;=1)*1,""))),"")</f>
        <v/>
      </c>
      <c r="IU43" s="300"/>
      <c r="IW43" s="291">
        <f t="shared" si="19"/>
        <v>22</v>
      </c>
      <c r="IX43" s="292" t="str">
        <f t="shared" si="649"/>
        <v>F2</v>
      </c>
      <c r="IY43" s="293">
        <f t="shared" si="83"/>
        <v>24</v>
      </c>
      <c r="IZ43" s="292" t="str">
        <f t="shared" si="650"/>
        <v>F4</v>
      </c>
      <c r="JA43" s="296"/>
      <c r="JB43" s="296"/>
      <c r="JC43" s="299"/>
      <c r="JD43" s="293" t="str">
        <f t="shared" si="651"/>
        <v/>
      </c>
      <c r="JE43" s="293" t="str">
        <f>IF((JD43&lt;&gt;""),IF(OR($F43&lt;&gt;$G43,PrSettings!$M$4="●"),(($F43-$G43)=(JA43-JB43))*1,0),"")</f>
        <v/>
      </c>
      <c r="JF43" s="293" t="str">
        <f t="shared" si="652"/>
        <v/>
      </c>
      <c r="JG43" s="293" t="str">
        <f>IF(JD43&lt;&gt;"",IF(ABS($F43-$G43)&gt;=PrSettings!$M$7,(ABS($F43-$G43-JA43+JB43)&lt;=1)*1,IF(AND(JD43,$F43=$G43,$F43&gt;=PrSettings!$M$6),(ABS(JA43-$F43)&lt;=1)*1,IF(AND(ABS($F43-$G43-JA43+JB43)&lt;=1,$F43+$G43&gt;=PrSettings!$M$8),(ABS(JA43-$F43)&lt;=1)*(ABS(JB43-$G43)&lt;=1)*1,""))),"")</f>
        <v/>
      </c>
      <c r="JH43" s="300"/>
      <c r="JJ43" s="291">
        <f t="shared" si="20"/>
        <v>22</v>
      </c>
      <c r="JK43" s="292" t="str">
        <f t="shared" si="653"/>
        <v>F2</v>
      </c>
      <c r="JL43" s="293">
        <f t="shared" si="86"/>
        <v>24</v>
      </c>
      <c r="JM43" s="292" t="str">
        <f t="shared" si="654"/>
        <v>F4</v>
      </c>
      <c r="JN43" s="296"/>
      <c r="JO43" s="296"/>
      <c r="JP43" s="299"/>
      <c r="JQ43" s="293" t="str">
        <f t="shared" si="655"/>
        <v/>
      </c>
      <c r="JR43" s="293" t="str">
        <f>IF((JQ43&lt;&gt;""),IF(OR($F43&lt;&gt;$G43,PrSettings!$M$4="●"),(($F43-$G43)=(JN43-JO43))*1,0),"")</f>
        <v/>
      </c>
      <c r="JS43" s="293" t="str">
        <f t="shared" si="656"/>
        <v/>
      </c>
      <c r="JT43" s="293" t="str">
        <f>IF(JQ43&lt;&gt;"",IF(ABS($F43-$G43)&gt;=PrSettings!$M$7,(ABS($F43-$G43-JN43+JO43)&lt;=1)*1,IF(AND(JQ43,$F43=$G43,$F43&gt;=PrSettings!$M$6),(ABS(JN43-$F43)&lt;=1)*1,IF(AND(ABS($F43-$G43-JN43+JO43)&lt;=1,$F43+$G43&gt;=PrSettings!$M$8),(ABS(JN43-$F43)&lt;=1)*(ABS(JO43-$G43)&lt;=1)*1,""))),"")</f>
        <v/>
      </c>
      <c r="JU43" s="300"/>
      <c r="JW43" s="291">
        <f t="shared" si="21"/>
        <v>22</v>
      </c>
      <c r="JX43" s="292" t="str">
        <f t="shared" si="657"/>
        <v>F2</v>
      </c>
      <c r="JY43" s="293">
        <f t="shared" si="89"/>
        <v>24</v>
      </c>
      <c r="JZ43" s="292" t="str">
        <f t="shared" si="658"/>
        <v>F4</v>
      </c>
      <c r="KA43" s="296"/>
      <c r="KB43" s="296"/>
      <c r="KC43" s="299"/>
      <c r="KD43" s="293" t="str">
        <f t="shared" si="659"/>
        <v/>
      </c>
      <c r="KE43" s="293" t="str">
        <f>IF((KD43&lt;&gt;""),IF(OR($F43&lt;&gt;$G43,PrSettings!$M$4="●"),(($F43-$G43)=(KA43-KB43))*1,0),"")</f>
        <v/>
      </c>
      <c r="KF43" s="293" t="str">
        <f t="shared" si="660"/>
        <v/>
      </c>
      <c r="KG43" s="293" t="str">
        <f>IF(KD43&lt;&gt;"",IF(ABS($F43-$G43)&gt;=PrSettings!$M$7,(ABS($F43-$G43-KA43+KB43)&lt;=1)*1,IF(AND(KD43,$F43=$G43,$F43&gt;=PrSettings!$M$6),(ABS(KA43-$F43)&lt;=1)*1,IF(AND(ABS($F43-$G43-KA43+KB43)&lt;=1,$F43+$G43&gt;=PrSettings!$M$8),(ABS(KA43-$F43)&lt;=1)*(ABS(KB43-$G43)&lt;=1)*1,""))),"")</f>
        <v/>
      </c>
      <c r="KH43" s="300"/>
      <c r="KJ43" s="291">
        <f t="shared" si="22"/>
        <v>22</v>
      </c>
      <c r="KK43" s="292" t="str">
        <f t="shared" si="661"/>
        <v>F2</v>
      </c>
      <c r="KL43" s="293">
        <f t="shared" si="92"/>
        <v>24</v>
      </c>
      <c r="KM43" s="292" t="str">
        <f t="shared" si="662"/>
        <v>F4</v>
      </c>
      <c r="KN43" s="296"/>
      <c r="KO43" s="296"/>
      <c r="KP43" s="299"/>
      <c r="KQ43" s="293" t="str">
        <f t="shared" si="663"/>
        <v/>
      </c>
      <c r="KR43" s="293" t="str">
        <f>IF((KQ43&lt;&gt;""),IF(OR($F43&lt;&gt;$G43,PrSettings!$M$4="●"),(($F43-$G43)=(KN43-KO43))*1,0),"")</f>
        <v/>
      </c>
      <c r="KS43" s="293" t="str">
        <f t="shared" si="664"/>
        <v/>
      </c>
      <c r="KT43" s="293" t="str">
        <f>IF(KQ43&lt;&gt;"",IF(ABS($F43-$G43)&gt;=PrSettings!$M$7,(ABS($F43-$G43-KN43+KO43)&lt;=1)*1,IF(AND(KQ43,$F43=$G43,$F43&gt;=PrSettings!$M$6),(ABS(KN43-$F43)&lt;=1)*1,IF(AND(ABS($F43-$G43-KN43+KO43)&lt;=1,$F43+$G43&gt;=PrSettings!$M$8),(ABS(KN43-$F43)&lt;=1)*(ABS(KO43-$G43)&lt;=1)*1,""))),"")</f>
        <v/>
      </c>
      <c r="KU43" s="300"/>
      <c r="KW43" s="291">
        <f t="shared" si="23"/>
        <v>22</v>
      </c>
      <c r="KX43" s="292" t="str">
        <f t="shared" si="665"/>
        <v>F2</v>
      </c>
      <c r="KY43" s="293">
        <f t="shared" si="95"/>
        <v>24</v>
      </c>
      <c r="KZ43" s="292" t="str">
        <f t="shared" si="666"/>
        <v>F4</v>
      </c>
      <c r="LA43" s="296"/>
      <c r="LB43" s="296"/>
      <c r="LC43" s="299"/>
      <c r="LD43" s="293" t="str">
        <f t="shared" si="667"/>
        <v/>
      </c>
      <c r="LE43" s="293" t="str">
        <f>IF((LD43&lt;&gt;""),IF(OR($F43&lt;&gt;$G43,PrSettings!$M$4="●"),(($F43-$G43)=(LA43-LB43))*1,0),"")</f>
        <v/>
      </c>
      <c r="LF43" s="293" t="str">
        <f t="shared" si="668"/>
        <v/>
      </c>
      <c r="LG43" s="293" t="str">
        <f>IF(LD43&lt;&gt;"",IF(ABS($F43-$G43)&gt;=PrSettings!$M$7,(ABS($F43-$G43-LA43+LB43)&lt;=1)*1,IF(AND(LD43,$F43=$G43,$F43&gt;=PrSettings!$M$6),(ABS(LA43-$F43)&lt;=1)*1,IF(AND(ABS($F43-$G43-LA43+LB43)&lt;=1,$F43+$G43&gt;=PrSettings!$M$8),(ABS(LA43-$F43)&lt;=1)*(ABS(LB43-$G43)&lt;=1)*1,""))),"")</f>
        <v/>
      </c>
      <c r="LH43" s="300"/>
      <c r="LJ43" s="291">
        <f t="shared" si="24"/>
        <v>22</v>
      </c>
      <c r="LK43" s="292" t="str">
        <f t="shared" si="669"/>
        <v>F2</v>
      </c>
      <c r="LL43" s="293">
        <f t="shared" si="98"/>
        <v>24</v>
      </c>
      <c r="LM43" s="292" t="str">
        <f t="shared" si="670"/>
        <v>F4</v>
      </c>
      <c r="LN43" s="296"/>
      <c r="LO43" s="296"/>
      <c r="LP43" s="299"/>
      <c r="LQ43" s="293" t="str">
        <f t="shared" si="671"/>
        <v/>
      </c>
      <c r="LR43" s="293" t="str">
        <f>IF((LQ43&lt;&gt;""),IF(OR($F43&lt;&gt;$G43,PrSettings!$M$4="●"),(($F43-$G43)=(LN43-LO43))*1,0),"")</f>
        <v/>
      </c>
      <c r="LS43" s="293" t="str">
        <f t="shared" si="672"/>
        <v/>
      </c>
      <c r="LT43" s="293" t="str">
        <f>IF(LQ43&lt;&gt;"",IF(ABS($F43-$G43)&gt;=PrSettings!$M$7,(ABS($F43-$G43-LN43+LO43)&lt;=1)*1,IF(AND(LQ43,$F43=$G43,$F43&gt;=PrSettings!$M$6),(ABS(LN43-$F43)&lt;=1)*1,IF(AND(ABS($F43-$G43-LN43+LO43)&lt;=1,$F43+$G43&gt;=PrSettings!$M$8),(ABS(LN43-$F43)&lt;=1)*(ABS(LO43-$G43)&lt;=1)*1,""))),"")</f>
        <v/>
      </c>
      <c r="LU43" s="300"/>
      <c r="LW43" s="291">
        <f t="shared" si="25"/>
        <v>22</v>
      </c>
      <c r="LX43" s="292" t="str">
        <f t="shared" si="673"/>
        <v>F2</v>
      </c>
      <c r="LY43" s="293">
        <f t="shared" si="101"/>
        <v>24</v>
      </c>
      <c r="LZ43" s="292" t="str">
        <f t="shared" si="674"/>
        <v>F4</v>
      </c>
      <c r="MA43" s="296"/>
      <c r="MB43" s="296"/>
      <c r="MC43" s="299"/>
      <c r="MD43" s="293" t="str">
        <f t="shared" si="675"/>
        <v/>
      </c>
      <c r="ME43" s="293" t="str">
        <f>IF((MD43&lt;&gt;""),IF(OR($F43&lt;&gt;$G43,PrSettings!$M$4="●"),(($F43-$G43)=(MA43-MB43))*1,0),"")</f>
        <v/>
      </c>
      <c r="MF43" s="293" t="str">
        <f t="shared" si="676"/>
        <v/>
      </c>
      <c r="MG43" s="293" t="str">
        <f>IF(MD43&lt;&gt;"",IF(ABS($F43-$G43)&gt;=PrSettings!$M$7,(ABS($F43-$G43-MA43+MB43)&lt;=1)*1,IF(AND(MD43,$F43=$G43,$F43&gt;=PrSettings!$M$6),(ABS(MA43-$F43)&lt;=1)*1,IF(AND(ABS($F43-$G43-MA43+MB43)&lt;=1,$F43+$G43&gt;=PrSettings!$M$8),(ABS(MA43-$F43)&lt;=1)*(ABS(MB43-$G43)&lt;=1)*1,""))),"")</f>
        <v/>
      </c>
      <c r="MH43" s="300"/>
    </row>
    <row r="44" spans="1:346" x14ac:dyDescent="0.25">
      <c r="B44" s="291">
        <f>INDEX(Groups!$C$7:$C$35,MATCH(C44,Groups!$D$7:$D$35,0))</f>
        <v>21</v>
      </c>
      <c r="C44" s="292" t="str">
        <f>CalcF!$P$25</f>
        <v>F1</v>
      </c>
      <c r="D44" s="293">
        <f>INDEX(Groups!$C$7:$C$35,MATCH(E44,Groups!$D$7:$D$35,0))</f>
        <v>23</v>
      </c>
      <c r="E44" s="292" t="str">
        <f>CalcF!$Q$25</f>
        <v>F3</v>
      </c>
      <c r="F44" s="294" t="str">
        <f>CalcF!$R$25</f>
        <v/>
      </c>
      <c r="G44" s="295" t="str">
        <f>CalcF!$S$25</f>
        <v/>
      </c>
      <c r="J44" s="291">
        <f t="shared" si="0"/>
        <v>21</v>
      </c>
      <c r="K44" s="292" t="str">
        <f t="shared" si="573"/>
        <v>F1</v>
      </c>
      <c r="L44" s="293">
        <f t="shared" si="26"/>
        <v>23</v>
      </c>
      <c r="M44" s="292" t="str">
        <f t="shared" si="574"/>
        <v>F3</v>
      </c>
      <c r="N44" s="296"/>
      <c r="O44" s="296"/>
      <c r="P44" s="299"/>
      <c r="Q44" s="293" t="str">
        <f t="shared" si="575"/>
        <v/>
      </c>
      <c r="R44" s="293" t="str">
        <f>IF((Q44&lt;&gt;""),IF(OR($F44&lt;&gt;$G44,PrSettings!$M$4="●"),(($F44-$G44)=(N44-O44))*1,0),"")</f>
        <v/>
      </c>
      <c r="S44" s="293" t="str">
        <f t="shared" si="576"/>
        <v/>
      </c>
      <c r="T44" s="293" t="str">
        <f>IF(Q44&lt;&gt;"",IF(ABS($F44-$G44)&gt;=PrSettings!$M$7,(ABS($F44-$G44-N44+O44)&lt;=1)*1,IF(AND(Q44,$F44=$G44,$F44&gt;=PrSettings!$M$6),(ABS(N44-$F44)&lt;=1)*1,IF(AND(ABS($F44-$G44-N44+O44)&lt;=1,$F44+$G44&gt;=PrSettings!$M$8),(ABS(N44-$F44)&lt;=1)*(ABS(O44-$G44)&lt;=1)*1,""))),"")</f>
        <v/>
      </c>
      <c r="U44" s="300"/>
      <c r="W44" s="291">
        <f t="shared" si="1"/>
        <v>21</v>
      </c>
      <c r="X44" s="292" t="str">
        <f t="shared" si="577"/>
        <v>F1</v>
      </c>
      <c r="Y44" s="293">
        <f t="shared" si="29"/>
        <v>23</v>
      </c>
      <c r="Z44" s="292" t="str">
        <f t="shared" si="578"/>
        <v>F3</v>
      </c>
      <c r="AA44" s="296"/>
      <c r="AB44" s="296"/>
      <c r="AC44" s="299"/>
      <c r="AD44" s="293" t="str">
        <f t="shared" si="579"/>
        <v/>
      </c>
      <c r="AE44" s="293" t="str">
        <f>IF((AD44&lt;&gt;""),IF(OR($F44&lt;&gt;$G44,PrSettings!$M$4="●"),(($F44-$G44)=(AA44-AB44))*1,0),"")</f>
        <v/>
      </c>
      <c r="AF44" s="293" t="str">
        <f t="shared" si="580"/>
        <v/>
      </c>
      <c r="AG44" s="293" t="str">
        <f>IF(AD44&lt;&gt;"",IF(ABS($F44-$G44)&gt;=PrSettings!$M$7,(ABS($F44-$G44-AA44+AB44)&lt;=1)*1,IF(AND(AD44,$F44=$G44,$F44&gt;=PrSettings!$M$6),(ABS(AA44-$F44)&lt;=1)*1,IF(AND(ABS($F44-$G44-AA44+AB44)&lt;=1,$F44+$G44&gt;=PrSettings!$M$8),(ABS(AA44-$F44)&lt;=1)*(ABS(AB44-$G44)&lt;=1)*1,""))),"")</f>
        <v/>
      </c>
      <c r="AH44" s="300"/>
      <c r="AJ44" s="291">
        <f t="shared" si="2"/>
        <v>21</v>
      </c>
      <c r="AK44" s="292" t="str">
        <f t="shared" si="581"/>
        <v>F1</v>
      </c>
      <c r="AL44" s="293">
        <f t="shared" si="32"/>
        <v>23</v>
      </c>
      <c r="AM44" s="292" t="str">
        <f t="shared" si="582"/>
        <v>F3</v>
      </c>
      <c r="AN44" s="296"/>
      <c r="AO44" s="296"/>
      <c r="AP44" s="299"/>
      <c r="AQ44" s="293" t="str">
        <f t="shared" si="583"/>
        <v/>
      </c>
      <c r="AR44" s="293" t="str">
        <f>IF((AQ44&lt;&gt;""),IF(OR($F44&lt;&gt;$G44,PrSettings!$M$4="●"),(($F44-$G44)=(AN44-AO44))*1,0),"")</f>
        <v/>
      </c>
      <c r="AS44" s="293" t="str">
        <f t="shared" si="584"/>
        <v/>
      </c>
      <c r="AT44" s="293" t="str">
        <f>IF(AQ44&lt;&gt;"",IF(ABS($F44-$G44)&gt;=PrSettings!$M$7,(ABS($F44-$G44-AN44+AO44)&lt;=1)*1,IF(AND(AQ44,$F44=$G44,$F44&gt;=PrSettings!$M$6),(ABS(AN44-$F44)&lt;=1)*1,IF(AND(ABS($F44-$G44-AN44+AO44)&lt;=1,$F44+$G44&gt;=PrSettings!$M$8),(ABS(AN44-$F44)&lt;=1)*(ABS(AO44-$G44)&lt;=1)*1,""))),"")</f>
        <v/>
      </c>
      <c r="AU44" s="300"/>
      <c r="AW44" s="291">
        <f t="shared" si="3"/>
        <v>21</v>
      </c>
      <c r="AX44" s="292" t="str">
        <f t="shared" si="585"/>
        <v>F1</v>
      </c>
      <c r="AY44" s="293">
        <f t="shared" si="35"/>
        <v>23</v>
      </c>
      <c r="AZ44" s="292" t="str">
        <f t="shared" si="586"/>
        <v>F3</v>
      </c>
      <c r="BA44" s="296"/>
      <c r="BB44" s="296"/>
      <c r="BC44" s="299"/>
      <c r="BD44" s="293" t="str">
        <f t="shared" si="587"/>
        <v/>
      </c>
      <c r="BE44" s="293" t="str">
        <f>IF((BD44&lt;&gt;""),IF(OR($F44&lt;&gt;$G44,PrSettings!$M$4="●"),(($F44-$G44)=(BA44-BB44))*1,0),"")</f>
        <v/>
      </c>
      <c r="BF44" s="293" t="str">
        <f t="shared" si="588"/>
        <v/>
      </c>
      <c r="BG44" s="293" t="str">
        <f>IF(BD44&lt;&gt;"",IF(ABS($F44-$G44)&gt;=PrSettings!$M$7,(ABS($F44-$G44-BA44+BB44)&lt;=1)*1,IF(AND(BD44,$F44=$G44,$F44&gt;=PrSettings!$M$6),(ABS(BA44-$F44)&lt;=1)*1,IF(AND(ABS($F44-$G44-BA44+BB44)&lt;=1,$F44+$G44&gt;=PrSettings!$M$8),(ABS(BA44-$F44)&lt;=1)*(ABS(BB44-$G44)&lt;=1)*1,""))),"")</f>
        <v/>
      </c>
      <c r="BH44" s="300"/>
      <c r="BJ44" s="291">
        <f t="shared" si="4"/>
        <v>21</v>
      </c>
      <c r="BK44" s="292" t="str">
        <f t="shared" si="589"/>
        <v>F1</v>
      </c>
      <c r="BL44" s="293">
        <f t="shared" si="38"/>
        <v>23</v>
      </c>
      <c r="BM44" s="292" t="str">
        <f t="shared" si="590"/>
        <v>F3</v>
      </c>
      <c r="BN44" s="296"/>
      <c r="BO44" s="296"/>
      <c r="BP44" s="299"/>
      <c r="BQ44" s="293" t="str">
        <f t="shared" si="591"/>
        <v/>
      </c>
      <c r="BR44" s="293" t="str">
        <f>IF((BQ44&lt;&gt;""),IF(OR($F44&lt;&gt;$G44,PrSettings!$M$4="●"),(($F44-$G44)=(BN44-BO44))*1,0),"")</f>
        <v/>
      </c>
      <c r="BS44" s="293" t="str">
        <f t="shared" si="592"/>
        <v/>
      </c>
      <c r="BT44" s="293" t="str">
        <f>IF(BQ44&lt;&gt;"",IF(ABS($F44-$G44)&gt;=PrSettings!$M$7,(ABS($F44-$G44-BN44+BO44)&lt;=1)*1,IF(AND(BQ44,$F44=$G44,$F44&gt;=PrSettings!$M$6),(ABS(BN44-$F44)&lt;=1)*1,IF(AND(ABS($F44-$G44-BN44+BO44)&lt;=1,$F44+$G44&gt;=PrSettings!$M$8),(ABS(BN44-$F44)&lt;=1)*(ABS(BO44-$G44)&lt;=1)*1,""))),"")</f>
        <v/>
      </c>
      <c r="BU44" s="300"/>
      <c r="BW44" s="291">
        <f t="shared" si="5"/>
        <v>21</v>
      </c>
      <c r="BX44" s="292" t="str">
        <f t="shared" si="593"/>
        <v>F1</v>
      </c>
      <c r="BY44" s="293">
        <f t="shared" si="41"/>
        <v>23</v>
      </c>
      <c r="BZ44" s="292" t="str">
        <f t="shared" si="594"/>
        <v>F3</v>
      </c>
      <c r="CA44" s="296"/>
      <c r="CB44" s="296"/>
      <c r="CC44" s="299"/>
      <c r="CD44" s="293" t="str">
        <f t="shared" si="595"/>
        <v/>
      </c>
      <c r="CE44" s="293" t="str">
        <f>IF((CD44&lt;&gt;""),IF(OR($F44&lt;&gt;$G44,PrSettings!$M$4="●"),(($F44-$G44)=(CA44-CB44))*1,0),"")</f>
        <v/>
      </c>
      <c r="CF44" s="293" t="str">
        <f t="shared" si="596"/>
        <v/>
      </c>
      <c r="CG44" s="293" t="str">
        <f>IF(CD44&lt;&gt;"",IF(ABS($F44-$G44)&gt;=PrSettings!$M$7,(ABS($F44-$G44-CA44+CB44)&lt;=1)*1,IF(AND(CD44,$F44=$G44,$F44&gt;=PrSettings!$M$6),(ABS(CA44-$F44)&lt;=1)*1,IF(AND(ABS($F44-$G44-CA44+CB44)&lt;=1,$F44+$G44&gt;=PrSettings!$M$8),(ABS(CA44-$F44)&lt;=1)*(ABS(CB44-$G44)&lt;=1)*1,""))),"")</f>
        <v/>
      </c>
      <c r="CH44" s="300"/>
      <c r="CJ44" s="291">
        <f t="shared" si="6"/>
        <v>21</v>
      </c>
      <c r="CK44" s="292" t="str">
        <f t="shared" si="597"/>
        <v>F1</v>
      </c>
      <c r="CL44" s="293">
        <f t="shared" si="44"/>
        <v>23</v>
      </c>
      <c r="CM44" s="292" t="str">
        <f t="shared" si="598"/>
        <v>F3</v>
      </c>
      <c r="CN44" s="296"/>
      <c r="CO44" s="296"/>
      <c r="CP44" s="299"/>
      <c r="CQ44" s="293" t="str">
        <f t="shared" si="599"/>
        <v/>
      </c>
      <c r="CR44" s="293" t="str">
        <f>IF((CQ44&lt;&gt;""),IF(OR($F44&lt;&gt;$G44,PrSettings!$M$4="●"),(($F44-$G44)=(CN44-CO44))*1,0),"")</f>
        <v/>
      </c>
      <c r="CS44" s="293" t="str">
        <f t="shared" si="600"/>
        <v/>
      </c>
      <c r="CT44" s="293" t="str">
        <f>IF(CQ44&lt;&gt;"",IF(ABS($F44-$G44)&gt;=PrSettings!$M$7,(ABS($F44-$G44-CN44+CO44)&lt;=1)*1,IF(AND(CQ44,$F44=$G44,$F44&gt;=PrSettings!$M$6),(ABS(CN44-$F44)&lt;=1)*1,IF(AND(ABS($F44-$G44-CN44+CO44)&lt;=1,$F44+$G44&gt;=PrSettings!$M$8),(ABS(CN44-$F44)&lt;=1)*(ABS(CO44-$G44)&lt;=1)*1,""))),"")</f>
        <v/>
      </c>
      <c r="CU44" s="300"/>
      <c r="CW44" s="291">
        <f t="shared" si="7"/>
        <v>21</v>
      </c>
      <c r="CX44" s="292" t="str">
        <f t="shared" si="601"/>
        <v>F1</v>
      </c>
      <c r="CY44" s="293">
        <f t="shared" si="47"/>
        <v>23</v>
      </c>
      <c r="CZ44" s="292" t="str">
        <f t="shared" si="602"/>
        <v>F3</v>
      </c>
      <c r="DA44" s="296"/>
      <c r="DB44" s="296"/>
      <c r="DC44" s="299"/>
      <c r="DD44" s="293" t="str">
        <f t="shared" si="603"/>
        <v/>
      </c>
      <c r="DE44" s="293" t="str">
        <f>IF((DD44&lt;&gt;""),IF(OR($F44&lt;&gt;$G44,PrSettings!$M$4="●"),(($F44-$G44)=(DA44-DB44))*1,0),"")</f>
        <v/>
      </c>
      <c r="DF44" s="293" t="str">
        <f t="shared" si="604"/>
        <v/>
      </c>
      <c r="DG44" s="293" t="str">
        <f>IF(DD44&lt;&gt;"",IF(ABS($F44-$G44)&gt;=PrSettings!$M$7,(ABS($F44-$G44-DA44+DB44)&lt;=1)*1,IF(AND(DD44,$F44=$G44,$F44&gt;=PrSettings!$M$6),(ABS(DA44-$F44)&lt;=1)*1,IF(AND(ABS($F44-$G44-DA44+DB44)&lt;=1,$F44+$G44&gt;=PrSettings!$M$8),(ABS(DA44-$F44)&lt;=1)*(ABS(DB44-$G44)&lt;=1)*1,""))),"")</f>
        <v/>
      </c>
      <c r="DH44" s="300"/>
      <c r="DJ44" s="291">
        <f t="shared" si="8"/>
        <v>21</v>
      </c>
      <c r="DK44" s="292" t="str">
        <f t="shared" si="605"/>
        <v>F1</v>
      </c>
      <c r="DL44" s="293">
        <f t="shared" si="50"/>
        <v>23</v>
      </c>
      <c r="DM44" s="292" t="str">
        <f t="shared" si="606"/>
        <v>F3</v>
      </c>
      <c r="DN44" s="296"/>
      <c r="DO44" s="296"/>
      <c r="DP44" s="299"/>
      <c r="DQ44" s="293" t="str">
        <f t="shared" si="607"/>
        <v/>
      </c>
      <c r="DR44" s="293" t="str">
        <f>IF((DQ44&lt;&gt;""),IF(OR($F44&lt;&gt;$G44,PrSettings!$M$4="●"),(($F44-$G44)=(DN44-DO44))*1,0),"")</f>
        <v/>
      </c>
      <c r="DS44" s="293" t="str">
        <f t="shared" si="608"/>
        <v/>
      </c>
      <c r="DT44" s="293" t="str">
        <f>IF(DQ44&lt;&gt;"",IF(ABS($F44-$G44)&gt;=PrSettings!$M$7,(ABS($F44-$G44-DN44+DO44)&lt;=1)*1,IF(AND(DQ44,$F44=$G44,$F44&gt;=PrSettings!$M$6),(ABS(DN44-$F44)&lt;=1)*1,IF(AND(ABS($F44-$G44-DN44+DO44)&lt;=1,$F44+$G44&gt;=PrSettings!$M$8),(ABS(DN44-$F44)&lt;=1)*(ABS(DO44-$G44)&lt;=1)*1,""))),"")</f>
        <v/>
      </c>
      <c r="DU44" s="300"/>
      <c r="DW44" s="291">
        <f t="shared" si="9"/>
        <v>21</v>
      </c>
      <c r="DX44" s="292" t="str">
        <f t="shared" si="609"/>
        <v>F1</v>
      </c>
      <c r="DY44" s="293">
        <f t="shared" si="53"/>
        <v>23</v>
      </c>
      <c r="DZ44" s="292" t="str">
        <f t="shared" si="610"/>
        <v>F3</v>
      </c>
      <c r="EA44" s="296"/>
      <c r="EB44" s="296"/>
      <c r="EC44" s="299"/>
      <c r="ED44" s="293" t="str">
        <f t="shared" si="611"/>
        <v/>
      </c>
      <c r="EE44" s="293" t="str">
        <f>IF((ED44&lt;&gt;""),IF(OR($F44&lt;&gt;$G44,PrSettings!$M$4="●"),(($F44-$G44)=(EA44-EB44))*1,0),"")</f>
        <v/>
      </c>
      <c r="EF44" s="293" t="str">
        <f t="shared" si="612"/>
        <v/>
      </c>
      <c r="EG44" s="293" t="str">
        <f>IF(ED44&lt;&gt;"",IF(ABS($F44-$G44)&gt;=PrSettings!$M$7,(ABS($F44-$G44-EA44+EB44)&lt;=1)*1,IF(AND(ED44,$F44=$G44,$F44&gt;=PrSettings!$M$6),(ABS(EA44-$F44)&lt;=1)*1,IF(AND(ABS($F44-$G44-EA44+EB44)&lt;=1,$F44+$G44&gt;=PrSettings!$M$8),(ABS(EA44-$F44)&lt;=1)*(ABS(EB44-$G44)&lt;=1)*1,""))),"")</f>
        <v/>
      </c>
      <c r="EH44" s="300"/>
      <c r="EJ44" s="291">
        <f t="shared" si="10"/>
        <v>21</v>
      </c>
      <c r="EK44" s="292" t="str">
        <f t="shared" si="613"/>
        <v>F1</v>
      </c>
      <c r="EL44" s="293">
        <f t="shared" si="56"/>
        <v>23</v>
      </c>
      <c r="EM44" s="292" t="str">
        <f t="shared" si="614"/>
        <v>F3</v>
      </c>
      <c r="EN44" s="296"/>
      <c r="EO44" s="296"/>
      <c r="EP44" s="299"/>
      <c r="EQ44" s="293" t="str">
        <f t="shared" si="615"/>
        <v/>
      </c>
      <c r="ER44" s="293" t="str">
        <f>IF((EQ44&lt;&gt;""),IF(OR($F44&lt;&gt;$G44,PrSettings!$M$4="●"),(($F44-$G44)=(EN44-EO44))*1,0),"")</f>
        <v/>
      </c>
      <c r="ES44" s="293" t="str">
        <f t="shared" si="616"/>
        <v/>
      </c>
      <c r="ET44" s="293" t="str">
        <f>IF(EQ44&lt;&gt;"",IF(ABS($F44-$G44)&gt;=PrSettings!$M$7,(ABS($F44-$G44-EN44+EO44)&lt;=1)*1,IF(AND(EQ44,$F44=$G44,$F44&gt;=PrSettings!$M$6),(ABS(EN44-$F44)&lt;=1)*1,IF(AND(ABS($F44-$G44-EN44+EO44)&lt;=1,$F44+$G44&gt;=PrSettings!$M$8),(ABS(EN44-$F44)&lt;=1)*(ABS(EO44-$G44)&lt;=1)*1,""))),"")</f>
        <v/>
      </c>
      <c r="EU44" s="300"/>
      <c r="EW44" s="291">
        <f t="shared" si="11"/>
        <v>21</v>
      </c>
      <c r="EX44" s="292" t="str">
        <f t="shared" si="617"/>
        <v>F1</v>
      </c>
      <c r="EY44" s="293">
        <f t="shared" si="59"/>
        <v>23</v>
      </c>
      <c r="EZ44" s="292" t="str">
        <f t="shared" si="618"/>
        <v>F3</v>
      </c>
      <c r="FA44" s="296"/>
      <c r="FB44" s="296"/>
      <c r="FC44" s="299"/>
      <c r="FD44" s="293" t="str">
        <f t="shared" si="619"/>
        <v/>
      </c>
      <c r="FE44" s="293" t="str">
        <f>IF((FD44&lt;&gt;""),IF(OR($F44&lt;&gt;$G44,PrSettings!$M$4="●"),(($F44-$G44)=(FA44-FB44))*1,0),"")</f>
        <v/>
      </c>
      <c r="FF44" s="293" t="str">
        <f t="shared" si="620"/>
        <v/>
      </c>
      <c r="FG44" s="293" t="str">
        <f>IF(FD44&lt;&gt;"",IF(ABS($F44-$G44)&gt;=PrSettings!$M$7,(ABS($F44-$G44-FA44+FB44)&lt;=1)*1,IF(AND(FD44,$F44=$G44,$F44&gt;=PrSettings!$M$6),(ABS(FA44-$F44)&lt;=1)*1,IF(AND(ABS($F44-$G44-FA44+FB44)&lt;=1,$F44+$G44&gt;=PrSettings!$M$8),(ABS(FA44-$F44)&lt;=1)*(ABS(FB44-$G44)&lt;=1)*1,""))),"")</f>
        <v/>
      </c>
      <c r="FH44" s="300"/>
      <c r="FJ44" s="291">
        <f t="shared" si="12"/>
        <v>21</v>
      </c>
      <c r="FK44" s="292" t="str">
        <f t="shared" si="621"/>
        <v>F1</v>
      </c>
      <c r="FL44" s="293">
        <f t="shared" si="62"/>
        <v>23</v>
      </c>
      <c r="FM44" s="292" t="str">
        <f t="shared" si="622"/>
        <v>F3</v>
      </c>
      <c r="FN44" s="296"/>
      <c r="FO44" s="296"/>
      <c r="FP44" s="299"/>
      <c r="FQ44" s="293" t="str">
        <f t="shared" si="623"/>
        <v/>
      </c>
      <c r="FR44" s="293" t="str">
        <f>IF((FQ44&lt;&gt;""),IF(OR($F44&lt;&gt;$G44,PrSettings!$M$4="●"),(($F44-$G44)=(FN44-FO44))*1,0),"")</f>
        <v/>
      </c>
      <c r="FS44" s="293" t="str">
        <f t="shared" si="624"/>
        <v/>
      </c>
      <c r="FT44" s="293" t="str">
        <f>IF(FQ44&lt;&gt;"",IF(ABS($F44-$G44)&gt;=PrSettings!$M$7,(ABS($F44-$G44-FN44+FO44)&lt;=1)*1,IF(AND(FQ44,$F44=$G44,$F44&gt;=PrSettings!$M$6),(ABS(FN44-$F44)&lt;=1)*1,IF(AND(ABS($F44-$G44-FN44+FO44)&lt;=1,$F44+$G44&gt;=PrSettings!$M$8),(ABS(FN44-$F44)&lt;=1)*(ABS(FO44-$G44)&lt;=1)*1,""))),"")</f>
        <v/>
      </c>
      <c r="FU44" s="300"/>
      <c r="FW44" s="291">
        <f t="shared" si="13"/>
        <v>21</v>
      </c>
      <c r="FX44" s="292" t="str">
        <f t="shared" si="625"/>
        <v>F1</v>
      </c>
      <c r="FY44" s="293">
        <f t="shared" si="65"/>
        <v>23</v>
      </c>
      <c r="FZ44" s="292" t="str">
        <f t="shared" si="626"/>
        <v>F3</v>
      </c>
      <c r="GA44" s="296"/>
      <c r="GB44" s="296"/>
      <c r="GC44" s="299"/>
      <c r="GD44" s="293" t="str">
        <f t="shared" si="627"/>
        <v/>
      </c>
      <c r="GE44" s="293" t="str">
        <f>IF((GD44&lt;&gt;""),IF(OR($F44&lt;&gt;$G44,PrSettings!$M$4="●"),(($F44-$G44)=(GA44-GB44))*1,0),"")</f>
        <v/>
      </c>
      <c r="GF44" s="293" t="str">
        <f t="shared" si="628"/>
        <v/>
      </c>
      <c r="GG44" s="293" t="str">
        <f>IF(GD44&lt;&gt;"",IF(ABS($F44-$G44)&gt;=PrSettings!$M$7,(ABS($F44-$G44-GA44+GB44)&lt;=1)*1,IF(AND(GD44,$F44=$G44,$F44&gt;=PrSettings!$M$6),(ABS(GA44-$F44)&lt;=1)*1,IF(AND(ABS($F44-$G44-GA44+GB44)&lt;=1,$F44+$G44&gt;=PrSettings!$M$8),(ABS(GA44-$F44)&lt;=1)*(ABS(GB44-$G44)&lt;=1)*1,""))),"")</f>
        <v/>
      </c>
      <c r="GH44" s="300"/>
      <c r="GJ44" s="291">
        <f t="shared" si="14"/>
        <v>21</v>
      </c>
      <c r="GK44" s="292" t="str">
        <f t="shared" si="629"/>
        <v>F1</v>
      </c>
      <c r="GL44" s="293">
        <f t="shared" si="68"/>
        <v>23</v>
      </c>
      <c r="GM44" s="292" t="str">
        <f t="shared" si="630"/>
        <v>F3</v>
      </c>
      <c r="GN44" s="296"/>
      <c r="GO44" s="296"/>
      <c r="GP44" s="299"/>
      <c r="GQ44" s="293" t="str">
        <f t="shared" si="631"/>
        <v/>
      </c>
      <c r="GR44" s="293" t="str">
        <f>IF((GQ44&lt;&gt;""),IF(OR($F44&lt;&gt;$G44,PrSettings!$M$4="●"),(($F44-$G44)=(GN44-GO44))*1,0),"")</f>
        <v/>
      </c>
      <c r="GS44" s="293" t="str">
        <f t="shared" si="632"/>
        <v/>
      </c>
      <c r="GT44" s="293" t="str">
        <f>IF(GQ44&lt;&gt;"",IF(ABS($F44-$G44)&gt;=PrSettings!$M$7,(ABS($F44-$G44-GN44+GO44)&lt;=1)*1,IF(AND(GQ44,$F44=$G44,$F44&gt;=PrSettings!$M$6),(ABS(GN44-$F44)&lt;=1)*1,IF(AND(ABS($F44-$G44-GN44+GO44)&lt;=1,$F44+$G44&gt;=PrSettings!$M$8),(ABS(GN44-$F44)&lt;=1)*(ABS(GO44-$G44)&lt;=1)*1,""))),"")</f>
        <v/>
      </c>
      <c r="GU44" s="300"/>
      <c r="GW44" s="291">
        <f t="shared" si="15"/>
        <v>21</v>
      </c>
      <c r="GX44" s="292" t="str">
        <f t="shared" si="633"/>
        <v>F1</v>
      </c>
      <c r="GY44" s="293">
        <f t="shared" si="71"/>
        <v>23</v>
      </c>
      <c r="GZ44" s="292" t="str">
        <f t="shared" si="634"/>
        <v>F3</v>
      </c>
      <c r="HA44" s="296"/>
      <c r="HB44" s="296"/>
      <c r="HC44" s="299"/>
      <c r="HD44" s="293" t="str">
        <f t="shared" si="635"/>
        <v/>
      </c>
      <c r="HE44" s="293" t="str">
        <f>IF((HD44&lt;&gt;""),IF(OR($F44&lt;&gt;$G44,PrSettings!$M$4="●"),(($F44-$G44)=(HA44-HB44))*1,0),"")</f>
        <v/>
      </c>
      <c r="HF44" s="293" t="str">
        <f t="shared" si="636"/>
        <v/>
      </c>
      <c r="HG44" s="293" t="str">
        <f>IF(HD44&lt;&gt;"",IF(ABS($F44-$G44)&gt;=PrSettings!$M$7,(ABS($F44-$G44-HA44+HB44)&lt;=1)*1,IF(AND(HD44,$F44=$G44,$F44&gt;=PrSettings!$M$6),(ABS(HA44-$F44)&lt;=1)*1,IF(AND(ABS($F44-$G44-HA44+HB44)&lt;=1,$F44+$G44&gt;=PrSettings!$M$8),(ABS(HA44-$F44)&lt;=1)*(ABS(HB44-$G44)&lt;=1)*1,""))),"")</f>
        <v/>
      </c>
      <c r="HH44" s="300"/>
      <c r="HJ44" s="291">
        <f t="shared" si="16"/>
        <v>21</v>
      </c>
      <c r="HK44" s="292" t="str">
        <f t="shared" si="637"/>
        <v>F1</v>
      </c>
      <c r="HL44" s="293">
        <f t="shared" si="74"/>
        <v>23</v>
      </c>
      <c r="HM44" s="292" t="str">
        <f t="shared" si="638"/>
        <v>F3</v>
      </c>
      <c r="HN44" s="296"/>
      <c r="HO44" s="296"/>
      <c r="HP44" s="299"/>
      <c r="HQ44" s="293" t="str">
        <f t="shared" si="639"/>
        <v/>
      </c>
      <c r="HR44" s="293" t="str">
        <f>IF((HQ44&lt;&gt;""),IF(OR($F44&lt;&gt;$G44,PrSettings!$M$4="●"),(($F44-$G44)=(HN44-HO44))*1,0),"")</f>
        <v/>
      </c>
      <c r="HS44" s="293" t="str">
        <f t="shared" si="640"/>
        <v/>
      </c>
      <c r="HT44" s="293" t="str">
        <f>IF(HQ44&lt;&gt;"",IF(ABS($F44-$G44)&gt;=PrSettings!$M$7,(ABS($F44-$G44-HN44+HO44)&lt;=1)*1,IF(AND(HQ44,$F44=$G44,$F44&gt;=PrSettings!$M$6),(ABS(HN44-$F44)&lt;=1)*1,IF(AND(ABS($F44-$G44-HN44+HO44)&lt;=1,$F44+$G44&gt;=PrSettings!$M$8),(ABS(HN44-$F44)&lt;=1)*(ABS(HO44-$G44)&lt;=1)*1,""))),"")</f>
        <v/>
      </c>
      <c r="HU44" s="300"/>
      <c r="HW44" s="291">
        <f t="shared" si="17"/>
        <v>21</v>
      </c>
      <c r="HX44" s="292" t="str">
        <f t="shared" si="641"/>
        <v>F1</v>
      </c>
      <c r="HY44" s="293">
        <f t="shared" si="77"/>
        <v>23</v>
      </c>
      <c r="HZ44" s="292" t="str">
        <f t="shared" si="642"/>
        <v>F3</v>
      </c>
      <c r="IA44" s="296"/>
      <c r="IB44" s="296"/>
      <c r="IC44" s="299"/>
      <c r="ID44" s="293" t="str">
        <f t="shared" si="643"/>
        <v/>
      </c>
      <c r="IE44" s="293" t="str">
        <f>IF((ID44&lt;&gt;""),IF(OR($F44&lt;&gt;$G44,PrSettings!$M$4="●"),(($F44-$G44)=(IA44-IB44))*1,0),"")</f>
        <v/>
      </c>
      <c r="IF44" s="293" t="str">
        <f t="shared" si="644"/>
        <v/>
      </c>
      <c r="IG44" s="293" t="str">
        <f>IF(ID44&lt;&gt;"",IF(ABS($F44-$G44)&gt;=PrSettings!$M$7,(ABS($F44-$G44-IA44+IB44)&lt;=1)*1,IF(AND(ID44,$F44=$G44,$F44&gt;=PrSettings!$M$6),(ABS(IA44-$F44)&lt;=1)*1,IF(AND(ABS($F44-$G44-IA44+IB44)&lt;=1,$F44+$G44&gt;=PrSettings!$M$8),(ABS(IA44-$F44)&lt;=1)*(ABS(IB44-$G44)&lt;=1)*1,""))),"")</f>
        <v/>
      </c>
      <c r="IH44" s="300"/>
      <c r="IJ44" s="291">
        <f t="shared" si="18"/>
        <v>21</v>
      </c>
      <c r="IK44" s="292" t="str">
        <f t="shared" si="645"/>
        <v>F1</v>
      </c>
      <c r="IL44" s="293">
        <f t="shared" si="80"/>
        <v>23</v>
      </c>
      <c r="IM44" s="292" t="str">
        <f t="shared" si="646"/>
        <v>F3</v>
      </c>
      <c r="IN44" s="296"/>
      <c r="IO44" s="296"/>
      <c r="IP44" s="299"/>
      <c r="IQ44" s="293" t="str">
        <f t="shared" si="647"/>
        <v/>
      </c>
      <c r="IR44" s="293" t="str">
        <f>IF((IQ44&lt;&gt;""),IF(OR($F44&lt;&gt;$G44,PrSettings!$M$4="●"),(($F44-$G44)=(IN44-IO44))*1,0),"")</f>
        <v/>
      </c>
      <c r="IS44" s="293" t="str">
        <f t="shared" si="648"/>
        <v/>
      </c>
      <c r="IT44" s="293" t="str">
        <f>IF(IQ44&lt;&gt;"",IF(ABS($F44-$G44)&gt;=PrSettings!$M$7,(ABS($F44-$G44-IN44+IO44)&lt;=1)*1,IF(AND(IQ44,$F44=$G44,$F44&gt;=PrSettings!$M$6),(ABS(IN44-$F44)&lt;=1)*1,IF(AND(ABS($F44-$G44-IN44+IO44)&lt;=1,$F44+$G44&gt;=PrSettings!$M$8),(ABS(IN44-$F44)&lt;=1)*(ABS(IO44-$G44)&lt;=1)*1,""))),"")</f>
        <v/>
      </c>
      <c r="IU44" s="300"/>
      <c r="IW44" s="291">
        <f t="shared" si="19"/>
        <v>21</v>
      </c>
      <c r="IX44" s="292" t="str">
        <f t="shared" si="649"/>
        <v>F1</v>
      </c>
      <c r="IY44" s="293">
        <f t="shared" si="83"/>
        <v>23</v>
      </c>
      <c r="IZ44" s="292" t="str">
        <f t="shared" si="650"/>
        <v>F3</v>
      </c>
      <c r="JA44" s="296"/>
      <c r="JB44" s="296"/>
      <c r="JC44" s="299"/>
      <c r="JD44" s="293" t="str">
        <f t="shared" si="651"/>
        <v/>
      </c>
      <c r="JE44" s="293" t="str">
        <f>IF((JD44&lt;&gt;""),IF(OR($F44&lt;&gt;$G44,PrSettings!$M$4="●"),(($F44-$G44)=(JA44-JB44))*1,0),"")</f>
        <v/>
      </c>
      <c r="JF44" s="293" t="str">
        <f t="shared" si="652"/>
        <v/>
      </c>
      <c r="JG44" s="293" t="str">
        <f>IF(JD44&lt;&gt;"",IF(ABS($F44-$G44)&gt;=PrSettings!$M$7,(ABS($F44-$G44-JA44+JB44)&lt;=1)*1,IF(AND(JD44,$F44=$G44,$F44&gt;=PrSettings!$M$6),(ABS(JA44-$F44)&lt;=1)*1,IF(AND(ABS($F44-$G44-JA44+JB44)&lt;=1,$F44+$G44&gt;=PrSettings!$M$8),(ABS(JA44-$F44)&lt;=1)*(ABS(JB44-$G44)&lt;=1)*1,""))),"")</f>
        <v/>
      </c>
      <c r="JH44" s="300"/>
      <c r="JJ44" s="291">
        <f t="shared" si="20"/>
        <v>21</v>
      </c>
      <c r="JK44" s="292" t="str">
        <f t="shared" si="653"/>
        <v>F1</v>
      </c>
      <c r="JL44" s="293">
        <f t="shared" si="86"/>
        <v>23</v>
      </c>
      <c r="JM44" s="292" t="str">
        <f t="shared" si="654"/>
        <v>F3</v>
      </c>
      <c r="JN44" s="296"/>
      <c r="JO44" s="296"/>
      <c r="JP44" s="299"/>
      <c r="JQ44" s="293" t="str">
        <f t="shared" si="655"/>
        <v/>
      </c>
      <c r="JR44" s="293" t="str">
        <f>IF((JQ44&lt;&gt;""),IF(OR($F44&lt;&gt;$G44,PrSettings!$M$4="●"),(($F44-$G44)=(JN44-JO44))*1,0),"")</f>
        <v/>
      </c>
      <c r="JS44" s="293" t="str">
        <f t="shared" si="656"/>
        <v/>
      </c>
      <c r="JT44" s="293" t="str">
        <f>IF(JQ44&lt;&gt;"",IF(ABS($F44-$G44)&gt;=PrSettings!$M$7,(ABS($F44-$G44-JN44+JO44)&lt;=1)*1,IF(AND(JQ44,$F44=$G44,$F44&gt;=PrSettings!$M$6),(ABS(JN44-$F44)&lt;=1)*1,IF(AND(ABS($F44-$G44-JN44+JO44)&lt;=1,$F44+$G44&gt;=PrSettings!$M$8),(ABS(JN44-$F44)&lt;=1)*(ABS(JO44-$G44)&lt;=1)*1,""))),"")</f>
        <v/>
      </c>
      <c r="JU44" s="300"/>
      <c r="JW44" s="291">
        <f t="shared" si="21"/>
        <v>21</v>
      </c>
      <c r="JX44" s="292" t="str">
        <f t="shared" si="657"/>
        <v>F1</v>
      </c>
      <c r="JY44" s="293">
        <f t="shared" si="89"/>
        <v>23</v>
      </c>
      <c r="JZ44" s="292" t="str">
        <f t="shared" si="658"/>
        <v>F3</v>
      </c>
      <c r="KA44" s="296"/>
      <c r="KB44" s="296"/>
      <c r="KC44" s="299"/>
      <c r="KD44" s="293" t="str">
        <f t="shared" si="659"/>
        <v/>
      </c>
      <c r="KE44" s="293" t="str">
        <f>IF((KD44&lt;&gt;""),IF(OR($F44&lt;&gt;$G44,PrSettings!$M$4="●"),(($F44-$G44)=(KA44-KB44))*1,0),"")</f>
        <v/>
      </c>
      <c r="KF44" s="293" t="str">
        <f t="shared" si="660"/>
        <v/>
      </c>
      <c r="KG44" s="293" t="str">
        <f>IF(KD44&lt;&gt;"",IF(ABS($F44-$G44)&gt;=PrSettings!$M$7,(ABS($F44-$G44-KA44+KB44)&lt;=1)*1,IF(AND(KD44,$F44=$G44,$F44&gt;=PrSettings!$M$6),(ABS(KA44-$F44)&lt;=1)*1,IF(AND(ABS($F44-$G44-KA44+KB44)&lt;=1,$F44+$G44&gt;=PrSettings!$M$8),(ABS(KA44-$F44)&lt;=1)*(ABS(KB44-$G44)&lt;=1)*1,""))),"")</f>
        <v/>
      </c>
      <c r="KH44" s="300"/>
      <c r="KJ44" s="291">
        <f t="shared" si="22"/>
        <v>21</v>
      </c>
      <c r="KK44" s="292" t="str">
        <f t="shared" si="661"/>
        <v>F1</v>
      </c>
      <c r="KL44" s="293">
        <f t="shared" si="92"/>
        <v>23</v>
      </c>
      <c r="KM44" s="292" t="str">
        <f t="shared" si="662"/>
        <v>F3</v>
      </c>
      <c r="KN44" s="296"/>
      <c r="KO44" s="296"/>
      <c r="KP44" s="299"/>
      <c r="KQ44" s="293" t="str">
        <f t="shared" si="663"/>
        <v/>
      </c>
      <c r="KR44" s="293" t="str">
        <f>IF((KQ44&lt;&gt;""),IF(OR($F44&lt;&gt;$G44,PrSettings!$M$4="●"),(($F44-$G44)=(KN44-KO44))*1,0),"")</f>
        <v/>
      </c>
      <c r="KS44" s="293" t="str">
        <f t="shared" si="664"/>
        <v/>
      </c>
      <c r="KT44" s="293" t="str">
        <f>IF(KQ44&lt;&gt;"",IF(ABS($F44-$G44)&gt;=PrSettings!$M$7,(ABS($F44-$G44-KN44+KO44)&lt;=1)*1,IF(AND(KQ44,$F44=$G44,$F44&gt;=PrSettings!$M$6),(ABS(KN44-$F44)&lt;=1)*1,IF(AND(ABS($F44-$G44-KN44+KO44)&lt;=1,$F44+$G44&gt;=PrSettings!$M$8),(ABS(KN44-$F44)&lt;=1)*(ABS(KO44-$G44)&lt;=1)*1,""))),"")</f>
        <v/>
      </c>
      <c r="KU44" s="300"/>
      <c r="KW44" s="291">
        <f t="shared" si="23"/>
        <v>21</v>
      </c>
      <c r="KX44" s="292" t="str">
        <f t="shared" si="665"/>
        <v>F1</v>
      </c>
      <c r="KY44" s="293">
        <f t="shared" si="95"/>
        <v>23</v>
      </c>
      <c r="KZ44" s="292" t="str">
        <f t="shared" si="666"/>
        <v>F3</v>
      </c>
      <c r="LA44" s="296"/>
      <c r="LB44" s="296"/>
      <c r="LC44" s="299"/>
      <c r="LD44" s="293" t="str">
        <f t="shared" si="667"/>
        <v/>
      </c>
      <c r="LE44" s="293" t="str">
        <f>IF((LD44&lt;&gt;""),IF(OR($F44&lt;&gt;$G44,PrSettings!$M$4="●"),(($F44-$G44)=(LA44-LB44))*1,0),"")</f>
        <v/>
      </c>
      <c r="LF44" s="293" t="str">
        <f t="shared" si="668"/>
        <v/>
      </c>
      <c r="LG44" s="293" t="str">
        <f>IF(LD44&lt;&gt;"",IF(ABS($F44-$G44)&gt;=PrSettings!$M$7,(ABS($F44-$G44-LA44+LB44)&lt;=1)*1,IF(AND(LD44,$F44=$G44,$F44&gt;=PrSettings!$M$6),(ABS(LA44-$F44)&lt;=1)*1,IF(AND(ABS($F44-$G44-LA44+LB44)&lt;=1,$F44+$G44&gt;=PrSettings!$M$8),(ABS(LA44-$F44)&lt;=1)*(ABS(LB44-$G44)&lt;=1)*1,""))),"")</f>
        <v/>
      </c>
      <c r="LH44" s="300"/>
      <c r="LJ44" s="291">
        <f t="shared" si="24"/>
        <v>21</v>
      </c>
      <c r="LK44" s="292" t="str">
        <f t="shared" si="669"/>
        <v>F1</v>
      </c>
      <c r="LL44" s="293">
        <f t="shared" si="98"/>
        <v>23</v>
      </c>
      <c r="LM44" s="292" t="str">
        <f t="shared" si="670"/>
        <v>F3</v>
      </c>
      <c r="LN44" s="296"/>
      <c r="LO44" s="296"/>
      <c r="LP44" s="299"/>
      <c r="LQ44" s="293" t="str">
        <f t="shared" si="671"/>
        <v/>
      </c>
      <c r="LR44" s="293" t="str">
        <f>IF((LQ44&lt;&gt;""),IF(OR($F44&lt;&gt;$G44,PrSettings!$M$4="●"),(($F44-$G44)=(LN44-LO44))*1,0),"")</f>
        <v/>
      </c>
      <c r="LS44" s="293" t="str">
        <f t="shared" si="672"/>
        <v/>
      </c>
      <c r="LT44" s="293" t="str">
        <f>IF(LQ44&lt;&gt;"",IF(ABS($F44-$G44)&gt;=PrSettings!$M$7,(ABS($F44-$G44-LN44+LO44)&lt;=1)*1,IF(AND(LQ44,$F44=$G44,$F44&gt;=PrSettings!$M$6),(ABS(LN44-$F44)&lt;=1)*1,IF(AND(ABS($F44-$G44-LN44+LO44)&lt;=1,$F44+$G44&gt;=PrSettings!$M$8),(ABS(LN44-$F44)&lt;=1)*(ABS(LO44-$G44)&lt;=1)*1,""))),"")</f>
        <v/>
      </c>
      <c r="LU44" s="300"/>
      <c r="LW44" s="291">
        <f t="shared" si="25"/>
        <v>21</v>
      </c>
      <c r="LX44" s="292" t="str">
        <f t="shared" si="673"/>
        <v>F1</v>
      </c>
      <c r="LY44" s="293">
        <f t="shared" si="101"/>
        <v>23</v>
      </c>
      <c r="LZ44" s="292" t="str">
        <f t="shared" si="674"/>
        <v>F3</v>
      </c>
      <c r="MA44" s="296"/>
      <c r="MB44" s="296"/>
      <c r="MC44" s="299"/>
      <c r="MD44" s="293" t="str">
        <f t="shared" si="675"/>
        <v/>
      </c>
      <c r="ME44" s="293" t="str">
        <f>IF((MD44&lt;&gt;""),IF(OR($F44&lt;&gt;$G44,PrSettings!$M$4="●"),(($F44-$G44)=(MA44-MB44))*1,0),"")</f>
        <v/>
      </c>
      <c r="MF44" s="293" t="str">
        <f t="shared" si="676"/>
        <v/>
      </c>
      <c r="MG44" s="293" t="str">
        <f>IF(MD44&lt;&gt;"",IF(ABS($F44-$G44)&gt;=PrSettings!$M$7,(ABS($F44-$G44-MA44+MB44)&lt;=1)*1,IF(AND(MD44,$F44=$G44,$F44&gt;=PrSettings!$M$6),(ABS(MA44-$F44)&lt;=1)*1,IF(AND(ABS($F44-$G44-MA44+MB44)&lt;=1,$F44+$G44&gt;=PrSettings!$M$8),(ABS(MA44-$F44)&lt;=1)*(ABS(MB44-$G44)&lt;=1)*1,""))),"")</f>
        <v/>
      </c>
      <c r="MH44" s="300"/>
    </row>
    <row r="45" spans="1:346" x14ac:dyDescent="0.25">
      <c r="B45" s="291">
        <f>INDEX(Groups!$C$7:$C$35,MATCH(C45,Groups!$D$7:$D$35,0))</f>
        <v>24</v>
      </c>
      <c r="C45" s="292" t="str">
        <f>CalcF!$P$26</f>
        <v>F4</v>
      </c>
      <c r="D45" s="293">
        <f>INDEX(Groups!$C$7:$C$35,MATCH(E45,Groups!$D$7:$D$35,0))</f>
        <v>21</v>
      </c>
      <c r="E45" s="292" t="str">
        <f>CalcF!$Q$26</f>
        <v>F1</v>
      </c>
      <c r="F45" s="294" t="str">
        <f>CalcF!$R$26</f>
        <v/>
      </c>
      <c r="G45" s="295" t="str">
        <f>CalcF!$S$26</f>
        <v/>
      </c>
      <c r="J45" s="291">
        <f t="shared" si="0"/>
        <v>24</v>
      </c>
      <c r="K45" s="292" t="str">
        <f t="shared" si="573"/>
        <v>F4</v>
      </c>
      <c r="L45" s="293">
        <f t="shared" si="26"/>
        <v>21</v>
      </c>
      <c r="M45" s="292" t="str">
        <f t="shared" si="574"/>
        <v>F1</v>
      </c>
      <c r="N45" s="296"/>
      <c r="O45" s="296"/>
      <c r="P45" s="299"/>
      <c r="Q45" s="293" t="str">
        <f t="shared" si="575"/>
        <v/>
      </c>
      <c r="R45" s="293" t="str">
        <f>IF((Q45&lt;&gt;""),IF(OR($F45&lt;&gt;$G45,PrSettings!$M$4="●"),(($F45-$G45)=(N45-O45))*1,0),"")</f>
        <v/>
      </c>
      <c r="S45" s="293" t="str">
        <f t="shared" si="576"/>
        <v/>
      </c>
      <c r="T45" s="293" t="str">
        <f>IF(Q45&lt;&gt;"",IF(ABS($F45-$G45)&gt;=PrSettings!$M$7,(ABS($F45-$G45-N45+O45)&lt;=1)*1,IF(AND(Q45,$F45=$G45,$F45&gt;=PrSettings!$M$6),(ABS(N45-$F45)&lt;=1)*1,IF(AND(ABS($F45-$G45-N45+O45)&lt;=1,$F45+$G45&gt;=PrSettings!$M$8),(ABS(N45-$F45)&lt;=1)*(ABS(O45-$G45)&lt;=1)*1,""))),"")</f>
        <v/>
      </c>
      <c r="U45" s="300"/>
      <c r="W45" s="291">
        <f t="shared" si="1"/>
        <v>24</v>
      </c>
      <c r="X45" s="292" t="str">
        <f t="shared" si="577"/>
        <v>F4</v>
      </c>
      <c r="Y45" s="293">
        <f t="shared" si="29"/>
        <v>21</v>
      </c>
      <c r="Z45" s="292" t="str">
        <f t="shared" si="578"/>
        <v>F1</v>
      </c>
      <c r="AA45" s="296"/>
      <c r="AB45" s="296"/>
      <c r="AC45" s="299"/>
      <c r="AD45" s="293" t="str">
        <f t="shared" si="579"/>
        <v/>
      </c>
      <c r="AE45" s="293" t="str">
        <f>IF((AD45&lt;&gt;""),IF(OR($F45&lt;&gt;$G45,PrSettings!$M$4="●"),(($F45-$G45)=(AA45-AB45))*1,0),"")</f>
        <v/>
      </c>
      <c r="AF45" s="293" t="str">
        <f t="shared" si="580"/>
        <v/>
      </c>
      <c r="AG45" s="293" t="str">
        <f>IF(AD45&lt;&gt;"",IF(ABS($F45-$G45)&gt;=PrSettings!$M$7,(ABS($F45-$G45-AA45+AB45)&lt;=1)*1,IF(AND(AD45,$F45=$G45,$F45&gt;=PrSettings!$M$6),(ABS(AA45-$F45)&lt;=1)*1,IF(AND(ABS($F45-$G45-AA45+AB45)&lt;=1,$F45+$G45&gt;=PrSettings!$M$8),(ABS(AA45-$F45)&lt;=1)*(ABS(AB45-$G45)&lt;=1)*1,""))),"")</f>
        <v/>
      </c>
      <c r="AH45" s="300"/>
      <c r="AJ45" s="291">
        <f t="shared" si="2"/>
        <v>24</v>
      </c>
      <c r="AK45" s="292" t="str">
        <f t="shared" si="581"/>
        <v>F4</v>
      </c>
      <c r="AL45" s="293">
        <f t="shared" si="32"/>
        <v>21</v>
      </c>
      <c r="AM45" s="292" t="str">
        <f t="shared" si="582"/>
        <v>F1</v>
      </c>
      <c r="AN45" s="296"/>
      <c r="AO45" s="296"/>
      <c r="AP45" s="299"/>
      <c r="AQ45" s="293" t="str">
        <f t="shared" si="583"/>
        <v/>
      </c>
      <c r="AR45" s="293" t="str">
        <f>IF((AQ45&lt;&gt;""),IF(OR($F45&lt;&gt;$G45,PrSettings!$M$4="●"),(($F45-$G45)=(AN45-AO45))*1,0),"")</f>
        <v/>
      </c>
      <c r="AS45" s="293" t="str">
        <f t="shared" si="584"/>
        <v/>
      </c>
      <c r="AT45" s="293" t="str">
        <f>IF(AQ45&lt;&gt;"",IF(ABS($F45-$G45)&gt;=PrSettings!$M$7,(ABS($F45-$G45-AN45+AO45)&lt;=1)*1,IF(AND(AQ45,$F45=$G45,$F45&gt;=PrSettings!$M$6),(ABS(AN45-$F45)&lt;=1)*1,IF(AND(ABS($F45-$G45-AN45+AO45)&lt;=1,$F45+$G45&gt;=PrSettings!$M$8),(ABS(AN45-$F45)&lt;=1)*(ABS(AO45-$G45)&lt;=1)*1,""))),"")</f>
        <v/>
      </c>
      <c r="AU45" s="300"/>
      <c r="AW45" s="291">
        <f t="shared" si="3"/>
        <v>24</v>
      </c>
      <c r="AX45" s="292" t="str">
        <f t="shared" si="585"/>
        <v>F4</v>
      </c>
      <c r="AY45" s="293">
        <f t="shared" si="35"/>
        <v>21</v>
      </c>
      <c r="AZ45" s="292" t="str">
        <f t="shared" si="586"/>
        <v>F1</v>
      </c>
      <c r="BA45" s="296"/>
      <c r="BB45" s="296"/>
      <c r="BC45" s="299"/>
      <c r="BD45" s="293" t="str">
        <f t="shared" si="587"/>
        <v/>
      </c>
      <c r="BE45" s="293" t="str">
        <f>IF((BD45&lt;&gt;""),IF(OR($F45&lt;&gt;$G45,PrSettings!$M$4="●"),(($F45-$G45)=(BA45-BB45))*1,0),"")</f>
        <v/>
      </c>
      <c r="BF45" s="293" t="str">
        <f t="shared" si="588"/>
        <v/>
      </c>
      <c r="BG45" s="293" t="str">
        <f>IF(BD45&lt;&gt;"",IF(ABS($F45-$G45)&gt;=PrSettings!$M$7,(ABS($F45-$G45-BA45+BB45)&lt;=1)*1,IF(AND(BD45,$F45=$G45,$F45&gt;=PrSettings!$M$6),(ABS(BA45-$F45)&lt;=1)*1,IF(AND(ABS($F45-$G45-BA45+BB45)&lt;=1,$F45+$G45&gt;=PrSettings!$M$8),(ABS(BA45-$F45)&lt;=1)*(ABS(BB45-$G45)&lt;=1)*1,""))),"")</f>
        <v/>
      </c>
      <c r="BH45" s="300"/>
      <c r="BJ45" s="291">
        <f t="shared" si="4"/>
        <v>24</v>
      </c>
      <c r="BK45" s="292" t="str">
        <f t="shared" si="589"/>
        <v>F4</v>
      </c>
      <c r="BL45" s="293">
        <f t="shared" si="38"/>
        <v>21</v>
      </c>
      <c r="BM45" s="292" t="str">
        <f t="shared" si="590"/>
        <v>F1</v>
      </c>
      <c r="BN45" s="296"/>
      <c r="BO45" s="296"/>
      <c r="BP45" s="299"/>
      <c r="BQ45" s="293" t="str">
        <f t="shared" si="591"/>
        <v/>
      </c>
      <c r="BR45" s="293" t="str">
        <f>IF((BQ45&lt;&gt;""),IF(OR($F45&lt;&gt;$G45,PrSettings!$M$4="●"),(($F45-$G45)=(BN45-BO45))*1,0),"")</f>
        <v/>
      </c>
      <c r="BS45" s="293" t="str">
        <f t="shared" si="592"/>
        <v/>
      </c>
      <c r="BT45" s="293" t="str">
        <f>IF(BQ45&lt;&gt;"",IF(ABS($F45-$G45)&gt;=PrSettings!$M$7,(ABS($F45-$G45-BN45+BO45)&lt;=1)*1,IF(AND(BQ45,$F45=$G45,$F45&gt;=PrSettings!$M$6),(ABS(BN45-$F45)&lt;=1)*1,IF(AND(ABS($F45-$G45-BN45+BO45)&lt;=1,$F45+$G45&gt;=PrSettings!$M$8),(ABS(BN45-$F45)&lt;=1)*(ABS(BO45-$G45)&lt;=1)*1,""))),"")</f>
        <v/>
      </c>
      <c r="BU45" s="300"/>
      <c r="BW45" s="291">
        <f t="shared" si="5"/>
        <v>24</v>
      </c>
      <c r="BX45" s="292" t="str">
        <f t="shared" si="593"/>
        <v>F4</v>
      </c>
      <c r="BY45" s="293">
        <f t="shared" si="41"/>
        <v>21</v>
      </c>
      <c r="BZ45" s="292" t="str">
        <f t="shared" si="594"/>
        <v>F1</v>
      </c>
      <c r="CA45" s="296"/>
      <c r="CB45" s="296"/>
      <c r="CC45" s="299"/>
      <c r="CD45" s="293" t="str">
        <f t="shared" si="595"/>
        <v/>
      </c>
      <c r="CE45" s="293" t="str">
        <f>IF((CD45&lt;&gt;""),IF(OR($F45&lt;&gt;$G45,PrSettings!$M$4="●"),(($F45-$G45)=(CA45-CB45))*1,0),"")</f>
        <v/>
      </c>
      <c r="CF45" s="293" t="str">
        <f t="shared" si="596"/>
        <v/>
      </c>
      <c r="CG45" s="293" t="str">
        <f>IF(CD45&lt;&gt;"",IF(ABS($F45-$G45)&gt;=PrSettings!$M$7,(ABS($F45-$G45-CA45+CB45)&lt;=1)*1,IF(AND(CD45,$F45=$G45,$F45&gt;=PrSettings!$M$6),(ABS(CA45-$F45)&lt;=1)*1,IF(AND(ABS($F45-$G45-CA45+CB45)&lt;=1,$F45+$G45&gt;=PrSettings!$M$8),(ABS(CA45-$F45)&lt;=1)*(ABS(CB45-$G45)&lt;=1)*1,""))),"")</f>
        <v/>
      </c>
      <c r="CH45" s="300"/>
      <c r="CJ45" s="291">
        <f t="shared" si="6"/>
        <v>24</v>
      </c>
      <c r="CK45" s="292" t="str">
        <f t="shared" si="597"/>
        <v>F4</v>
      </c>
      <c r="CL45" s="293">
        <f t="shared" si="44"/>
        <v>21</v>
      </c>
      <c r="CM45" s="292" t="str">
        <f t="shared" si="598"/>
        <v>F1</v>
      </c>
      <c r="CN45" s="296"/>
      <c r="CO45" s="296"/>
      <c r="CP45" s="299"/>
      <c r="CQ45" s="293" t="str">
        <f t="shared" si="599"/>
        <v/>
      </c>
      <c r="CR45" s="293" t="str">
        <f>IF((CQ45&lt;&gt;""),IF(OR($F45&lt;&gt;$G45,PrSettings!$M$4="●"),(($F45-$G45)=(CN45-CO45))*1,0),"")</f>
        <v/>
      </c>
      <c r="CS45" s="293" t="str">
        <f t="shared" si="600"/>
        <v/>
      </c>
      <c r="CT45" s="293" t="str">
        <f>IF(CQ45&lt;&gt;"",IF(ABS($F45-$G45)&gt;=PrSettings!$M$7,(ABS($F45-$G45-CN45+CO45)&lt;=1)*1,IF(AND(CQ45,$F45=$G45,$F45&gt;=PrSettings!$M$6),(ABS(CN45-$F45)&lt;=1)*1,IF(AND(ABS($F45-$G45-CN45+CO45)&lt;=1,$F45+$G45&gt;=PrSettings!$M$8),(ABS(CN45-$F45)&lt;=1)*(ABS(CO45-$G45)&lt;=1)*1,""))),"")</f>
        <v/>
      </c>
      <c r="CU45" s="300"/>
      <c r="CW45" s="291">
        <f t="shared" si="7"/>
        <v>24</v>
      </c>
      <c r="CX45" s="292" t="str">
        <f t="shared" si="601"/>
        <v>F4</v>
      </c>
      <c r="CY45" s="293">
        <f t="shared" si="47"/>
        <v>21</v>
      </c>
      <c r="CZ45" s="292" t="str">
        <f t="shared" si="602"/>
        <v>F1</v>
      </c>
      <c r="DA45" s="296"/>
      <c r="DB45" s="296"/>
      <c r="DC45" s="299"/>
      <c r="DD45" s="293" t="str">
        <f t="shared" si="603"/>
        <v/>
      </c>
      <c r="DE45" s="293" t="str">
        <f>IF((DD45&lt;&gt;""),IF(OR($F45&lt;&gt;$G45,PrSettings!$M$4="●"),(($F45-$G45)=(DA45-DB45))*1,0),"")</f>
        <v/>
      </c>
      <c r="DF45" s="293" t="str">
        <f t="shared" si="604"/>
        <v/>
      </c>
      <c r="DG45" s="293" t="str">
        <f>IF(DD45&lt;&gt;"",IF(ABS($F45-$G45)&gt;=PrSettings!$M$7,(ABS($F45-$G45-DA45+DB45)&lt;=1)*1,IF(AND(DD45,$F45=$G45,$F45&gt;=PrSettings!$M$6),(ABS(DA45-$F45)&lt;=1)*1,IF(AND(ABS($F45-$G45-DA45+DB45)&lt;=1,$F45+$G45&gt;=PrSettings!$M$8),(ABS(DA45-$F45)&lt;=1)*(ABS(DB45-$G45)&lt;=1)*1,""))),"")</f>
        <v/>
      </c>
      <c r="DH45" s="300"/>
      <c r="DJ45" s="291">
        <f t="shared" si="8"/>
        <v>24</v>
      </c>
      <c r="DK45" s="292" t="str">
        <f t="shared" si="605"/>
        <v>F4</v>
      </c>
      <c r="DL45" s="293">
        <f t="shared" si="50"/>
        <v>21</v>
      </c>
      <c r="DM45" s="292" t="str">
        <f t="shared" si="606"/>
        <v>F1</v>
      </c>
      <c r="DN45" s="296"/>
      <c r="DO45" s="296"/>
      <c r="DP45" s="299"/>
      <c r="DQ45" s="293" t="str">
        <f t="shared" si="607"/>
        <v/>
      </c>
      <c r="DR45" s="293" t="str">
        <f>IF((DQ45&lt;&gt;""),IF(OR($F45&lt;&gt;$G45,PrSettings!$M$4="●"),(($F45-$G45)=(DN45-DO45))*1,0),"")</f>
        <v/>
      </c>
      <c r="DS45" s="293" t="str">
        <f t="shared" si="608"/>
        <v/>
      </c>
      <c r="DT45" s="293" t="str">
        <f>IF(DQ45&lt;&gt;"",IF(ABS($F45-$G45)&gt;=PrSettings!$M$7,(ABS($F45-$G45-DN45+DO45)&lt;=1)*1,IF(AND(DQ45,$F45=$G45,$F45&gt;=PrSettings!$M$6),(ABS(DN45-$F45)&lt;=1)*1,IF(AND(ABS($F45-$G45-DN45+DO45)&lt;=1,$F45+$G45&gt;=PrSettings!$M$8),(ABS(DN45-$F45)&lt;=1)*(ABS(DO45-$G45)&lt;=1)*1,""))),"")</f>
        <v/>
      </c>
      <c r="DU45" s="300"/>
      <c r="DW45" s="291">
        <f t="shared" si="9"/>
        <v>24</v>
      </c>
      <c r="DX45" s="292" t="str">
        <f t="shared" si="609"/>
        <v>F4</v>
      </c>
      <c r="DY45" s="293">
        <f t="shared" si="53"/>
        <v>21</v>
      </c>
      <c r="DZ45" s="292" t="str">
        <f t="shared" si="610"/>
        <v>F1</v>
      </c>
      <c r="EA45" s="296"/>
      <c r="EB45" s="296"/>
      <c r="EC45" s="299"/>
      <c r="ED45" s="293" t="str">
        <f t="shared" si="611"/>
        <v/>
      </c>
      <c r="EE45" s="293" t="str">
        <f>IF((ED45&lt;&gt;""),IF(OR($F45&lt;&gt;$G45,PrSettings!$M$4="●"),(($F45-$G45)=(EA45-EB45))*1,0),"")</f>
        <v/>
      </c>
      <c r="EF45" s="293" t="str">
        <f t="shared" si="612"/>
        <v/>
      </c>
      <c r="EG45" s="293" t="str">
        <f>IF(ED45&lt;&gt;"",IF(ABS($F45-$G45)&gt;=PrSettings!$M$7,(ABS($F45-$G45-EA45+EB45)&lt;=1)*1,IF(AND(ED45,$F45=$G45,$F45&gt;=PrSettings!$M$6),(ABS(EA45-$F45)&lt;=1)*1,IF(AND(ABS($F45-$G45-EA45+EB45)&lt;=1,$F45+$G45&gt;=PrSettings!$M$8),(ABS(EA45-$F45)&lt;=1)*(ABS(EB45-$G45)&lt;=1)*1,""))),"")</f>
        <v/>
      </c>
      <c r="EH45" s="300"/>
      <c r="EJ45" s="291">
        <f t="shared" si="10"/>
        <v>24</v>
      </c>
      <c r="EK45" s="292" t="str">
        <f t="shared" si="613"/>
        <v>F4</v>
      </c>
      <c r="EL45" s="293">
        <f t="shared" si="56"/>
        <v>21</v>
      </c>
      <c r="EM45" s="292" t="str">
        <f t="shared" si="614"/>
        <v>F1</v>
      </c>
      <c r="EN45" s="296"/>
      <c r="EO45" s="296"/>
      <c r="EP45" s="299"/>
      <c r="EQ45" s="293" t="str">
        <f t="shared" si="615"/>
        <v/>
      </c>
      <c r="ER45" s="293" t="str">
        <f>IF((EQ45&lt;&gt;""),IF(OR($F45&lt;&gt;$G45,PrSettings!$M$4="●"),(($F45-$G45)=(EN45-EO45))*1,0),"")</f>
        <v/>
      </c>
      <c r="ES45" s="293" t="str">
        <f t="shared" si="616"/>
        <v/>
      </c>
      <c r="ET45" s="293" t="str">
        <f>IF(EQ45&lt;&gt;"",IF(ABS($F45-$G45)&gt;=PrSettings!$M$7,(ABS($F45-$G45-EN45+EO45)&lt;=1)*1,IF(AND(EQ45,$F45=$G45,$F45&gt;=PrSettings!$M$6),(ABS(EN45-$F45)&lt;=1)*1,IF(AND(ABS($F45-$G45-EN45+EO45)&lt;=1,$F45+$G45&gt;=PrSettings!$M$8),(ABS(EN45-$F45)&lt;=1)*(ABS(EO45-$G45)&lt;=1)*1,""))),"")</f>
        <v/>
      </c>
      <c r="EU45" s="300"/>
      <c r="EW45" s="291">
        <f t="shared" si="11"/>
        <v>24</v>
      </c>
      <c r="EX45" s="292" t="str">
        <f t="shared" si="617"/>
        <v>F4</v>
      </c>
      <c r="EY45" s="293">
        <f t="shared" si="59"/>
        <v>21</v>
      </c>
      <c r="EZ45" s="292" t="str">
        <f t="shared" si="618"/>
        <v>F1</v>
      </c>
      <c r="FA45" s="296"/>
      <c r="FB45" s="296"/>
      <c r="FC45" s="299"/>
      <c r="FD45" s="293" t="str">
        <f t="shared" si="619"/>
        <v/>
      </c>
      <c r="FE45" s="293" t="str">
        <f>IF((FD45&lt;&gt;""),IF(OR($F45&lt;&gt;$G45,PrSettings!$M$4="●"),(($F45-$G45)=(FA45-FB45))*1,0),"")</f>
        <v/>
      </c>
      <c r="FF45" s="293" t="str">
        <f t="shared" si="620"/>
        <v/>
      </c>
      <c r="FG45" s="293" t="str">
        <f>IF(FD45&lt;&gt;"",IF(ABS($F45-$G45)&gt;=PrSettings!$M$7,(ABS($F45-$G45-FA45+FB45)&lt;=1)*1,IF(AND(FD45,$F45=$G45,$F45&gt;=PrSettings!$M$6),(ABS(FA45-$F45)&lt;=1)*1,IF(AND(ABS($F45-$G45-FA45+FB45)&lt;=1,$F45+$G45&gt;=PrSettings!$M$8),(ABS(FA45-$F45)&lt;=1)*(ABS(FB45-$G45)&lt;=1)*1,""))),"")</f>
        <v/>
      </c>
      <c r="FH45" s="300"/>
      <c r="FJ45" s="291">
        <f t="shared" si="12"/>
        <v>24</v>
      </c>
      <c r="FK45" s="292" t="str">
        <f t="shared" si="621"/>
        <v>F4</v>
      </c>
      <c r="FL45" s="293">
        <f t="shared" si="62"/>
        <v>21</v>
      </c>
      <c r="FM45" s="292" t="str">
        <f t="shared" si="622"/>
        <v>F1</v>
      </c>
      <c r="FN45" s="296"/>
      <c r="FO45" s="296"/>
      <c r="FP45" s="299"/>
      <c r="FQ45" s="293" t="str">
        <f t="shared" si="623"/>
        <v/>
      </c>
      <c r="FR45" s="293" t="str">
        <f>IF((FQ45&lt;&gt;""),IF(OR($F45&lt;&gt;$G45,PrSettings!$M$4="●"),(($F45-$G45)=(FN45-FO45))*1,0),"")</f>
        <v/>
      </c>
      <c r="FS45" s="293" t="str">
        <f t="shared" si="624"/>
        <v/>
      </c>
      <c r="FT45" s="293" t="str">
        <f>IF(FQ45&lt;&gt;"",IF(ABS($F45-$G45)&gt;=PrSettings!$M$7,(ABS($F45-$G45-FN45+FO45)&lt;=1)*1,IF(AND(FQ45,$F45=$G45,$F45&gt;=PrSettings!$M$6),(ABS(FN45-$F45)&lt;=1)*1,IF(AND(ABS($F45-$G45-FN45+FO45)&lt;=1,$F45+$G45&gt;=PrSettings!$M$8),(ABS(FN45-$F45)&lt;=1)*(ABS(FO45-$G45)&lt;=1)*1,""))),"")</f>
        <v/>
      </c>
      <c r="FU45" s="300"/>
      <c r="FW45" s="291">
        <f t="shared" si="13"/>
        <v>24</v>
      </c>
      <c r="FX45" s="292" t="str">
        <f t="shared" si="625"/>
        <v>F4</v>
      </c>
      <c r="FY45" s="293">
        <f t="shared" si="65"/>
        <v>21</v>
      </c>
      <c r="FZ45" s="292" t="str">
        <f t="shared" si="626"/>
        <v>F1</v>
      </c>
      <c r="GA45" s="296"/>
      <c r="GB45" s="296"/>
      <c r="GC45" s="299"/>
      <c r="GD45" s="293" t="str">
        <f t="shared" si="627"/>
        <v/>
      </c>
      <c r="GE45" s="293" t="str">
        <f>IF((GD45&lt;&gt;""),IF(OR($F45&lt;&gt;$G45,PrSettings!$M$4="●"),(($F45-$G45)=(GA45-GB45))*1,0),"")</f>
        <v/>
      </c>
      <c r="GF45" s="293" t="str">
        <f t="shared" si="628"/>
        <v/>
      </c>
      <c r="GG45" s="293" t="str">
        <f>IF(GD45&lt;&gt;"",IF(ABS($F45-$G45)&gt;=PrSettings!$M$7,(ABS($F45-$G45-GA45+GB45)&lt;=1)*1,IF(AND(GD45,$F45=$G45,$F45&gt;=PrSettings!$M$6),(ABS(GA45-$F45)&lt;=1)*1,IF(AND(ABS($F45-$G45-GA45+GB45)&lt;=1,$F45+$G45&gt;=PrSettings!$M$8),(ABS(GA45-$F45)&lt;=1)*(ABS(GB45-$G45)&lt;=1)*1,""))),"")</f>
        <v/>
      </c>
      <c r="GH45" s="300"/>
      <c r="GJ45" s="291">
        <f t="shared" si="14"/>
        <v>24</v>
      </c>
      <c r="GK45" s="292" t="str">
        <f t="shared" si="629"/>
        <v>F4</v>
      </c>
      <c r="GL45" s="293">
        <f t="shared" si="68"/>
        <v>21</v>
      </c>
      <c r="GM45" s="292" t="str">
        <f t="shared" si="630"/>
        <v>F1</v>
      </c>
      <c r="GN45" s="296"/>
      <c r="GO45" s="296"/>
      <c r="GP45" s="299"/>
      <c r="GQ45" s="293" t="str">
        <f t="shared" si="631"/>
        <v/>
      </c>
      <c r="GR45" s="293" t="str">
        <f>IF((GQ45&lt;&gt;""),IF(OR($F45&lt;&gt;$G45,PrSettings!$M$4="●"),(($F45-$G45)=(GN45-GO45))*1,0),"")</f>
        <v/>
      </c>
      <c r="GS45" s="293" t="str">
        <f t="shared" si="632"/>
        <v/>
      </c>
      <c r="GT45" s="293" t="str">
        <f>IF(GQ45&lt;&gt;"",IF(ABS($F45-$G45)&gt;=PrSettings!$M$7,(ABS($F45-$G45-GN45+GO45)&lt;=1)*1,IF(AND(GQ45,$F45=$G45,$F45&gt;=PrSettings!$M$6),(ABS(GN45-$F45)&lt;=1)*1,IF(AND(ABS($F45-$G45-GN45+GO45)&lt;=1,$F45+$G45&gt;=PrSettings!$M$8),(ABS(GN45-$F45)&lt;=1)*(ABS(GO45-$G45)&lt;=1)*1,""))),"")</f>
        <v/>
      </c>
      <c r="GU45" s="300"/>
      <c r="GW45" s="291">
        <f t="shared" si="15"/>
        <v>24</v>
      </c>
      <c r="GX45" s="292" t="str">
        <f t="shared" si="633"/>
        <v>F4</v>
      </c>
      <c r="GY45" s="293">
        <f t="shared" si="71"/>
        <v>21</v>
      </c>
      <c r="GZ45" s="292" t="str">
        <f t="shared" si="634"/>
        <v>F1</v>
      </c>
      <c r="HA45" s="296"/>
      <c r="HB45" s="296"/>
      <c r="HC45" s="299"/>
      <c r="HD45" s="293" t="str">
        <f t="shared" si="635"/>
        <v/>
      </c>
      <c r="HE45" s="293" t="str">
        <f>IF((HD45&lt;&gt;""),IF(OR($F45&lt;&gt;$G45,PrSettings!$M$4="●"),(($F45-$G45)=(HA45-HB45))*1,0),"")</f>
        <v/>
      </c>
      <c r="HF45" s="293" t="str">
        <f t="shared" si="636"/>
        <v/>
      </c>
      <c r="HG45" s="293" t="str">
        <f>IF(HD45&lt;&gt;"",IF(ABS($F45-$G45)&gt;=PrSettings!$M$7,(ABS($F45-$G45-HA45+HB45)&lt;=1)*1,IF(AND(HD45,$F45=$G45,$F45&gt;=PrSettings!$M$6),(ABS(HA45-$F45)&lt;=1)*1,IF(AND(ABS($F45-$G45-HA45+HB45)&lt;=1,$F45+$G45&gt;=PrSettings!$M$8),(ABS(HA45-$F45)&lt;=1)*(ABS(HB45-$G45)&lt;=1)*1,""))),"")</f>
        <v/>
      </c>
      <c r="HH45" s="300"/>
      <c r="HJ45" s="291">
        <f t="shared" si="16"/>
        <v>24</v>
      </c>
      <c r="HK45" s="292" t="str">
        <f t="shared" si="637"/>
        <v>F4</v>
      </c>
      <c r="HL45" s="293">
        <f t="shared" si="74"/>
        <v>21</v>
      </c>
      <c r="HM45" s="292" t="str">
        <f t="shared" si="638"/>
        <v>F1</v>
      </c>
      <c r="HN45" s="296"/>
      <c r="HO45" s="296"/>
      <c r="HP45" s="299"/>
      <c r="HQ45" s="293" t="str">
        <f t="shared" si="639"/>
        <v/>
      </c>
      <c r="HR45" s="293" t="str">
        <f>IF((HQ45&lt;&gt;""),IF(OR($F45&lt;&gt;$G45,PrSettings!$M$4="●"),(($F45-$G45)=(HN45-HO45))*1,0),"")</f>
        <v/>
      </c>
      <c r="HS45" s="293" t="str">
        <f t="shared" si="640"/>
        <v/>
      </c>
      <c r="HT45" s="293" t="str">
        <f>IF(HQ45&lt;&gt;"",IF(ABS($F45-$G45)&gt;=PrSettings!$M$7,(ABS($F45-$G45-HN45+HO45)&lt;=1)*1,IF(AND(HQ45,$F45=$G45,$F45&gt;=PrSettings!$M$6),(ABS(HN45-$F45)&lt;=1)*1,IF(AND(ABS($F45-$G45-HN45+HO45)&lt;=1,$F45+$G45&gt;=PrSettings!$M$8),(ABS(HN45-$F45)&lt;=1)*(ABS(HO45-$G45)&lt;=1)*1,""))),"")</f>
        <v/>
      </c>
      <c r="HU45" s="300"/>
      <c r="HW45" s="291">
        <f t="shared" si="17"/>
        <v>24</v>
      </c>
      <c r="HX45" s="292" t="str">
        <f t="shared" si="641"/>
        <v>F4</v>
      </c>
      <c r="HY45" s="293">
        <f t="shared" si="77"/>
        <v>21</v>
      </c>
      <c r="HZ45" s="292" t="str">
        <f t="shared" si="642"/>
        <v>F1</v>
      </c>
      <c r="IA45" s="296"/>
      <c r="IB45" s="296"/>
      <c r="IC45" s="299"/>
      <c r="ID45" s="293" t="str">
        <f t="shared" si="643"/>
        <v/>
      </c>
      <c r="IE45" s="293" t="str">
        <f>IF((ID45&lt;&gt;""),IF(OR($F45&lt;&gt;$G45,PrSettings!$M$4="●"),(($F45-$G45)=(IA45-IB45))*1,0),"")</f>
        <v/>
      </c>
      <c r="IF45" s="293" t="str">
        <f t="shared" si="644"/>
        <v/>
      </c>
      <c r="IG45" s="293" t="str">
        <f>IF(ID45&lt;&gt;"",IF(ABS($F45-$G45)&gt;=PrSettings!$M$7,(ABS($F45-$G45-IA45+IB45)&lt;=1)*1,IF(AND(ID45,$F45=$G45,$F45&gt;=PrSettings!$M$6),(ABS(IA45-$F45)&lt;=1)*1,IF(AND(ABS($F45-$G45-IA45+IB45)&lt;=1,$F45+$G45&gt;=PrSettings!$M$8),(ABS(IA45-$F45)&lt;=1)*(ABS(IB45-$G45)&lt;=1)*1,""))),"")</f>
        <v/>
      </c>
      <c r="IH45" s="300"/>
      <c r="IJ45" s="291">
        <f t="shared" si="18"/>
        <v>24</v>
      </c>
      <c r="IK45" s="292" t="str">
        <f t="shared" si="645"/>
        <v>F4</v>
      </c>
      <c r="IL45" s="293">
        <f t="shared" si="80"/>
        <v>21</v>
      </c>
      <c r="IM45" s="292" t="str">
        <f t="shared" si="646"/>
        <v>F1</v>
      </c>
      <c r="IN45" s="296"/>
      <c r="IO45" s="296"/>
      <c r="IP45" s="299"/>
      <c r="IQ45" s="293" t="str">
        <f t="shared" si="647"/>
        <v/>
      </c>
      <c r="IR45" s="293" t="str">
        <f>IF((IQ45&lt;&gt;""),IF(OR($F45&lt;&gt;$G45,PrSettings!$M$4="●"),(($F45-$G45)=(IN45-IO45))*1,0),"")</f>
        <v/>
      </c>
      <c r="IS45" s="293" t="str">
        <f t="shared" si="648"/>
        <v/>
      </c>
      <c r="IT45" s="293" t="str">
        <f>IF(IQ45&lt;&gt;"",IF(ABS($F45-$G45)&gt;=PrSettings!$M$7,(ABS($F45-$G45-IN45+IO45)&lt;=1)*1,IF(AND(IQ45,$F45=$G45,$F45&gt;=PrSettings!$M$6),(ABS(IN45-$F45)&lt;=1)*1,IF(AND(ABS($F45-$G45-IN45+IO45)&lt;=1,$F45+$G45&gt;=PrSettings!$M$8),(ABS(IN45-$F45)&lt;=1)*(ABS(IO45-$G45)&lt;=1)*1,""))),"")</f>
        <v/>
      </c>
      <c r="IU45" s="300"/>
      <c r="IW45" s="291">
        <f t="shared" si="19"/>
        <v>24</v>
      </c>
      <c r="IX45" s="292" t="str">
        <f t="shared" si="649"/>
        <v>F4</v>
      </c>
      <c r="IY45" s="293">
        <f t="shared" si="83"/>
        <v>21</v>
      </c>
      <c r="IZ45" s="292" t="str">
        <f t="shared" si="650"/>
        <v>F1</v>
      </c>
      <c r="JA45" s="296"/>
      <c r="JB45" s="296"/>
      <c r="JC45" s="299"/>
      <c r="JD45" s="293" t="str">
        <f t="shared" si="651"/>
        <v/>
      </c>
      <c r="JE45" s="293" t="str">
        <f>IF((JD45&lt;&gt;""),IF(OR($F45&lt;&gt;$G45,PrSettings!$M$4="●"),(($F45-$G45)=(JA45-JB45))*1,0),"")</f>
        <v/>
      </c>
      <c r="JF45" s="293" t="str">
        <f t="shared" si="652"/>
        <v/>
      </c>
      <c r="JG45" s="293" t="str">
        <f>IF(JD45&lt;&gt;"",IF(ABS($F45-$G45)&gt;=PrSettings!$M$7,(ABS($F45-$G45-JA45+JB45)&lt;=1)*1,IF(AND(JD45,$F45=$G45,$F45&gt;=PrSettings!$M$6),(ABS(JA45-$F45)&lt;=1)*1,IF(AND(ABS($F45-$G45-JA45+JB45)&lt;=1,$F45+$G45&gt;=PrSettings!$M$8),(ABS(JA45-$F45)&lt;=1)*(ABS(JB45-$G45)&lt;=1)*1,""))),"")</f>
        <v/>
      </c>
      <c r="JH45" s="300"/>
      <c r="JJ45" s="291">
        <f t="shared" si="20"/>
        <v>24</v>
      </c>
      <c r="JK45" s="292" t="str">
        <f t="shared" si="653"/>
        <v>F4</v>
      </c>
      <c r="JL45" s="293">
        <f t="shared" si="86"/>
        <v>21</v>
      </c>
      <c r="JM45" s="292" t="str">
        <f t="shared" si="654"/>
        <v>F1</v>
      </c>
      <c r="JN45" s="296"/>
      <c r="JO45" s="296"/>
      <c r="JP45" s="299"/>
      <c r="JQ45" s="293" t="str">
        <f t="shared" si="655"/>
        <v/>
      </c>
      <c r="JR45" s="293" t="str">
        <f>IF((JQ45&lt;&gt;""),IF(OR($F45&lt;&gt;$G45,PrSettings!$M$4="●"),(($F45-$G45)=(JN45-JO45))*1,0),"")</f>
        <v/>
      </c>
      <c r="JS45" s="293" t="str">
        <f t="shared" si="656"/>
        <v/>
      </c>
      <c r="JT45" s="293" t="str">
        <f>IF(JQ45&lt;&gt;"",IF(ABS($F45-$G45)&gt;=PrSettings!$M$7,(ABS($F45-$G45-JN45+JO45)&lt;=1)*1,IF(AND(JQ45,$F45=$G45,$F45&gt;=PrSettings!$M$6),(ABS(JN45-$F45)&lt;=1)*1,IF(AND(ABS($F45-$G45-JN45+JO45)&lt;=1,$F45+$G45&gt;=PrSettings!$M$8),(ABS(JN45-$F45)&lt;=1)*(ABS(JO45-$G45)&lt;=1)*1,""))),"")</f>
        <v/>
      </c>
      <c r="JU45" s="300"/>
      <c r="JW45" s="291">
        <f t="shared" si="21"/>
        <v>24</v>
      </c>
      <c r="JX45" s="292" t="str">
        <f t="shared" si="657"/>
        <v>F4</v>
      </c>
      <c r="JY45" s="293">
        <f t="shared" si="89"/>
        <v>21</v>
      </c>
      <c r="JZ45" s="292" t="str">
        <f t="shared" si="658"/>
        <v>F1</v>
      </c>
      <c r="KA45" s="296"/>
      <c r="KB45" s="296"/>
      <c r="KC45" s="299"/>
      <c r="KD45" s="293" t="str">
        <f t="shared" si="659"/>
        <v/>
      </c>
      <c r="KE45" s="293" t="str">
        <f>IF((KD45&lt;&gt;""),IF(OR($F45&lt;&gt;$G45,PrSettings!$M$4="●"),(($F45-$G45)=(KA45-KB45))*1,0),"")</f>
        <v/>
      </c>
      <c r="KF45" s="293" t="str">
        <f t="shared" si="660"/>
        <v/>
      </c>
      <c r="KG45" s="293" t="str">
        <f>IF(KD45&lt;&gt;"",IF(ABS($F45-$G45)&gt;=PrSettings!$M$7,(ABS($F45-$G45-KA45+KB45)&lt;=1)*1,IF(AND(KD45,$F45=$G45,$F45&gt;=PrSettings!$M$6),(ABS(KA45-$F45)&lt;=1)*1,IF(AND(ABS($F45-$G45-KA45+KB45)&lt;=1,$F45+$G45&gt;=PrSettings!$M$8),(ABS(KA45-$F45)&lt;=1)*(ABS(KB45-$G45)&lt;=1)*1,""))),"")</f>
        <v/>
      </c>
      <c r="KH45" s="300"/>
      <c r="KJ45" s="291">
        <f t="shared" si="22"/>
        <v>24</v>
      </c>
      <c r="KK45" s="292" t="str">
        <f t="shared" si="661"/>
        <v>F4</v>
      </c>
      <c r="KL45" s="293">
        <f t="shared" si="92"/>
        <v>21</v>
      </c>
      <c r="KM45" s="292" t="str">
        <f t="shared" si="662"/>
        <v>F1</v>
      </c>
      <c r="KN45" s="296"/>
      <c r="KO45" s="296"/>
      <c r="KP45" s="299"/>
      <c r="KQ45" s="293" t="str">
        <f t="shared" si="663"/>
        <v/>
      </c>
      <c r="KR45" s="293" t="str">
        <f>IF((KQ45&lt;&gt;""),IF(OR($F45&lt;&gt;$G45,PrSettings!$M$4="●"),(($F45-$G45)=(KN45-KO45))*1,0),"")</f>
        <v/>
      </c>
      <c r="KS45" s="293" t="str">
        <f t="shared" si="664"/>
        <v/>
      </c>
      <c r="KT45" s="293" t="str">
        <f>IF(KQ45&lt;&gt;"",IF(ABS($F45-$G45)&gt;=PrSettings!$M$7,(ABS($F45-$G45-KN45+KO45)&lt;=1)*1,IF(AND(KQ45,$F45=$G45,$F45&gt;=PrSettings!$M$6),(ABS(KN45-$F45)&lt;=1)*1,IF(AND(ABS($F45-$G45-KN45+KO45)&lt;=1,$F45+$G45&gt;=PrSettings!$M$8),(ABS(KN45-$F45)&lt;=1)*(ABS(KO45-$G45)&lt;=1)*1,""))),"")</f>
        <v/>
      </c>
      <c r="KU45" s="300"/>
      <c r="KW45" s="291">
        <f t="shared" si="23"/>
        <v>24</v>
      </c>
      <c r="KX45" s="292" t="str">
        <f t="shared" si="665"/>
        <v>F4</v>
      </c>
      <c r="KY45" s="293">
        <f t="shared" si="95"/>
        <v>21</v>
      </c>
      <c r="KZ45" s="292" t="str">
        <f t="shared" si="666"/>
        <v>F1</v>
      </c>
      <c r="LA45" s="296"/>
      <c r="LB45" s="296"/>
      <c r="LC45" s="299"/>
      <c r="LD45" s="293" t="str">
        <f t="shared" si="667"/>
        <v/>
      </c>
      <c r="LE45" s="293" t="str">
        <f>IF((LD45&lt;&gt;""),IF(OR($F45&lt;&gt;$G45,PrSettings!$M$4="●"),(($F45-$G45)=(LA45-LB45))*1,0),"")</f>
        <v/>
      </c>
      <c r="LF45" s="293" t="str">
        <f t="shared" si="668"/>
        <v/>
      </c>
      <c r="LG45" s="293" t="str">
        <f>IF(LD45&lt;&gt;"",IF(ABS($F45-$G45)&gt;=PrSettings!$M$7,(ABS($F45-$G45-LA45+LB45)&lt;=1)*1,IF(AND(LD45,$F45=$G45,$F45&gt;=PrSettings!$M$6),(ABS(LA45-$F45)&lt;=1)*1,IF(AND(ABS($F45-$G45-LA45+LB45)&lt;=1,$F45+$G45&gt;=PrSettings!$M$8),(ABS(LA45-$F45)&lt;=1)*(ABS(LB45-$G45)&lt;=1)*1,""))),"")</f>
        <v/>
      </c>
      <c r="LH45" s="300"/>
      <c r="LJ45" s="291">
        <f t="shared" si="24"/>
        <v>24</v>
      </c>
      <c r="LK45" s="292" t="str">
        <f t="shared" si="669"/>
        <v>F4</v>
      </c>
      <c r="LL45" s="293">
        <f t="shared" si="98"/>
        <v>21</v>
      </c>
      <c r="LM45" s="292" t="str">
        <f t="shared" si="670"/>
        <v>F1</v>
      </c>
      <c r="LN45" s="296"/>
      <c r="LO45" s="296"/>
      <c r="LP45" s="299"/>
      <c r="LQ45" s="293" t="str">
        <f t="shared" si="671"/>
        <v/>
      </c>
      <c r="LR45" s="293" t="str">
        <f>IF((LQ45&lt;&gt;""),IF(OR($F45&lt;&gt;$G45,PrSettings!$M$4="●"),(($F45-$G45)=(LN45-LO45))*1,0),"")</f>
        <v/>
      </c>
      <c r="LS45" s="293" t="str">
        <f t="shared" si="672"/>
        <v/>
      </c>
      <c r="LT45" s="293" t="str">
        <f>IF(LQ45&lt;&gt;"",IF(ABS($F45-$G45)&gt;=PrSettings!$M$7,(ABS($F45-$G45-LN45+LO45)&lt;=1)*1,IF(AND(LQ45,$F45=$G45,$F45&gt;=PrSettings!$M$6),(ABS(LN45-$F45)&lt;=1)*1,IF(AND(ABS($F45-$G45-LN45+LO45)&lt;=1,$F45+$G45&gt;=PrSettings!$M$8),(ABS(LN45-$F45)&lt;=1)*(ABS(LO45-$G45)&lt;=1)*1,""))),"")</f>
        <v/>
      </c>
      <c r="LU45" s="300"/>
      <c r="LW45" s="291">
        <f t="shared" si="25"/>
        <v>24</v>
      </c>
      <c r="LX45" s="292" t="str">
        <f t="shared" si="673"/>
        <v>F4</v>
      </c>
      <c r="LY45" s="293">
        <f t="shared" si="101"/>
        <v>21</v>
      </c>
      <c r="LZ45" s="292" t="str">
        <f t="shared" si="674"/>
        <v>F1</v>
      </c>
      <c r="MA45" s="296"/>
      <c r="MB45" s="296"/>
      <c r="MC45" s="299"/>
      <c r="MD45" s="293" t="str">
        <f t="shared" si="675"/>
        <v/>
      </c>
      <c r="ME45" s="293" t="str">
        <f>IF((MD45&lt;&gt;""),IF(OR($F45&lt;&gt;$G45,PrSettings!$M$4="●"),(($F45-$G45)=(MA45-MB45))*1,0),"")</f>
        <v/>
      </c>
      <c r="MF45" s="293" t="str">
        <f t="shared" si="676"/>
        <v/>
      </c>
      <c r="MG45" s="293" t="str">
        <f>IF(MD45&lt;&gt;"",IF(ABS($F45-$G45)&gt;=PrSettings!$M$7,(ABS($F45-$G45-MA45+MB45)&lt;=1)*1,IF(AND(MD45,$F45=$G45,$F45&gt;=PrSettings!$M$6),(ABS(MA45-$F45)&lt;=1)*1,IF(AND(ABS($F45-$G45-MA45+MB45)&lt;=1,$F45+$G45&gt;=PrSettings!$M$8),(ABS(MA45-$F45)&lt;=1)*(ABS(MB45-$G45)&lt;=1)*1,""))),"")</f>
        <v/>
      </c>
      <c r="MH45" s="300"/>
    </row>
    <row r="46" spans="1:346" ht="16.5" thickBot="1" x14ac:dyDescent="0.3">
      <c r="B46" s="291">
        <f>INDEX(Groups!$C$7:$C$35,MATCH(C46,Groups!$D$7:$D$35,0))</f>
        <v>22</v>
      </c>
      <c r="C46" s="292" t="str">
        <f>CalcF!$P$27</f>
        <v>F2</v>
      </c>
      <c r="D46" s="293">
        <f>INDEX(Groups!$C$7:$C$35,MATCH(E46,Groups!$D$7:$D$35,0))</f>
        <v>23</v>
      </c>
      <c r="E46" s="292" t="str">
        <f>CalcF!$Q$27</f>
        <v>F3</v>
      </c>
      <c r="F46" s="294" t="str">
        <f>CalcF!$R$27</f>
        <v/>
      </c>
      <c r="G46" s="295" t="str">
        <f>CalcF!$S$27</f>
        <v/>
      </c>
      <c r="J46" s="291">
        <f t="shared" si="0"/>
        <v>22</v>
      </c>
      <c r="K46" s="292" t="str">
        <f t="shared" si="573"/>
        <v>F2</v>
      </c>
      <c r="L46" s="293">
        <f t="shared" si="26"/>
        <v>23</v>
      </c>
      <c r="M46" s="292" t="str">
        <f t="shared" si="574"/>
        <v>F3</v>
      </c>
      <c r="N46" s="296"/>
      <c r="O46" s="296"/>
      <c r="P46" s="301"/>
      <c r="Q46" s="293" t="str">
        <f t="shared" si="575"/>
        <v/>
      </c>
      <c r="R46" s="293" t="str">
        <f>IF((Q46&lt;&gt;""),IF(OR($F46&lt;&gt;$G46,PrSettings!$M$4="●"),(($F46-$G46)=(N46-O46))*1,0),"")</f>
        <v/>
      </c>
      <c r="S46" s="293" t="str">
        <f t="shared" si="576"/>
        <v/>
      </c>
      <c r="T46" s="293" t="str">
        <f>IF(Q46&lt;&gt;"",IF(ABS($F46-$G46)&gt;=PrSettings!$M$7,(ABS($F46-$G46-N46+O46)&lt;=1)*1,IF(AND(Q46,$F46=$G46,$F46&gt;=PrSettings!$M$6),(ABS(N46-$F46)&lt;=1)*1,IF(AND(ABS($F46-$G46-N46+O46)&lt;=1,$F46+$G46&gt;=PrSettings!$M$8),(ABS(N46-$F46)&lt;=1)*(ABS(O46-$G46)&lt;=1)*1,""))),"")</f>
        <v/>
      </c>
      <c r="U46" s="302"/>
      <c r="W46" s="291">
        <f t="shared" si="1"/>
        <v>22</v>
      </c>
      <c r="X46" s="292" t="str">
        <f t="shared" si="577"/>
        <v>F2</v>
      </c>
      <c r="Y46" s="293">
        <f t="shared" si="29"/>
        <v>23</v>
      </c>
      <c r="Z46" s="292" t="str">
        <f t="shared" si="578"/>
        <v>F3</v>
      </c>
      <c r="AA46" s="296"/>
      <c r="AB46" s="296"/>
      <c r="AC46" s="301"/>
      <c r="AD46" s="293" t="str">
        <f t="shared" si="579"/>
        <v/>
      </c>
      <c r="AE46" s="293" t="str">
        <f>IF((AD46&lt;&gt;""),IF(OR($F46&lt;&gt;$G46,PrSettings!$M$4="●"),(($F46-$G46)=(AA46-AB46))*1,0),"")</f>
        <v/>
      </c>
      <c r="AF46" s="293" t="str">
        <f t="shared" si="580"/>
        <v/>
      </c>
      <c r="AG46" s="293" t="str">
        <f>IF(AD46&lt;&gt;"",IF(ABS($F46-$G46)&gt;=PrSettings!$M$7,(ABS($F46-$G46-AA46+AB46)&lt;=1)*1,IF(AND(AD46,$F46=$G46,$F46&gt;=PrSettings!$M$6),(ABS(AA46-$F46)&lt;=1)*1,IF(AND(ABS($F46-$G46-AA46+AB46)&lt;=1,$F46+$G46&gt;=PrSettings!$M$8),(ABS(AA46-$F46)&lt;=1)*(ABS(AB46-$G46)&lt;=1)*1,""))),"")</f>
        <v/>
      </c>
      <c r="AH46" s="302"/>
      <c r="AJ46" s="291">
        <f t="shared" si="2"/>
        <v>22</v>
      </c>
      <c r="AK46" s="292" t="str">
        <f t="shared" si="581"/>
        <v>F2</v>
      </c>
      <c r="AL46" s="293">
        <f t="shared" si="32"/>
        <v>23</v>
      </c>
      <c r="AM46" s="292" t="str">
        <f t="shared" si="582"/>
        <v>F3</v>
      </c>
      <c r="AN46" s="296"/>
      <c r="AO46" s="296"/>
      <c r="AP46" s="301"/>
      <c r="AQ46" s="293" t="str">
        <f t="shared" si="583"/>
        <v/>
      </c>
      <c r="AR46" s="293" t="str">
        <f>IF((AQ46&lt;&gt;""),IF(OR($F46&lt;&gt;$G46,PrSettings!$M$4="●"),(($F46-$G46)=(AN46-AO46))*1,0),"")</f>
        <v/>
      </c>
      <c r="AS46" s="293" t="str">
        <f t="shared" si="584"/>
        <v/>
      </c>
      <c r="AT46" s="293" t="str">
        <f>IF(AQ46&lt;&gt;"",IF(ABS($F46-$G46)&gt;=PrSettings!$M$7,(ABS($F46-$G46-AN46+AO46)&lt;=1)*1,IF(AND(AQ46,$F46=$G46,$F46&gt;=PrSettings!$M$6),(ABS(AN46-$F46)&lt;=1)*1,IF(AND(ABS($F46-$G46-AN46+AO46)&lt;=1,$F46+$G46&gt;=PrSettings!$M$8),(ABS(AN46-$F46)&lt;=1)*(ABS(AO46-$G46)&lt;=1)*1,""))),"")</f>
        <v/>
      </c>
      <c r="AU46" s="302"/>
      <c r="AW46" s="291">
        <f t="shared" si="3"/>
        <v>22</v>
      </c>
      <c r="AX46" s="292" t="str">
        <f t="shared" si="585"/>
        <v>F2</v>
      </c>
      <c r="AY46" s="293">
        <f t="shared" si="35"/>
        <v>23</v>
      </c>
      <c r="AZ46" s="292" t="str">
        <f t="shared" si="586"/>
        <v>F3</v>
      </c>
      <c r="BA46" s="296"/>
      <c r="BB46" s="296"/>
      <c r="BC46" s="301"/>
      <c r="BD46" s="293" t="str">
        <f t="shared" si="587"/>
        <v/>
      </c>
      <c r="BE46" s="293" t="str">
        <f>IF((BD46&lt;&gt;""),IF(OR($F46&lt;&gt;$G46,PrSettings!$M$4="●"),(($F46-$G46)=(BA46-BB46))*1,0),"")</f>
        <v/>
      </c>
      <c r="BF46" s="293" t="str">
        <f t="shared" si="588"/>
        <v/>
      </c>
      <c r="BG46" s="293" t="str">
        <f>IF(BD46&lt;&gt;"",IF(ABS($F46-$G46)&gt;=PrSettings!$M$7,(ABS($F46-$G46-BA46+BB46)&lt;=1)*1,IF(AND(BD46,$F46=$G46,$F46&gt;=PrSettings!$M$6),(ABS(BA46-$F46)&lt;=1)*1,IF(AND(ABS($F46-$G46-BA46+BB46)&lt;=1,$F46+$G46&gt;=PrSettings!$M$8),(ABS(BA46-$F46)&lt;=1)*(ABS(BB46-$G46)&lt;=1)*1,""))),"")</f>
        <v/>
      </c>
      <c r="BH46" s="302"/>
      <c r="BJ46" s="291">
        <f t="shared" si="4"/>
        <v>22</v>
      </c>
      <c r="BK46" s="292" t="str">
        <f t="shared" si="589"/>
        <v>F2</v>
      </c>
      <c r="BL46" s="293">
        <f t="shared" si="38"/>
        <v>23</v>
      </c>
      <c r="BM46" s="292" t="str">
        <f t="shared" si="590"/>
        <v>F3</v>
      </c>
      <c r="BN46" s="296"/>
      <c r="BO46" s="296"/>
      <c r="BP46" s="301"/>
      <c r="BQ46" s="293" t="str">
        <f t="shared" si="591"/>
        <v/>
      </c>
      <c r="BR46" s="293" t="str">
        <f>IF((BQ46&lt;&gt;""),IF(OR($F46&lt;&gt;$G46,PrSettings!$M$4="●"),(($F46-$G46)=(BN46-BO46))*1,0),"")</f>
        <v/>
      </c>
      <c r="BS46" s="293" t="str">
        <f t="shared" si="592"/>
        <v/>
      </c>
      <c r="BT46" s="293" t="str">
        <f>IF(BQ46&lt;&gt;"",IF(ABS($F46-$G46)&gt;=PrSettings!$M$7,(ABS($F46-$G46-BN46+BO46)&lt;=1)*1,IF(AND(BQ46,$F46=$G46,$F46&gt;=PrSettings!$M$6),(ABS(BN46-$F46)&lt;=1)*1,IF(AND(ABS($F46-$G46-BN46+BO46)&lt;=1,$F46+$G46&gt;=PrSettings!$M$8),(ABS(BN46-$F46)&lt;=1)*(ABS(BO46-$G46)&lt;=1)*1,""))),"")</f>
        <v/>
      </c>
      <c r="BU46" s="302"/>
      <c r="BW46" s="291">
        <f t="shared" si="5"/>
        <v>22</v>
      </c>
      <c r="BX46" s="292" t="str">
        <f t="shared" si="593"/>
        <v>F2</v>
      </c>
      <c r="BY46" s="293">
        <f t="shared" si="41"/>
        <v>23</v>
      </c>
      <c r="BZ46" s="292" t="str">
        <f t="shared" si="594"/>
        <v>F3</v>
      </c>
      <c r="CA46" s="296"/>
      <c r="CB46" s="296"/>
      <c r="CC46" s="301"/>
      <c r="CD46" s="293" t="str">
        <f t="shared" si="595"/>
        <v/>
      </c>
      <c r="CE46" s="293" t="str">
        <f>IF((CD46&lt;&gt;""),IF(OR($F46&lt;&gt;$G46,PrSettings!$M$4="●"),(($F46-$G46)=(CA46-CB46))*1,0),"")</f>
        <v/>
      </c>
      <c r="CF46" s="293" t="str">
        <f t="shared" si="596"/>
        <v/>
      </c>
      <c r="CG46" s="293" t="str">
        <f>IF(CD46&lt;&gt;"",IF(ABS($F46-$G46)&gt;=PrSettings!$M$7,(ABS($F46-$G46-CA46+CB46)&lt;=1)*1,IF(AND(CD46,$F46=$G46,$F46&gt;=PrSettings!$M$6),(ABS(CA46-$F46)&lt;=1)*1,IF(AND(ABS($F46-$G46-CA46+CB46)&lt;=1,$F46+$G46&gt;=PrSettings!$M$8),(ABS(CA46-$F46)&lt;=1)*(ABS(CB46-$G46)&lt;=1)*1,""))),"")</f>
        <v/>
      </c>
      <c r="CH46" s="302"/>
      <c r="CJ46" s="291">
        <f t="shared" si="6"/>
        <v>22</v>
      </c>
      <c r="CK46" s="292" t="str">
        <f t="shared" si="597"/>
        <v>F2</v>
      </c>
      <c r="CL46" s="293">
        <f t="shared" si="44"/>
        <v>23</v>
      </c>
      <c r="CM46" s="292" t="str">
        <f t="shared" si="598"/>
        <v>F3</v>
      </c>
      <c r="CN46" s="296"/>
      <c r="CO46" s="296"/>
      <c r="CP46" s="301"/>
      <c r="CQ46" s="293" t="str">
        <f t="shared" si="599"/>
        <v/>
      </c>
      <c r="CR46" s="293" t="str">
        <f>IF((CQ46&lt;&gt;""),IF(OR($F46&lt;&gt;$G46,PrSettings!$M$4="●"),(($F46-$G46)=(CN46-CO46))*1,0),"")</f>
        <v/>
      </c>
      <c r="CS46" s="293" t="str">
        <f t="shared" si="600"/>
        <v/>
      </c>
      <c r="CT46" s="293" t="str">
        <f>IF(CQ46&lt;&gt;"",IF(ABS($F46-$G46)&gt;=PrSettings!$M$7,(ABS($F46-$G46-CN46+CO46)&lt;=1)*1,IF(AND(CQ46,$F46=$G46,$F46&gt;=PrSettings!$M$6),(ABS(CN46-$F46)&lt;=1)*1,IF(AND(ABS($F46-$G46-CN46+CO46)&lt;=1,$F46+$G46&gt;=PrSettings!$M$8),(ABS(CN46-$F46)&lt;=1)*(ABS(CO46-$G46)&lt;=1)*1,""))),"")</f>
        <v/>
      </c>
      <c r="CU46" s="302"/>
      <c r="CW46" s="291">
        <f t="shared" si="7"/>
        <v>22</v>
      </c>
      <c r="CX46" s="292" t="str">
        <f t="shared" si="601"/>
        <v>F2</v>
      </c>
      <c r="CY46" s="293">
        <f t="shared" si="47"/>
        <v>23</v>
      </c>
      <c r="CZ46" s="292" t="str">
        <f t="shared" si="602"/>
        <v>F3</v>
      </c>
      <c r="DA46" s="296"/>
      <c r="DB46" s="296"/>
      <c r="DC46" s="301"/>
      <c r="DD46" s="293" t="str">
        <f t="shared" si="603"/>
        <v/>
      </c>
      <c r="DE46" s="293" t="str">
        <f>IF((DD46&lt;&gt;""),IF(OR($F46&lt;&gt;$G46,PrSettings!$M$4="●"),(($F46-$G46)=(DA46-DB46))*1,0),"")</f>
        <v/>
      </c>
      <c r="DF46" s="293" t="str">
        <f t="shared" si="604"/>
        <v/>
      </c>
      <c r="DG46" s="293" t="str">
        <f>IF(DD46&lt;&gt;"",IF(ABS($F46-$G46)&gt;=PrSettings!$M$7,(ABS($F46-$G46-DA46+DB46)&lt;=1)*1,IF(AND(DD46,$F46=$G46,$F46&gt;=PrSettings!$M$6),(ABS(DA46-$F46)&lt;=1)*1,IF(AND(ABS($F46-$G46-DA46+DB46)&lt;=1,$F46+$G46&gt;=PrSettings!$M$8),(ABS(DA46-$F46)&lt;=1)*(ABS(DB46-$G46)&lt;=1)*1,""))),"")</f>
        <v/>
      </c>
      <c r="DH46" s="302"/>
      <c r="DJ46" s="291">
        <f t="shared" si="8"/>
        <v>22</v>
      </c>
      <c r="DK46" s="292" t="str">
        <f t="shared" si="605"/>
        <v>F2</v>
      </c>
      <c r="DL46" s="293">
        <f t="shared" si="50"/>
        <v>23</v>
      </c>
      <c r="DM46" s="292" t="str">
        <f t="shared" si="606"/>
        <v>F3</v>
      </c>
      <c r="DN46" s="296"/>
      <c r="DO46" s="296"/>
      <c r="DP46" s="301"/>
      <c r="DQ46" s="293" t="str">
        <f t="shared" si="607"/>
        <v/>
      </c>
      <c r="DR46" s="293" t="str">
        <f>IF((DQ46&lt;&gt;""),IF(OR($F46&lt;&gt;$G46,PrSettings!$M$4="●"),(($F46-$G46)=(DN46-DO46))*1,0),"")</f>
        <v/>
      </c>
      <c r="DS46" s="293" t="str">
        <f t="shared" si="608"/>
        <v/>
      </c>
      <c r="DT46" s="293" t="str">
        <f>IF(DQ46&lt;&gt;"",IF(ABS($F46-$G46)&gt;=PrSettings!$M$7,(ABS($F46-$G46-DN46+DO46)&lt;=1)*1,IF(AND(DQ46,$F46=$G46,$F46&gt;=PrSettings!$M$6),(ABS(DN46-$F46)&lt;=1)*1,IF(AND(ABS($F46-$G46-DN46+DO46)&lt;=1,$F46+$G46&gt;=PrSettings!$M$8),(ABS(DN46-$F46)&lt;=1)*(ABS(DO46-$G46)&lt;=1)*1,""))),"")</f>
        <v/>
      </c>
      <c r="DU46" s="302"/>
      <c r="DW46" s="291">
        <f t="shared" si="9"/>
        <v>22</v>
      </c>
      <c r="DX46" s="292" t="str">
        <f t="shared" si="609"/>
        <v>F2</v>
      </c>
      <c r="DY46" s="293">
        <f t="shared" si="53"/>
        <v>23</v>
      </c>
      <c r="DZ46" s="292" t="str">
        <f t="shared" si="610"/>
        <v>F3</v>
      </c>
      <c r="EA46" s="296"/>
      <c r="EB46" s="296"/>
      <c r="EC46" s="301"/>
      <c r="ED46" s="293" t="str">
        <f t="shared" si="611"/>
        <v/>
      </c>
      <c r="EE46" s="293" t="str">
        <f>IF((ED46&lt;&gt;""),IF(OR($F46&lt;&gt;$G46,PrSettings!$M$4="●"),(($F46-$G46)=(EA46-EB46))*1,0),"")</f>
        <v/>
      </c>
      <c r="EF46" s="293" t="str">
        <f t="shared" si="612"/>
        <v/>
      </c>
      <c r="EG46" s="293" t="str">
        <f>IF(ED46&lt;&gt;"",IF(ABS($F46-$G46)&gt;=PrSettings!$M$7,(ABS($F46-$G46-EA46+EB46)&lt;=1)*1,IF(AND(ED46,$F46=$G46,$F46&gt;=PrSettings!$M$6),(ABS(EA46-$F46)&lt;=1)*1,IF(AND(ABS($F46-$G46-EA46+EB46)&lt;=1,$F46+$G46&gt;=PrSettings!$M$8),(ABS(EA46-$F46)&lt;=1)*(ABS(EB46-$G46)&lt;=1)*1,""))),"")</f>
        <v/>
      </c>
      <c r="EH46" s="302"/>
      <c r="EJ46" s="291">
        <f t="shared" si="10"/>
        <v>22</v>
      </c>
      <c r="EK46" s="292" t="str">
        <f t="shared" si="613"/>
        <v>F2</v>
      </c>
      <c r="EL46" s="293">
        <f t="shared" si="56"/>
        <v>23</v>
      </c>
      <c r="EM46" s="292" t="str">
        <f t="shared" si="614"/>
        <v>F3</v>
      </c>
      <c r="EN46" s="296"/>
      <c r="EO46" s="296"/>
      <c r="EP46" s="301"/>
      <c r="EQ46" s="293" t="str">
        <f t="shared" si="615"/>
        <v/>
      </c>
      <c r="ER46" s="293" t="str">
        <f>IF((EQ46&lt;&gt;""),IF(OR($F46&lt;&gt;$G46,PrSettings!$M$4="●"),(($F46-$G46)=(EN46-EO46))*1,0),"")</f>
        <v/>
      </c>
      <c r="ES46" s="293" t="str">
        <f t="shared" si="616"/>
        <v/>
      </c>
      <c r="ET46" s="293" t="str">
        <f>IF(EQ46&lt;&gt;"",IF(ABS($F46-$G46)&gt;=PrSettings!$M$7,(ABS($F46-$G46-EN46+EO46)&lt;=1)*1,IF(AND(EQ46,$F46=$G46,$F46&gt;=PrSettings!$M$6),(ABS(EN46-$F46)&lt;=1)*1,IF(AND(ABS($F46-$G46-EN46+EO46)&lt;=1,$F46+$G46&gt;=PrSettings!$M$8),(ABS(EN46-$F46)&lt;=1)*(ABS(EO46-$G46)&lt;=1)*1,""))),"")</f>
        <v/>
      </c>
      <c r="EU46" s="302"/>
      <c r="EW46" s="291">
        <f t="shared" si="11"/>
        <v>22</v>
      </c>
      <c r="EX46" s="292" t="str">
        <f t="shared" si="617"/>
        <v>F2</v>
      </c>
      <c r="EY46" s="293">
        <f t="shared" si="59"/>
        <v>23</v>
      </c>
      <c r="EZ46" s="292" t="str">
        <f t="shared" si="618"/>
        <v>F3</v>
      </c>
      <c r="FA46" s="296"/>
      <c r="FB46" s="296"/>
      <c r="FC46" s="301"/>
      <c r="FD46" s="293" t="str">
        <f t="shared" si="619"/>
        <v/>
      </c>
      <c r="FE46" s="293" t="str">
        <f>IF((FD46&lt;&gt;""),IF(OR($F46&lt;&gt;$G46,PrSettings!$M$4="●"),(($F46-$G46)=(FA46-FB46))*1,0),"")</f>
        <v/>
      </c>
      <c r="FF46" s="293" t="str">
        <f t="shared" si="620"/>
        <v/>
      </c>
      <c r="FG46" s="293" t="str">
        <f>IF(FD46&lt;&gt;"",IF(ABS($F46-$G46)&gt;=PrSettings!$M$7,(ABS($F46-$G46-FA46+FB46)&lt;=1)*1,IF(AND(FD46,$F46=$G46,$F46&gt;=PrSettings!$M$6),(ABS(FA46-$F46)&lt;=1)*1,IF(AND(ABS($F46-$G46-FA46+FB46)&lt;=1,$F46+$G46&gt;=PrSettings!$M$8),(ABS(FA46-$F46)&lt;=1)*(ABS(FB46-$G46)&lt;=1)*1,""))),"")</f>
        <v/>
      </c>
      <c r="FH46" s="302"/>
      <c r="FJ46" s="291">
        <f t="shared" si="12"/>
        <v>22</v>
      </c>
      <c r="FK46" s="292" t="str">
        <f t="shared" si="621"/>
        <v>F2</v>
      </c>
      <c r="FL46" s="293">
        <f t="shared" si="62"/>
        <v>23</v>
      </c>
      <c r="FM46" s="292" t="str">
        <f t="shared" si="622"/>
        <v>F3</v>
      </c>
      <c r="FN46" s="296"/>
      <c r="FO46" s="296"/>
      <c r="FP46" s="301"/>
      <c r="FQ46" s="293" t="str">
        <f t="shared" si="623"/>
        <v/>
      </c>
      <c r="FR46" s="293" t="str">
        <f>IF((FQ46&lt;&gt;""),IF(OR($F46&lt;&gt;$G46,PrSettings!$M$4="●"),(($F46-$G46)=(FN46-FO46))*1,0),"")</f>
        <v/>
      </c>
      <c r="FS46" s="293" t="str">
        <f t="shared" si="624"/>
        <v/>
      </c>
      <c r="FT46" s="293" t="str">
        <f>IF(FQ46&lt;&gt;"",IF(ABS($F46-$G46)&gt;=PrSettings!$M$7,(ABS($F46-$G46-FN46+FO46)&lt;=1)*1,IF(AND(FQ46,$F46=$G46,$F46&gt;=PrSettings!$M$6),(ABS(FN46-$F46)&lt;=1)*1,IF(AND(ABS($F46-$G46-FN46+FO46)&lt;=1,$F46+$G46&gt;=PrSettings!$M$8),(ABS(FN46-$F46)&lt;=1)*(ABS(FO46-$G46)&lt;=1)*1,""))),"")</f>
        <v/>
      </c>
      <c r="FU46" s="302"/>
      <c r="FW46" s="291">
        <f t="shared" si="13"/>
        <v>22</v>
      </c>
      <c r="FX46" s="292" t="str">
        <f t="shared" si="625"/>
        <v>F2</v>
      </c>
      <c r="FY46" s="293">
        <f t="shared" si="65"/>
        <v>23</v>
      </c>
      <c r="FZ46" s="292" t="str">
        <f t="shared" si="626"/>
        <v>F3</v>
      </c>
      <c r="GA46" s="296"/>
      <c r="GB46" s="296"/>
      <c r="GC46" s="301"/>
      <c r="GD46" s="293" t="str">
        <f t="shared" si="627"/>
        <v/>
      </c>
      <c r="GE46" s="293" t="str">
        <f>IF((GD46&lt;&gt;""),IF(OR($F46&lt;&gt;$G46,PrSettings!$M$4="●"),(($F46-$G46)=(GA46-GB46))*1,0),"")</f>
        <v/>
      </c>
      <c r="GF46" s="293" t="str">
        <f t="shared" si="628"/>
        <v/>
      </c>
      <c r="GG46" s="293" t="str">
        <f>IF(GD46&lt;&gt;"",IF(ABS($F46-$G46)&gt;=PrSettings!$M$7,(ABS($F46-$G46-GA46+GB46)&lt;=1)*1,IF(AND(GD46,$F46=$G46,$F46&gt;=PrSettings!$M$6),(ABS(GA46-$F46)&lt;=1)*1,IF(AND(ABS($F46-$G46-GA46+GB46)&lt;=1,$F46+$G46&gt;=PrSettings!$M$8),(ABS(GA46-$F46)&lt;=1)*(ABS(GB46-$G46)&lt;=1)*1,""))),"")</f>
        <v/>
      </c>
      <c r="GH46" s="302"/>
      <c r="GJ46" s="291">
        <f t="shared" si="14"/>
        <v>22</v>
      </c>
      <c r="GK46" s="292" t="str">
        <f t="shared" si="629"/>
        <v>F2</v>
      </c>
      <c r="GL46" s="293">
        <f t="shared" si="68"/>
        <v>23</v>
      </c>
      <c r="GM46" s="292" t="str">
        <f t="shared" si="630"/>
        <v>F3</v>
      </c>
      <c r="GN46" s="296"/>
      <c r="GO46" s="296"/>
      <c r="GP46" s="301"/>
      <c r="GQ46" s="293" t="str">
        <f t="shared" si="631"/>
        <v/>
      </c>
      <c r="GR46" s="293" t="str">
        <f>IF((GQ46&lt;&gt;""),IF(OR($F46&lt;&gt;$G46,PrSettings!$M$4="●"),(($F46-$G46)=(GN46-GO46))*1,0),"")</f>
        <v/>
      </c>
      <c r="GS46" s="293" t="str">
        <f t="shared" si="632"/>
        <v/>
      </c>
      <c r="GT46" s="293" t="str">
        <f>IF(GQ46&lt;&gt;"",IF(ABS($F46-$G46)&gt;=PrSettings!$M$7,(ABS($F46-$G46-GN46+GO46)&lt;=1)*1,IF(AND(GQ46,$F46=$G46,$F46&gt;=PrSettings!$M$6),(ABS(GN46-$F46)&lt;=1)*1,IF(AND(ABS($F46-$G46-GN46+GO46)&lt;=1,$F46+$G46&gt;=PrSettings!$M$8),(ABS(GN46-$F46)&lt;=1)*(ABS(GO46-$G46)&lt;=1)*1,""))),"")</f>
        <v/>
      </c>
      <c r="GU46" s="302"/>
      <c r="GW46" s="291">
        <f t="shared" si="15"/>
        <v>22</v>
      </c>
      <c r="GX46" s="292" t="str">
        <f t="shared" si="633"/>
        <v>F2</v>
      </c>
      <c r="GY46" s="293">
        <f t="shared" si="71"/>
        <v>23</v>
      </c>
      <c r="GZ46" s="292" t="str">
        <f t="shared" si="634"/>
        <v>F3</v>
      </c>
      <c r="HA46" s="296"/>
      <c r="HB46" s="296"/>
      <c r="HC46" s="301"/>
      <c r="HD46" s="293" t="str">
        <f t="shared" si="635"/>
        <v/>
      </c>
      <c r="HE46" s="293" t="str">
        <f>IF((HD46&lt;&gt;""),IF(OR($F46&lt;&gt;$G46,PrSettings!$M$4="●"),(($F46-$G46)=(HA46-HB46))*1,0),"")</f>
        <v/>
      </c>
      <c r="HF46" s="293" t="str">
        <f t="shared" si="636"/>
        <v/>
      </c>
      <c r="HG46" s="293" t="str">
        <f>IF(HD46&lt;&gt;"",IF(ABS($F46-$G46)&gt;=PrSettings!$M$7,(ABS($F46-$G46-HA46+HB46)&lt;=1)*1,IF(AND(HD46,$F46=$G46,$F46&gt;=PrSettings!$M$6),(ABS(HA46-$F46)&lt;=1)*1,IF(AND(ABS($F46-$G46-HA46+HB46)&lt;=1,$F46+$G46&gt;=PrSettings!$M$8),(ABS(HA46-$F46)&lt;=1)*(ABS(HB46-$G46)&lt;=1)*1,""))),"")</f>
        <v/>
      </c>
      <c r="HH46" s="302"/>
      <c r="HJ46" s="291">
        <f t="shared" si="16"/>
        <v>22</v>
      </c>
      <c r="HK46" s="292" t="str">
        <f t="shared" si="637"/>
        <v>F2</v>
      </c>
      <c r="HL46" s="293">
        <f t="shared" si="74"/>
        <v>23</v>
      </c>
      <c r="HM46" s="292" t="str">
        <f t="shared" si="638"/>
        <v>F3</v>
      </c>
      <c r="HN46" s="296"/>
      <c r="HO46" s="296"/>
      <c r="HP46" s="301"/>
      <c r="HQ46" s="293" t="str">
        <f t="shared" si="639"/>
        <v/>
      </c>
      <c r="HR46" s="293" t="str">
        <f>IF((HQ46&lt;&gt;""),IF(OR($F46&lt;&gt;$G46,PrSettings!$M$4="●"),(($F46-$G46)=(HN46-HO46))*1,0),"")</f>
        <v/>
      </c>
      <c r="HS46" s="293" t="str">
        <f t="shared" si="640"/>
        <v/>
      </c>
      <c r="HT46" s="293" t="str">
        <f>IF(HQ46&lt;&gt;"",IF(ABS($F46-$G46)&gt;=PrSettings!$M$7,(ABS($F46-$G46-HN46+HO46)&lt;=1)*1,IF(AND(HQ46,$F46=$G46,$F46&gt;=PrSettings!$M$6),(ABS(HN46-$F46)&lt;=1)*1,IF(AND(ABS($F46-$G46-HN46+HO46)&lt;=1,$F46+$G46&gt;=PrSettings!$M$8),(ABS(HN46-$F46)&lt;=1)*(ABS(HO46-$G46)&lt;=1)*1,""))),"")</f>
        <v/>
      </c>
      <c r="HU46" s="302"/>
      <c r="HW46" s="291">
        <f t="shared" si="17"/>
        <v>22</v>
      </c>
      <c r="HX46" s="292" t="str">
        <f t="shared" si="641"/>
        <v>F2</v>
      </c>
      <c r="HY46" s="293">
        <f t="shared" si="77"/>
        <v>23</v>
      </c>
      <c r="HZ46" s="292" t="str">
        <f t="shared" si="642"/>
        <v>F3</v>
      </c>
      <c r="IA46" s="296"/>
      <c r="IB46" s="296"/>
      <c r="IC46" s="301"/>
      <c r="ID46" s="293" t="str">
        <f t="shared" si="643"/>
        <v/>
      </c>
      <c r="IE46" s="293" t="str">
        <f>IF((ID46&lt;&gt;""),IF(OR($F46&lt;&gt;$G46,PrSettings!$M$4="●"),(($F46-$G46)=(IA46-IB46))*1,0),"")</f>
        <v/>
      </c>
      <c r="IF46" s="293" t="str">
        <f t="shared" si="644"/>
        <v/>
      </c>
      <c r="IG46" s="293" t="str">
        <f>IF(ID46&lt;&gt;"",IF(ABS($F46-$G46)&gt;=PrSettings!$M$7,(ABS($F46-$G46-IA46+IB46)&lt;=1)*1,IF(AND(ID46,$F46=$G46,$F46&gt;=PrSettings!$M$6),(ABS(IA46-$F46)&lt;=1)*1,IF(AND(ABS($F46-$G46-IA46+IB46)&lt;=1,$F46+$G46&gt;=PrSettings!$M$8),(ABS(IA46-$F46)&lt;=1)*(ABS(IB46-$G46)&lt;=1)*1,""))),"")</f>
        <v/>
      </c>
      <c r="IH46" s="302"/>
      <c r="IJ46" s="291">
        <f t="shared" si="18"/>
        <v>22</v>
      </c>
      <c r="IK46" s="292" t="str">
        <f t="shared" si="645"/>
        <v>F2</v>
      </c>
      <c r="IL46" s="293">
        <f t="shared" si="80"/>
        <v>23</v>
      </c>
      <c r="IM46" s="292" t="str">
        <f t="shared" si="646"/>
        <v>F3</v>
      </c>
      <c r="IN46" s="296"/>
      <c r="IO46" s="296"/>
      <c r="IP46" s="301"/>
      <c r="IQ46" s="293" t="str">
        <f t="shared" si="647"/>
        <v/>
      </c>
      <c r="IR46" s="293" t="str">
        <f>IF((IQ46&lt;&gt;""),IF(OR($F46&lt;&gt;$G46,PrSettings!$M$4="●"),(($F46-$G46)=(IN46-IO46))*1,0),"")</f>
        <v/>
      </c>
      <c r="IS46" s="293" t="str">
        <f t="shared" si="648"/>
        <v/>
      </c>
      <c r="IT46" s="293" t="str">
        <f>IF(IQ46&lt;&gt;"",IF(ABS($F46-$G46)&gt;=PrSettings!$M$7,(ABS($F46-$G46-IN46+IO46)&lt;=1)*1,IF(AND(IQ46,$F46=$G46,$F46&gt;=PrSettings!$M$6),(ABS(IN46-$F46)&lt;=1)*1,IF(AND(ABS($F46-$G46-IN46+IO46)&lt;=1,$F46+$G46&gt;=PrSettings!$M$8),(ABS(IN46-$F46)&lt;=1)*(ABS(IO46-$G46)&lt;=1)*1,""))),"")</f>
        <v/>
      </c>
      <c r="IU46" s="302"/>
      <c r="IW46" s="291">
        <f t="shared" si="19"/>
        <v>22</v>
      </c>
      <c r="IX46" s="292" t="str">
        <f t="shared" si="649"/>
        <v>F2</v>
      </c>
      <c r="IY46" s="293">
        <f t="shared" si="83"/>
        <v>23</v>
      </c>
      <c r="IZ46" s="292" t="str">
        <f t="shared" si="650"/>
        <v>F3</v>
      </c>
      <c r="JA46" s="296"/>
      <c r="JB46" s="296"/>
      <c r="JC46" s="301"/>
      <c r="JD46" s="293" t="str">
        <f t="shared" si="651"/>
        <v/>
      </c>
      <c r="JE46" s="293" t="str">
        <f>IF((JD46&lt;&gt;""),IF(OR($F46&lt;&gt;$G46,PrSettings!$M$4="●"),(($F46-$G46)=(JA46-JB46))*1,0),"")</f>
        <v/>
      </c>
      <c r="JF46" s="293" t="str">
        <f t="shared" si="652"/>
        <v/>
      </c>
      <c r="JG46" s="293" t="str">
        <f>IF(JD46&lt;&gt;"",IF(ABS($F46-$G46)&gt;=PrSettings!$M$7,(ABS($F46-$G46-JA46+JB46)&lt;=1)*1,IF(AND(JD46,$F46=$G46,$F46&gt;=PrSettings!$M$6),(ABS(JA46-$F46)&lt;=1)*1,IF(AND(ABS($F46-$G46-JA46+JB46)&lt;=1,$F46+$G46&gt;=PrSettings!$M$8),(ABS(JA46-$F46)&lt;=1)*(ABS(JB46-$G46)&lt;=1)*1,""))),"")</f>
        <v/>
      </c>
      <c r="JH46" s="302"/>
      <c r="JJ46" s="291">
        <f t="shared" si="20"/>
        <v>22</v>
      </c>
      <c r="JK46" s="292" t="str">
        <f t="shared" si="653"/>
        <v>F2</v>
      </c>
      <c r="JL46" s="293">
        <f t="shared" si="86"/>
        <v>23</v>
      </c>
      <c r="JM46" s="292" t="str">
        <f t="shared" si="654"/>
        <v>F3</v>
      </c>
      <c r="JN46" s="296"/>
      <c r="JO46" s="296"/>
      <c r="JP46" s="301"/>
      <c r="JQ46" s="293" t="str">
        <f t="shared" si="655"/>
        <v/>
      </c>
      <c r="JR46" s="293" t="str">
        <f>IF((JQ46&lt;&gt;""),IF(OR($F46&lt;&gt;$G46,PrSettings!$M$4="●"),(($F46-$G46)=(JN46-JO46))*1,0),"")</f>
        <v/>
      </c>
      <c r="JS46" s="293" t="str">
        <f t="shared" si="656"/>
        <v/>
      </c>
      <c r="JT46" s="293" t="str">
        <f>IF(JQ46&lt;&gt;"",IF(ABS($F46-$G46)&gt;=PrSettings!$M$7,(ABS($F46-$G46-JN46+JO46)&lt;=1)*1,IF(AND(JQ46,$F46=$G46,$F46&gt;=PrSettings!$M$6),(ABS(JN46-$F46)&lt;=1)*1,IF(AND(ABS($F46-$G46-JN46+JO46)&lt;=1,$F46+$G46&gt;=PrSettings!$M$8),(ABS(JN46-$F46)&lt;=1)*(ABS(JO46-$G46)&lt;=1)*1,""))),"")</f>
        <v/>
      </c>
      <c r="JU46" s="302"/>
      <c r="JW46" s="291">
        <f t="shared" si="21"/>
        <v>22</v>
      </c>
      <c r="JX46" s="292" t="str">
        <f t="shared" si="657"/>
        <v>F2</v>
      </c>
      <c r="JY46" s="293">
        <f t="shared" si="89"/>
        <v>23</v>
      </c>
      <c r="JZ46" s="292" t="str">
        <f t="shared" si="658"/>
        <v>F3</v>
      </c>
      <c r="KA46" s="296"/>
      <c r="KB46" s="296"/>
      <c r="KC46" s="301"/>
      <c r="KD46" s="293" t="str">
        <f t="shared" si="659"/>
        <v/>
      </c>
      <c r="KE46" s="293" t="str">
        <f>IF((KD46&lt;&gt;""),IF(OR($F46&lt;&gt;$G46,PrSettings!$M$4="●"),(($F46-$G46)=(KA46-KB46))*1,0),"")</f>
        <v/>
      </c>
      <c r="KF46" s="293" t="str">
        <f t="shared" si="660"/>
        <v/>
      </c>
      <c r="KG46" s="293" t="str">
        <f>IF(KD46&lt;&gt;"",IF(ABS($F46-$G46)&gt;=PrSettings!$M$7,(ABS($F46-$G46-KA46+KB46)&lt;=1)*1,IF(AND(KD46,$F46=$G46,$F46&gt;=PrSettings!$M$6),(ABS(KA46-$F46)&lt;=1)*1,IF(AND(ABS($F46-$G46-KA46+KB46)&lt;=1,$F46+$G46&gt;=PrSettings!$M$8),(ABS(KA46-$F46)&lt;=1)*(ABS(KB46-$G46)&lt;=1)*1,""))),"")</f>
        <v/>
      </c>
      <c r="KH46" s="302"/>
      <c r="KJ46" s="291">
        <f t="shared" si="22"/>
        <v>22</v>
      </c>
      <c r="KK46" s="292" t="str">
        <f t="shared" si="661"/>
        <v>F2</v>
      </c>
      <c r="KL46" s="293">
        <f t="shared" si="92"/>
        <v>23</v>
      </c>
      <c r="KM46" s="292" t="str">
        <f t="shared" si="662"/>
        <v>F3</v>
      </c>
      <c r="KN46" s="296"/>
      <c r="KO46" s="296"/>
      <c r="KP46" s="301"/>
      <c r="KQ46" s="293" t="str">
        <f t="shared" si="663"/>
        <v/>
      </c>
      <c r="KR46" s="293" t="str">
        <f>IF((KQ46&lt;&gt;""),IF(OR($F46&lt;&gt;$G46,PrSettings!$M$4="●"),(($F46-$G46)=(KN46-KO46))*1,0),"")</f>
        <v/>
      </c>
      <c r="KS46" s="293" t="str">
        <f t="shared" si="664"/>
        <v/>
      </c>
      <c r="KT46" s="293" t="str">
        <f>IF(KQ46&lt;&gt;"",IF(ABS($F46-$G46)&gt;=PrSettings!$M$7,(ABS($F46-$G46-KN46+KO46)&lt;=1)*1,IF(AND(KQ46,$F46=$G46,$F46&gt;=PrSettings!$M$6),(ABS(KN46-$F46)&lt;=1)*1,IF(AND(ABS($F46-$G46-KN46+KO46)&lt;=1,$F46+$G46&gt;=PrSettings!$M$8),(ABS(KN46-$F46)&lt;=1)*(ABS(KO46-$G46)&lt;=1)*1,""))),"")</f>
        <v/>
      </c>
      <c r="KU46" s="302"/>
      <c r="KW46" s="291">
        <f t="shared" si="23"/>
        <v>22</v>
      </c>
      <c r="KX46" s="292" t="str">
        <f t="shared" si="665"/>
        <v>F2</v>
      </c>
      <c r="KY46" s="293">
        <f t="shared" si="95"/>
        <v>23</v>
      </c>
      <c r="KZ46" s="292" t="str">
        <f t="shared" si="666"/>
        <v>F3</v>
      </c>
      <c r="LA46" s="296"/>
      <c r="LB46" s="296"/>
      <c r="LC46" s="301"/>
      <c r="LD46" s="293" t="str">
        <f t="shared" si="667"/>
        <v/>
      </c>
      <c r="LE46" s="293" t="str">
        <f>IF((LD46&lt;&gt;""),IF(OR($F46&lt;&gt;$G46,PrSettings!$M$4="●"),(($F46-$G46)=(LA46-LB46))*1,0),"")</f>
        <v/>
      </c>
      <c r="LF46" s="293" t="str">
        <f t="shared" si="668"/>
        <v/>
      </c>
      <c r="LG46" s="293" t="str">
        <f>IF(LD46&lt;&gt;"",IF(ABS($F46-$G46)&gt;=PrSettings!$M$7,(ABS($F46-$G46-LA46+LB46)&lt;=1)*1,IF(AND(LD46,$F46=$G46,$F46&gt;=PrSettings!$M$6),(ABS(LA46-$F46)&lt;=1)*1,IF(AND(ABS($F46-$G46-LA46+LB46)&lt;=1,$F46+$G46&gt;=PrSettings!$M$8),(ABS(LA46-$F46)&lt;=1)*(ABS(LB46-$G46)&lt;=1)*1,""))),"")</f>
        <v/>
      </c>
      <c r="LH46" s="302"/>
      <c r="LJ46" s="291">
        <f t="shared" si="24"/>
        <v>22</v>
      </c>
      <c r="LK46" s="292" t="str">
        <f t="shared" si="669"/>
        <v>F2</v>
      </c>
      <c r="LL46" s="293">
        <f t="shared" si="98"/>
        <v>23</v>
      </c>
      <c r="LM46" s="292" t="str">
        <f t="shared" si="670"/>
        <v>F3</v>
      </c>
      <c r="LN46" s="296"/>
      <c r="LO46" s="296"/>
      <c r="LP46" s="301"/>
      <c r="LQ46" s="293" t="str">
        <f t="shared" si="671"/>
        <v/>
      </c>
      <c r="LR46" s="293" t="str">
        <f>IF((LQ46&lt;&gt;""),IF(OR($F46&lt;&gt;$G46,PrSettings!$M$4="●"),(($F46-$G46)=(LN46-LO46))*1,0),"")</f>
        <v/>
      </c>
      <c r="LS46" s="293" t="str">
        <f t="shared" si="672"/>
        <v/>
      </c>
      <c r="LT46" s="293" t="str">
        <f>IF(LQ46&lt;&gt;"",IF(ABS($F46-$G46)&gt;=PrSettings!$M$7,(ABS($F46-$G46-LN46+LO46)&lt;=1)*1,IF(AND(LQ46,$F46=$G46,$F46&gt;=PrSettings!$M$6),(ABS(LN46-$F46)&lt;=1)*1,IF(AND(ABS($F46-$G46-LN46+LO46)&lt;=1,$F46+$G46&gt;=PrSettings!$M$8),(ABS(LN46-$F46)&lt;=1)*(ABS(LO46-$G46)&lt;=1)*1,""))),"")</f>
        <v/>
      </c>
      <c r="LU46" s="302"/>
      <c r="LW46" s="291">
        <f t="shared" si="25"/>
        <v>22</v>
      </c>
      <c r="LX46" s="292" t="str">
        <f t="shared" si="673"/>
        <v>F2</v>
      </c>
      <c r="LY46" s="293">
        <f t="shared" si="101"/>
        <v>23</v>
      </c>
      <c r="LZ46" s="292" t="str">
        <f t="shared" si="674"/>
        <v>F3</v>
      </c>
      <c r="MA46" s="296"/>
      <c r="MB46" s="296"/>
      <c r="MC46" s="301"/>
      <c r="MD46" s="293" t="str">
        <f t="shared" si="675"/>
        <v/>
      </c>
      <c r="ME46" s="293" t="str">
        <f>IF((MD46&lt;&gt;""),IF(OR($F46&lt;&gt;$G46,PrSettings!$M$4="●"),(($F46-$G46)=(MA46-MB46))*1,0),"")</f>
        <v/>
      </c>
      <c r="MF46" s="293" t="str">
        <f t="shared" si="676"/>
        <v/>
      </c>
      <c r="MG46" s="293" t="str">
        <f>IF(MD46&lt;&gt;"",IF(ABS($F46-$G46)&gt;=PrSettings!$M$7,(ABS($F46-$G46-MA46+MB46)&lt;=1)*1,IF(AND(MD46,$F46=$G46,$F46&gt;=PrSettings!$M$6),(ABS(MA46-$F46)&lt;=1)*1,IF(AND(ABS($F46-$G46-MA46+MB46)&lt;=1,$F46+$G46&gt;=PrSettings!$M$8),(ABS(MA46-$F46)&lt;=1)*(ABS(MB46-$G46)&lt;=1)*1,""))),"")</f>
        <v/>
      </c>
      <c r="MH46" s="302"/>
    </row>
    <row r="47" spans="1:346" s="450" customFormat="1" ht="24" customHeight="1" x14ac:dyDescent="0.25">
      <c r="A47" s="272"/>
      <c r="B47" s="281" t="str">
        <f>Sprache!$E$185</f>
        <v>Achtelfinale</v>
      </c>
      <c r="C47" s="303"/>
      <c r="D47" s="303"/>
      <c r="E47" s="284"/>
      <c r="F47" s="304"/>
      <c r="G47" s="305"/>
      <c r="H47" s="557" t="str">
        <f>Sprache!$E$101</f>
        <v>Elfm</v>
      </c>
      <c r="I47" s="552"/>
      <c r="J47" s="281" t="str">
        <f t="shared" si="572"/>
        <v>Achtelfinale</v>
      </c>
      <c r="K47" s="283"/>
      <c r="L47" s="283"/>
      <c r="M47" s="284"/>
      <c r="N47" s="287"/>
      <c r="O47" s="288"/>
      <c r="P47" s="285"/>
      <c r="Q47" s="289"/>
      <c r="R47" s="289"/>
      <c r="S47" s="284"/>
      <c r="T47" s="284"/>
      <c r="U47" s="290"/>
      <c r="W47" s="281" t="str">
        <f t="shared" ref="W47" si="677">$B47</f>
        <v>Achtelfinale</v>
      </c>
      <c r="X47" s="283"/>
      <c r="Y47" s="283"/>
      <c r="Z47" s="284"/>
      <c r="AA47" s="287"/>
      <c r="AB47" s="288"/>
      <c r="AC47" s="285"/>
      <c r="AD47" s="289"/>
      <c r="AE47" s="289"/>
      <c r="AF47" s="284"/>
      <c r="AG47" s="284"/>
      <c r="AH47" s="290"/>
      <c r="AJ47" s="281" t="str">
        <f t="shared" ref="AJ47" si="678">$B47</f>
        <v>Achtelfinale</v>
      </c>
      <c r="AK47" s="283"/>
      <c r="AL47" s="283"/>
      <c r="AM47" s="284"/>
      <c r="AN47" s="287"/>
      <c r="AO47" s="288"/>
      <c r="AP47" s="285"/>
      <c r="AQ47" s="289"/>
      <c r="AR47" s="289"/>
      <c r="AS47" s="284"/>
      <c r="AT47" s="284"/>
      <c r="AU47" s="290"/>
      <c r="AW47" s="281" t="str">
        <f t="shared" ref="AW47" si="679">$B47</f>
        <v>Achtelfinale</v>
      </c>
      <c r="AX47" s="283"/>
      <c r="AY47" s="283"/>
      <c r="AZ47" s="284"/>
      <c r="BA47" s="287"/>
      <c r="BB47" s="288"/>
      <c r="BC47" s="285"/>
      <c r="BD47" s="289"/>
      <c r="BE47" s="289"/>
      <c r="BF47" s="284"/>
      <c r="BG47" s="284"/>
      <c r="BH47" s="290"/>
      <c r="BJ47" s="281" t="str">
        <f t="shared" ref="BJ47" si="680">$B47</f>
        <v>Achtelfinale</v>
      </c>
      <c r="BK47" s="283"/>
      <c r="BL47" s="283"/>
      <c r="BM47" s="284"/>
      <c r="BN47" s="287"/>
      <c r="BO47" s="288"/>
      <c r="BP47" s="285"/>
      <c r="BQ47" s="289"/>
      <c r="BR47" s="289"/>
      <c r="BS47" s="284"/>
      <c r="BT47" s="284"/>
      <c r="BU47" s="290"/>
      <c r="BW47" s="281" t="str">
        <f t="shared" ref="BW47" si="681">$B47</f>
        <v>Achtelfinale</v>
      </c>
      <c r="BX47" s="283"/>
      <c r="BY47" s="283"/>
      <c r="BZ47" s="284"/>
      <c r="CA47" s="287"/>
      <c r="CB47" s="288"/>
      <c r="CC47" s="285"/>
      <c r="CD47" s="289"/>
      <c r="CE47" s="289"/>
      <c r="CF47" s="284"/>
      <c r="CG47" s="284"/>
      <c r="CH47" s="290"/>
      <c r="CJ47" s="281" t="str">
        <f t="shared" ref="CJ47" si="682">$B47</f>
        <v>Achtelfinale</v>
      </c>
      <c r="CK47" s="283"/>
      <c r="CL47" s="283"/>
      <c r="CM47" s="284"/>
      <c r="CN47" s="287"/>
      <c r="CO47" s="288"/>
      <c r="CP47" s="285"/>
      <c r="CQ47" s="289"/>
      <c r="CR47" s="289"/>
      <c r="CS47" s="284"/>
      <c r="CT47" s="284"/>
      <c r="CU47" s="290"/>
      <c r="CW47" s="281" t="str">
        <f t="shared" ref="CW47" si="683">$B47</f>
        <v>Achtelfinale</v>
      </c>
      <c r="CX47" s="283"/>
      <c r="CY47" s="283"/>
      <c r="CZ47" s="284"/>
      <c r="DA47" s="287"/>
      <c r="DB47" s="288"/>
      <c r="DC47" s="285"/>
      <c r="DD47" s="289"/>
      <c r="DE47" s="289"/>
      <c r="DF47" s="284"/>
      <c r="DG47" s="284"/>
      <c r="DH47" s="290"/>
      <c r="DJ47" s="281" t="str">
        <f t="shared" ref="DJ47" si="684">$B47</f>
        <v>Achtelfinale</v>
      </c>
      <c r="DK47" s="283"/>
      <c r="DL47" s="283"/>
      <c r="DM47" s="284"/>
      <c r="DN47" s="287"/>
      <c r="DO47" s="288"/>
      <c r="DP47" s="285"/>
      <c r="DQ47" s="289"/>
      <c r="DR47" s="289"/>
      <c r="DS47" s="284"/>
      <c r="DT47" s="284"/>
      <c r="DU47" s="290"/>
      <c r="DW47" s="281" t="str">
        <f t="shared" ref="DW47" si="685">$B47</f>
        <v>Achtelfinale</v>
      </c>
      <c r="DX47" s="283"/>
      <c r="DY47" s="283"/>
      <c r="DZ47" s="284"/>
      <c r="EA47" s="287"/>
      <c r="EB47" s="288"/>
      <c r="EC47" s="285"/>
      <c r="ED47" s="289"/>
      <c r="EE47" s="289"/>
      <c r="EF47" s="284"/>
      <c r="EG47" s="284"/>
      <c r="EH47" s="290"/>
      <c r="EJ47" s="281" t="str">
        <f t="shared" ref="EJ47" si="686">$B47</f>
        <v>Achtelfinale</v>
      </c>
      <c r="EK47" s="283"/>
      <c r="EL47" s="283"/>
      <c r="EM47" s="284"/>
      <c r="EN47" s="287"/>
      <c r="EO47" s="288"/>
      <c r="EP47" s="285"/>
      <c r="EQ47" s="289"/>
      <c r="ER47" s="289"/>
      <c r="ES47" s="284"/>
      <c r="ET47" s="284"/>
      <c r="EU47" s="290"/>
      <c r="EW47" s="281" t="str">
        <f t="shared" ref="EW47" si="687">$B47</f>
        <v>Achtelfinale</v>
      </c>
      <c r="EX47" s="283"/>
      <c r="EY47" s="283"/>
      <c r="EZ47" s="284"/>
      <c r="FA47" s="287"/>
      <c r="FB47" s="288"/>
      <c r="FC47" s="285"/>
      <c r="FD47" s="289"/>
      <c r="FE47" s="289"/>
      <c r="FF47" s="284"/>
      <c r="FG47" s="284"/>
      <c r="FH47" s="290"/>
      <c r="FJ47" s="281" t="str">
        <f t="shared" ref="FJ47" si="688">$B47</f>
        <v>Achtelfinale</v>
      </c>
      <c r="FK47" s="283"/>
      <c r="FL47" s="283"/>
      <c r="FM47" s="284"/>
      <c r="FN47" s="287"/>
      <c r="FO47" s="288"/>
      <c r="FP47" s="285"/>
      <c r="FQ47" s="289"/>
      <c r="FR47" s="289"/>
      <c r="FS47" s="284"/>
      <c r="FT47" s="284"/>
      <c r="FU47" s="290"/>
      <c r="FW47" s="281" t="str">
        <f t="shared" ref="FW47" si="689">$B47</f>
        <v>Achtelfinale</v>
      </c>
      <c r="FX47" s="283"/>
      <c r="FY47" s="283"/>
      <c r="FZ47" s="284"/>
      <c r="GA47" s="287"/>
      <c r="GB47" s="288"/>
      <c r="GC47" s="285"/>
      <c r="GD47" s="289"/>
      <c r="GE47" s="289"/>
      <c r="GF47" s="284"/>
      <c r="GG47" s="284"/>
      <c r="GH47" s="290"/>
      <c r="GJ47" s="281" t="str">
        <f t="shared" ref="GJ47" si="690">$B47</f>
        <v>Achtelfinale</v>
      </c>
      <c r="GK47" s="283"/>
      <c r="GL47" s="283"/>
      <c r="GM47" s="284"/>
      <c r="GN47" s="287"/>
      <c r="GO47" s="288"/>
      <c r="GP47" s="285"/>
      <c r="GQ47" s="289"/>
      <c r="GR47" s="289"/>
      <c r="GS47" s="284"/>
      <c r="GT47" s="284"/>
      <c r="GU47" s="290"/>
      <c r="GW47" s="281" t="str">
        <f t="shared" ref="GW47" si="691">$B47</f>
        <v>Achtelfinale</v>
      </c>
      <c r="GX47" s="283"/>
      <c r="GY47" s="283"/>
      <c r="GZ47" s="284"/>
      <c r="HA47" s="287"/>
      <c r="HB47" s="288"/>
      <c r="HC47" s="285"/>
      <c r="HD47" s="289"/>
      <c r="HE47" s="289"/>
      <c r="HF47" s="284"/>
      <c r="HG47" s="284"/>
      <c r="HH47" s="290"/>
      <c r="HJ47" s="281" t="str">
        <f t="shared" ref="HJ47" si="692">$B47</f>
        <v>Achtelfinale</v>
      </c>
      <c r="HK47" s="283"/>
      <c r="HL47" s="283"/>
      <c r="HM47" s="284"/>
      <c r="HN47" s="287"/>
      <c r="HO47" s="288"/>
      <c r="HP47" s="285"/>
      <c r="HQ47" s="289"/>
      <c r="HR47" s="289"/>
      <c r="HS47" s="284"/>
      <c r="HT47" s="284"/>
      <c r="HU47" s="290"/>
      <c r="HW47" s="281" t="str">
        <f t="shared" ref="HW47" si="693">$B47</f>
        <v>Achtelfinale</v>
      </c>
      <c r="HX47" s="283"/>
      <c r="HY47" s="283"/>
      <c r="HZ47" s="284"/>
      <c r="IA47" s="287"/>
      <c r="IB47" s="288"/>
      <c r="IC47" s="285"/>
      <c r="ID47" s="289"/>
      <c r="IE47" s="289"/>
      <c r="IF47" s="284"/>
      <c r="IG47" s="284"/>
      <c r="IH47" s="290"/>
      <c r="IJ47" s="281" t="str">
        <f t="shared" ref="IJ47" si="694">$B47</f>
        <v>Achtelfinale</v>
      </c>
      <c r="IK47" s="283"/>
      <c r="IL47" s="283"/>
      <c r="IM47" s="284"/>
      <c r="IN47" s="287"/>
      <c r="IO47" s="288"/>
      <c r="IP47" s="285"/>
      <c r="IQ47" s="289"/>
      <c r="IR47" s="289"/>
      <c r="IS47" s="284"/>
      <c r="IT47" s="284"/>
      <c r="IU47" s="290"/>
      <c r="IW47" s="281" t="str">
        <f t="shared" ref="IW47" si="695">$B47</f>
        <v>Achtelfinale</v>
      </c>
      <c r="IX47" s="283"/>
      <c r="IY47" s="283"/>
      <c r="IZ47" s="284"/>
      <c r="JA47" s="287"/>
      <c r="JB47" s="288"/>
      <c r="JC47" s="285"/>
      <c r="JD47" s="289"/>
      <c r="JE47" s="289"/>
      <c r="JF47" s="284"/>
      <c r="JG47" s="284"/>
      <c r="JH47" s="290"/>
      <c r="JJ47" s="281" t="str">
        <f t="shared" ref="JJ47" si="696">$B47</f>
        <v>Achtelfinale</v>
      </c>
      <c r="JK47" s="283"/>
      <c r="JL47" s="283"/>
      <c r="JM47" s="284"/>
      <c r="JN47" s="287"/>
      <c r="JO47" s="288"/>
      <c r="JP47" s="285"/>
      <c r="JQ47" s="289"/>
      <c r="JR47" s="289"/>
      <c r="JS47" s="284"/>
      <c r="JT47" s="284"/>
      <c r="JU47" s="290"/>
      <c r="JW47" s="281" t="str">
        <f t="shared" ref="JW47" si="697">$B47</f>
        <v>Achtelfinale</v>
      </c>
      <c r="JX47" s="283"/>
      <c r="JY47" s="283"/>
      <c r="JZ47" s="284"/>
      <c r="KA47" s="287"/>
      <c r="KB47" s="288"/>
      <c r="KC47" s="285"/>
      <c r="KD47" s="289"/>
      <c r="KE47" s="289"/>
      <c r="KF47" s="284"/>
      <c r="KG47" s="284"/>
      <c r="KH47" s="290"/>
      <c r="KJ47" s="281" t="str">
        <f t="shared" ref="KJ47" si="698">$B47</f>
        <v>Achtelfinale</v>
      </c>
      <c r="KK47" s="283"/>
      <c r="KL47" s="283"/>
      <c r="KM47" s="284"/>
      <c r="KN47" s="287"/>
      <c r="KO47" s="288"/>
      <c r="KP47" s="285"/>
      <c r="KQ47" s="289"/>
      <c r="KR47" s="289"/>
      <c r="KS47" s="284"/>
      <c r="KT47" s="284"/>
      <c r="KU47" s="290"/>
      <c r="KW47" s="281" t="str">
        <f t="shared" ref="KW47" si="699">$B47</f>
        <v>Achtelfinale</v>
      </c>
      <c r="KX47" s="283"/>
      <c r="KY47" s="283"/>
      <c r="KZ47" s="284"/>
      <c r="LA47" s="287"/>
      <c r="LB47" s="288"/>
      <c r="LC47" s="285"/>
      <c r="LD47" s="289"/>
      <c r="LE47" s="289"/>
      <c r="LF47" s="284"/>
      <c r="LG47" s="284"/>
      <c r="LH47" s="290"/>
      <c r="LJ47" s="281" t="str">
        <f t="shared" ref="LJ47" si="700">$B47</f>
        <v>Achtelfinale</v>
      </c>
      <c r="LK47" s="283"/>
      <c r="LL47" s="283"/>
      <c r="LM47" s="284"/>
      <c r="LN47" s="287"/>
      <c r="LO47" s="288"/>
      <c r="LP47" s="285"/>
      <c r="LQ47" s="289"/>
      <c r="LR47" s="289"/>
      <c r="LS47" s="284"/>
      <c r="LT47" s="284"/>
      <c r="LU47" s="290"/>
      <c r="LW47" s="281" t="str">
        <f t="shared" ref="LW47" si="701">$B47</f>
        <v>Achtelfinale</v>
      </c>
      <c r="LX47" s="283"/>
      <c r="LY47" s="283"/>
      <c r="LZ47" s="284"/>
      <c r="MA47" s="287"/>
      <c r="MB47" s="288"/>
      <c r="MC47" s="285"/>
      <c r="MD47" s="289"/>
      <c r="ME47" s="289"/>
      <c r="MF47" s="284"/>
      <c r="MG47" s="284"/>
      <c r="MH47" s="290"/>
    </row>
    <row r="48" spans="1:346" s="450" customFormat="1" x14ac:dyDescent="0.25">
      <c r="A48" s="272"/>
      <c r="B48" s="291" t="str">
        <f>IF(C48="","",INDEX(Groups!$C$7:$C$35,MATCH(C48,Groups!$D$7:$D$35,0)))</f>
        <v/>
      </c>
      <c r="C48" s="292" t="str">
        <f>EURO!$B$54</f>
        <v/>
      </c>
      <c r="D48" s="293" t="str">
        <f>IF(E48="","",INDEX(Groups!$C$7:$C$35,MATCH(E48,Groups!$D$7:$D$35,0)))</f>
        <v/>
      </c>
      <c r="E48" s="292" t="str">
        <f>EURO!$C$54</f>
        <v/>
      </c>
      <c r="F48" s="294" t="str">
        <f>IF(AND(EURO!$B$55&lt;&gt;"",EURO!$C$55&lt;&gt;""),EURO!$B$55,"")</f>
        <v/>
      </c>
      <c r="G48" s="295" t="str">
        <f>IF(AND(EURO!$B$55&lt;&gt;"",EURO!$C$55&lt;&gt;""),EURO!$C$55,"")</f>
        <v/>
      </c>
      <c r="H48" s="558" t="str">
        <f>IF(AND(F48&lt;&gt;"",G48&lt;&gt;"",F48=G48,EURO!$B$57&lt;&gt;"",EURO!$C$57&lt;&gt;""),"("&amp;EURO!$B$57&amp;Sprache!$E$149&amp;EURO!$C$57&amp;")","")</f>
        <v/>
      </c>
      <c r="I48" s="552"/>
      <c r="J48" s="306"/>
      <c r="K48" s="292" t="str">
        <f>IF(J48="","",VLOOKUP(J48,Sprache!$D$5:$E$63,2,0))</f>
        <v/>
      </c>
      <c r="L48" s="296"/>
      <c r="M48" s="292" t="str">
        <f>IF(L48="","",VLOOKUP(L48,Sprache!$D$5:$E$63,2,0))</f>
        <v/>
      </c>
      <c r="N48" s="307"/>
      <c r="O48" s="308"/>
      <c r="P48" s="309"/>
      <c r="Q48" s="309"/>
      <c r="R48" s="310">
        <f>COUNTIF(J$48:J$55,J48)+COUNTIF(L$48:L$55,J48)</f>
        <v>0</v>
      </c>
      <c r="S48" s="310">
        <f t="shared" ref="S48:S55" si="702">COUNTIF(J$48:J$55,L48)+COUNTIF(L$48:L$55,L48)</f>
        <v>0</v>
      </c>
      <c r="T48" s="310"/>
      <c r="U48" s="311" t="str">
        <f>IF(OR(J48&lt;&gt;"",L48&lt;&gt;""),IF(R48&lt;&gt;1,0,COUNTIF($B$48:$B$55,J48)+COUNTIF($D$48:$D$55,J48))+IF(S48&lt;&gt;1,0,COUNTIF($B$48:$B$55,L48)+COUNTIF($D$48:$D$55,L48)),"")</f>
        <v/>
      </c>
      <c r="W48" s="306"/>
      <c r="X48" s="292" t="str">
        <f>IF(W48="","",VLOOKUP(W48,Sprache!$D$5:$E$63,2,0))</f>
        <v/>
      </c>
      <c r="Y48" s="296"/>
      <c r="Z48" s="292" t="str">
        <f>IF(Y48="","",VLOOKUP(Y48,Sprache!$D$5:$E$63,2,0))</f>
        <v/>
      </c>
      <c r="AA48" s="307"/>
      <c r="AB48" s="308"/>
      <c r="AC48" s="309"/>
      <c r="AD48" s="309"/>
      <c r="AE48" s="310">
        <f>COUNTIF(W$48:W$55,W48)+COUNTIF(Y$48:Y$55,W48)</f>
        <v>0</v>
      </c>
      <c r="AF48" s="310">
        <f t="shared" ref="AF48:AF55" si="703">COUNTIF(W$48:W$55,Y48)+COUNTIF(Y$48:Y$55,Y48)</f>
        <v>0</v>
      </c>
      <c r="AG48" s="310"/>
      <c r="AH48" s="311" t="str">
        <f>IF(OR(W48&lt;&gt;"",Y48&lt;&gt;""),IF(AE48&lt;&gt;1,0,COUNTIF($B$48:$B$55,W48)+COUNTIF($D$48:$D$55,W48))+IF(AF48&lt;&gt;1,0,COUNTIF($B$48:$B$55,Y48)+COUNTIF($D$48:$D$55,Y48)),"")</f>
        <v/>
      </c>
      <c r="AJ48" s="306"/>
      <c r="AK48" s="292" t="str">
        <f>IF(AJ48="","",VLOOKUP(AJ48,Sprache!$D$5:$E$63,2,0))</f>
        <v/>
      </c>
      <c r="AL48" s="296"/>
      <c r="AM48" s="292" t="str">
        <f>IF(AL48="","",VLOOKUP(AL48,Sprache!$D$5:$E$63,2,0))</f>
        <v/>
      </c>
      <c r="AN48" s="307"/>
      <c r="AO48" s="308"/>
      <c r="AP48" s="309"/>
      <c r="AQ48" s="309"/>
      <c r="AR48" s="310">
        <f>COUNTIF(AJ$48:AJ$55,AJ48)+COUNTIF(AL$48:AL$55,AJ48)</f>
        <v>0</v>
      </c>
      <c r="AS48" s="310">
        <f t="shared" ref="AS48:AS55" si="704">COUNTIF(AJ$48:AJ$55,AL48)+COUNTIF(AL$48:AL$55,AL48)</f>
        <v>0</v>
      </c>
      <c r="AT48" s="310"/>
      <c r="AU48" s="311" t="str">
        <f>IF(OR(AJ48&lt;&gt;"",AL48&lt;&gt;""),IF(AR48&lt;&gt;1,0,COUNTIF($B$48:$B$55,AJ48)+COUNTIF($D$48:$D$55,AJ48))+IF(AS48&lt;&gt;1,0,COUNTIF($B$48:$B$55,AL48)+COUNTIF($D$48:$D$55,AL48)),"")</f>
        <v/>
      </c>
      <c r="AW48" s="306"/>
      <c r="AX48" s="292" t="str">
        <f>IF(AW48="","",VLOOKUP(AW48,Sprache!$D$5:$E$63,2,0))</f>
        <v/>
      </c>
      <c r="AY48" s="296"/>
      <c r="AZ48" s="292" t="str">
        <f>IF(AY48="","",VLOOKUP(AY48,Sprache!$D$5:$E$63,2,0))</f>
        <v/>
      </c>
      <c r="BA48" s="307"/>
      <c r="BB48" s="308"/>
      <c r="BC48" s="309"/>
      <c r="BD48" s="309"/>
      <c r="BE48" s="310">
        <f>COUNTIF(AW$48:AW$55,AW48)+COUNTIF(AY$48:AY$55,AW48)</f>
        <v>0</v>
      </c>
      <c r="BF48" s="310">
        <f t="shared" ref="BF48:BF55" si="705">COUNTIF(AW$48:AW$55,AY48)+COUNTIF(AY$48:AY$55,AY48)</f>
        <v>0</v>
      </c>
      <c r="BG48" s="310"/>
      <c r="BH48" s="311" t="str">
        <f>IF(OR(AW48&lt;&gt;"",AY48&lt;&gt;""),IF(BE48&lt;&gt;1,0,COUNTIF($B$48:$B$55,AW48)+COUNTIF($D$48:$D$55,AW48))+IF(BF48&lt;&gt;1,0,COUNTIF($B$48:$B$55,AY48)+COUNTIF($D$48:$D$55,AY48)),"")</f>
        <v/>
      </c>
      <c r="BJ48" s="306"/>
      <c r="BK48" s="292" t="str">
        <f>IF(BJ48="","",VLOOKUP(BJ48,Sprache!$D$5:$E$63,2,0))</f>
        <v/>
      </c>
      <c r="BL48" s="296"/>
      <c r="BM48" s="292" t="str">
        <f>IF(BL48="","",VLOOKUP(BL48,Sprache!$D$5:$E$63,2,0))</f>
        <v/>
      </c>
      <c r="BN48" s="307"/>
      <c r="BO48" s="308"/>
      <c r="BP48" s="309"/>
      <c r="BQ48" s="309"/>
      <c r="BR48" s="310">
        <f>COUNTIF(BJ$48:BJ$55,BJ48)+COUNTIF(BL$48:BL$55,BJ48)</f>
        <v>0</v>
      </c>
      <c r="BS48" s="310">
        <f t="shared" ref="BS48:BS55" si="706">COUNTIF(BJ$48:BJ$55,BL48)+COUNTIF(BL$48:BL$55,BL48)</f>
        <v>0</v>
      </c>
      <c r="BT48" s="310"/>
      <c r="BU48" s="311" t="str">
        <f>IF(OR(BJ48&lt;&gt;"",BL48&lt;&gt;""),IF(BR48&lt;&gt;1,0,COUNTIF($B$48:$B$55,BJ48)+COUNTIF($D$48:$D$55,BJ48))+IF(BS48&lt;&gt;1,0,COUNTIF($B$48:$B$55,BL48)+COUNTIF($D$48:$D$55,BL48)),"")</f>
        <v/>
      </c>
      <c r="BW48" s="306"/>
      <c r="BX48" s="292" t="str">
        <f>IF(BW48="","",VLOOKUP(BW48,Sprache!$D$5:$E$63,2,0))</f>
        <v/>
      </c>
      <c r="BY48" s="296"/>
      <c r="BZ48" s="292" t="str">
        <f>IF(BY48="","",VLOOKUP(BY48,Sprache!$D$5:$E$63,2,0))</f>
        <v/>
      </c>
      <c r="CA48" s="307"/>
      <c r="CB48" s="308"/>
      <c r="CC48" s="309"/>
      <c r="CD48" s="309"/>
      <c r="CE48" s="310">
        <f>COUNTIF(BW$48:BW$55,BW48)+COUNTIF(BY$48:BY$55,BW48)</f>
        <v>0</v>
      </c>
      <c r="CF48" s="310">
        <f t="shared" ref="CF48:CF55" si="707">COUNTIF(BW$48:BW$55,BY48)+COUNTIF(BY$48:BY$55,BY48)</f>
        <v>0</v>
      </c>
      <c r="CG48" s="310"/>
      <c r="CH48" s="311" t="str">
        <f>IF(OR(BW48&lt;&gt;"",BY48&lt;&gt;""),IF(CE48&lt;&gt;1,0,COUNTIF($B$48:$B$55,BW48)+COUNTIF($D$48:$D$55,BW48))+IF(CF48&lt;&gt;1,0,COUNTIF($B$48:$B$55,BY48)+COUNTIF($D$48:$D$55,BY48)),"")</f>
        <v/>
      </c>
      <c r="CJ48" s="306"/>
      <c r="CK48" s="292" t="str">
        <f>IF(CJ48="","",VLOOKUP(CJ48,Sprache!$D$5:$E$63,2,0))</f>
        <v/>
      </c>
      <c r="CL48" s="296"/>
      <c r="CM48" s="292" t="str">
        <f>IF(CL48="","",VLOOKUP(CL48,Sprache!$D$5:$E$63,2,0))</f>
        <v/>
      </c>
      <c r="CN48" s="307"/>
      <c r="CO48" s="308"/>
      <c r="CP48" s="309"/>
      <c r="CQ48" s="309"/>
      <c r="CR48" s="310">
        <f>COUNTIF(CJ$48:CJ$55,CJ48)+COUNTIF(CL$48:CL$55,CJ48)</f>
        <v>0</v>
      </c>
      <c r="CS48" s="310">
        <f t="shared" ref="CS48:CS55" si="708">COUNTIF(CJ$48:CJ$55,CL48)+COUNTIF(CL$48:CL$55,CL48)</f>
        <v>0</v>
      </c>
      <c r="CT48" s="310"/>
      <c r="CU48" s="311" t="str">
        <f>IF(OR(CJ48&lt;&gt;"",CL48&lt;&gt;""),IF(CR48&lt;&gt;1,0,COUNTIF($B$48:$B$55,CJ48)+COUNTIF($D$48:$D$55,CJ48))+IF(CS48&lt;&gt;1,0,COUNTIF($B$48:$B$55,CL48)+COUNTIF($D$48:$D$55,CL48)),"")</f>
        <v/>
      </c>
      <c r="CW48" s="306"/>
      <c r="CX48" s="292" t="str">
        <f>IF(CW48="","",VLOOKUP(CW48,Sprache!$D$5:$E$63,2,0))</f>
        <v/>
      </c>
      <c r="CY48" s="296"/>
      <c r="CZ48" s="292" t="str">
        <f>IF(CY48="","",VLOOKUP(CY48,Sprache!$D$5:$E$63,2,0))</f>
        <v/>
      </c>
      <c r="DA48" s="307"/>
      <c r="DB48" s="308"/>
      <c r="DC48" s="309"/>
      <c r="DD48" s="309"/>
      <c r="DE48" s="310">
        <f>COUNTIF(CW$48:CW$55,CW48)+COUNTIF(CY$48:CY$55,CW48)</f>
        <v>0</v>
      </c>
      <c r="DF48" s="310">
        <f t="shared" ref="DF48:DF55" si="709">COUNTIF(CW$48:CW$55,CY48)+COUNTIF(CY$48:CY$55,CY48)</f>
        <v>0</v>
      </c>
      <c r="DG48" s="310"/>
      <c r="DH48" s="311" t="str">
        <f>IF(OR(CW48&lt;&gt;"",CY48&lt;&gt;""),IF(DE48&lt;&gt;1,0,COUNTIF($B$48:$B$55,CW48)+COUNTIF($D$48:$D$55,CW48))+IF(DF48&lt;&gt;1,0,COUNTIF($B$48:$B$55,CY48)+COUNTIF($D$48:$D$55,CY48)),"")</f>
        <v/>
      </c>
      <c r="DJ48" s="306"/>
      <c r="DK48" s="292" t="str">
        <f>IF(DJ48="","",VLOOKUP(DJ48,Sprache!$D$5:$E$63,2,0))</f>
        <v/>
      </c>
      <c r="DL48" s="296"/>
      <c r="DM48" s="292" t="str">
        <f>IF(DL48="","",VLOOKUP(DL48,Sprache!$D$5:$E$63,2,0))</f>
        <v/>
      </c>
      <c r="DN48" s="307"/>
      <c r="DO48" s="308"/>
      <c r="DP48" s="309"/>
      <c r="DQ48" s="309"/>
      <c r="DR48" s="310">
        <f>COUNTIF(DJ$48:DJ$55,DJ48)+COUNTIF(DL$48:DL$55,DJ48)</f>
        <v>0</v>
      </c>
      <c r="DS48" s="310">
        <f t="shared" ref="DS48:DS55" si="710">COUNTIF(DJ$48:DJ$55,DL48)+COUNTIF(DL$48:DL$55,DL48)</f>
        <v>0</v>
      </c>
      <c r="DT48" s="310"/>
      <c r="DU48" s="311" t="str">
        <f>IF(OR(DJ48&lt;&gt;"",DL48&lt;&gt;""),IF(DR48&lt;&gt;1,0,COUNTIF($B$48:$B$55,DJ48)+COUNTIF($D$48:$D$55,DJ48))+IF(DS48&lt;&gt;1,0,COUNTIF($B$48:$B$55,DL48)+COUNTIF($D$48:$D$55,DL48)),"")</f>
        <v/>
      </c>
      <c r="DW48" s="306"/>
      <c r="DX48" s="292" t="str">
        <f>IF(DW48="","",VLOOKUP(DW48,Sprache!$D$5:$E$63,2,0))</f>
        <v/>
      </c>
      <c r="DY48" s="296"/>
      <c r="DZ48" s="292" t="str">
        <f>IF(DY48="","",VLOOKUP(DY48,Sprache!$D$5:$E$63,2,0))</f>
        <v/>
      </c>
      <c r="EA48" s="307"/>
      <c r="EB48" s="308"/>
      <c r="EC48" s="309"/>
      <c r="ED48" s="309"/>
      <c r="EE48" s="310">
        <f>COUNTIF(DW$48:DW$55,DW48)+COUNTIF(DY$48:DY$55,DW48)</f>
        <v>0</v>
      </c>
      <c r="EF48" s="310">
        <f t="shared" ref="EF48:EF55" si="711">COUNTIF(DW$48:DW$55,DY48)+COUNTIF(DY$48:DY$55,DY48)</f>
        <v>0</v>
      </c>
      <c r="EG48" s="310"/>
      <c r="EH48" s="311" t="str">
        <f>IF(OR(DW48&lt;&gt;"",DY48&lt;&gt;""),IF(EE48&lt;&gt;1,0,COUNTIF($B$48:$B$55,DW48)+COUNTIF($D$48:$D$55,DW48))+IF(EF48&lt;&gt;1,0,COUNTIF($B$48:$B$55,DY48)+COUNTIF($D$48:$D$55,DY48)),"")</f>
        <v/>
      </c>
      <c r="EJ48" s="306"/>
      <c r="EK48" s="292" t="str">
        <f>IF(EJ48="","",VLOOKUP(EJ48,Sprache!$D$5:$E$63,2,0))</f>
        <v/>
      </c>
      <c r="EL48" s="296"/>
      <c r="EM48" s="292" t="str">
        <f>IF(EL48="","",VLOOKUP(EL48,Sprache!$D$5:$E$63,2,0))</f>
        <v/>
      </c>
      <c r="EN48" s="307"/>
      <c r="EO48" s="308"/>
      <c r="EP48" s="309"/>
      <c r="EQ48" s="309"/>
      <c r="ER48" s="310">
        <f>COUNTIF(EJ$48:EJ$55,EJ48)+COUNTIF(EL$48:EL$55,EJ48)</f>
        <v>0</v>
      </c>
      <c r="ES48" s="310">
        <f t="shared" ref="ES48:ES55" si="712">COUNTIF(EJ$48:EJ$55,EL48)+COUNTIF(EL$48:EL$55,EL48)</f>
        <v>0</v>
      </c>
      <c r="ET48" s="310"/>
      <c r="EU48" s="311" t="str">
        <f>IF(OR(EJ48&lt;&gt;"",EL48&lt;&gt;""),IF(ER48&lt;&gt;1,0,COUNTIF($B$48:$B$55,EJ48)+COUNTIF($D$48:$D$55,EJ48))+IF(ES48&lt;&gt;1,0,COUNTIF($B$48:$B$55,EL48)+COUNTIF($D$48:$D$55,EL48)),"")</f>
        <v/>
      </c>
      <c r="EW48" s="306"/>
      <c r="EX48" s="292" t="str">
        <f>IF(EW48="","",VLOOKUP(EW48,Sprache!$D$5:$E$63,2,0))</f>
        <v/>
      </c>
      <c r="EY48" s="296"/>
      <c r="EZ48" s="292" t="str">
        <f>IF(EY48="","",VLOOKUP(EY48,Sprache!$D$5:$E$63,2,0))</f>
        <v/>
      </c>
      <c r="FA48" s="307"/>
      <c r="FB48" s="308"/>
      <c r="FC48" s="309"/>
      <c r="FD48" s="309"/>
      <c r="FE48" s="310">
        <f>COUNTIF(EW$48:EW$55,EW48)+COUNTIF(EY$48:EY$55,EW48)</f>
        <v>0</v>
      </c>
      <c r="FF48" s="310">
        <f t="shared" ref="FF48:FF55" si="713">COUNTIF(EW$48:EW$55,EY48)+COUNTIF(EY$48:EY$55,EY48)</f>
        <v>0</v>
      </c>
      <c r="FG48" s="310"/>
      <c r="FH48" s="311" t="str">
        <f>IF(OR(EW48&lt;&gt;"",EY48&lt;&gt;""),IF(FE48&lt;&gt;1,0,COUNTIF($B$48:$B$55,EW48)+COUNTIF($D$48:$D$55,EW48))+IF(FF48&lt;&gt;1,0,COUNTIF($B$48:$B$55,EY48)+COUNTIF($D$48:$D$55,EY48)),"")</f>
        <v/>
      </c>
      <c r="FJ48" s="306"/>
      <c r="FK48" s="292" t="str">
        <f>IF(FJ48="","",VLOOKUP(FJ48,Sprache!$D$5:$E$63,2,0))</f>
        <v/>
      </c>
      <c r="FL48" s="296"/>
      <c r="FM48" s="292" t="str">
        <f>IF(FL48="","",VLOOKUP(FL48,Sprache!$D$5:$E$63,2,0))</f>
        <v/>
      </c>
      <c r="FN48" s="307"/>
      <c r="FO48" s="308"/>
      <c r="FP48" s="309"/>
      <c r="FQ48" s="309"/>
      <c r="FR48" s="310">
        <f>COUNTIF(FJ$48:FJ$55,FJ48)+COUNTIF(FL$48:FL$55,FJ48)</f>
        <v>0</v>
      </c>
      <c r="FS48" s="310">
        <f t="shared" ref="FS48:FS55" si="714">COUNTIF(FJ$48:FJ$55,FL48)+COUNTIF(FL$48:FL$55,FL48)</f>
        <v>0</v>
      </c>
      <c r="FT48" s="310"/>
      <c r="FU48" s="311" t="str">
        <f>IF(OR(FJ48&lt;&gt;"",FL48&lt;&gt;""),IF(FR48&lt;&gt;1,0,COUNTIF($B$48:$B$55,FJ48)+COUNTIF($D$48:$D$55,FJ48))+IF(FS48&lt;&gt;1,0,COUNTIF($B$48:$B$55,FL48)+COUNTIF($D$48:$D$55,FL48)),"")</f>
        <v/>
      </c>
      <c r="FW48" s="306"/>
      <c r="FX48" s="292" t="str">
        <f>IF(FW48="","",VLOOKUP(FW48,Sprache!$D$5:$E$63,2,0))</f>
        <v/>
      </c>
      <c r="FY48" s="296"/>
      <c r="FZ48" s="292" t="str">
        <f>IF(FY48="","",VLOOKUP(FY48,Sprache!$D$5:$E$63,2,0))</f>
        <v/>
      </c>
      <c r="GA48" s="307"/>
      <c r="GB48" s="308"/>
      <c r="GC48" s="309"/>
      <c r="GD48" s="309"/>
      <c r="GE48" s="310">
        <f>COUNTIF(FW$48:FW$55,FW48)+COUNTIF(FY$48:FY$55,FW48)</f>
        <v>0</v>
      </c>
      <c r="GF48" s="310">
        <f t="shared" ref="GF48:GF55" si="715">COUNTIF(FW$48:FW$55,FY48)+COUNTIF(FY$48:FY$55,FY48)</f>
        <v>0</v>
      </c>
      <c r="GG48" s="310"/>
      <c r="GH48" s="311" t="str">
        <f>IF(OR(FW48&lt;&gt;"",FY48&lt;&gt;""),IF(GE48&lt;&gt;1,0,COUNTIF($B$48:$B$55,FW48)+COUNTIF($D$48:$D$55,FW48))+IF(GF48&lt;&gt;1,0,COUNTIF($B$48:$B$55,FY48)+COUNTIF($D$48:$D$55,FY48)),"")</f>
        <v/>
      </c>
      <c r="GJ48" s="306"/>
      <c r="GK48" s="292" t="str">
        <f>IF(GJ48="","",VLOOKUP(GJ48,Sprache!$D$5:$E$63,2,0))</f>
        <v/>
      </c>
      <c r="GL48" s="296"/>
      <c r="GM48" s="292" t="str">
        <f>IF(GL48="","",VLOOKUP(GL48,Sprache!$D$5:$E$63,2,0))</f>
        <v/>
      </c>
      <c r="GN48" s="307"/>
      <c r="GO48" s="308"/>
      <c r="GP48" s="309"/>
      <c r="GQ48" s="309"/>
      <c r="GR48" s="310">
        <f>COUNTIF(GJ$48:GJ$55,GJ48)+COUNTIF(GL$48:GL$55,GJ48)</f>
        <v>0</v>
      </c>
      <c r="GS48" s="310">
        <f t="shared" ref="GS48:GS55" si="716">COUNTIF(GJ$48:GJ$55,GL48)+COUNTIF(GL$48:GL$55,GL48)</f>
        <v>0</v>
      </c>
      <c r="GT48" s="310"/>
      <c r="GU48" s="311" t="str">
        <f>IF(OR(GJ48&lt;&gt;"",GL48&lt;&gt;""),IF(GR48&lt;&gt;1,0,COUNTIF($B$48:$B$55,GJ48)+COUNTIF($D$48:$D$55,GJ48))+IF(GS48&lt;&gt;1,0,COUNTIF($B$48:$B$55,GL48)+COUNTIF($D$48:$D$55,GL48)),"")</f>
        <v/>
      </c>
      <c r="GW48" s="306"/>
      <c r="GX48" s="292" t="str">
        <f>IF(GW48="","",VLOOKUP(GW48,Sprache!$D$5:$E$63,2,0))</f>
        <v/>
      </c>
      <c r="GY48" s="296"/>
      <c r="GZ48" s="292" t="str">
        <f>IF(GY48="","",VLOOKUP(GY48,Sprache!$D$5:$E$63,2,0))</f>
        <v/>
      </c>
      <c r="HA48" s="307"/>
      <c r="HB48" s="308"/>
      <c r="HC48" s="309"/>
      <c r="HD48" s="309"/>
      <c r="HE48" s="310">
        <f>COUNTIF(GW$48:GW$55,GW48)+COUNTIF(GY$48:GY$55,GW48)</f>
        <v>0</v>
      </c>
      <c r="HF48" s="310">
        <f t="shared" ref="HF48:HF55" si="717">COUNTIF(GW$48:GW$55,GY48)+COUNTIF(GY$48:GY$55,GY48)</f>
        <v>0</v>
      </c>
      <c r="HG48" s="310"/>
      <c r="HH48" s="311" t="str">
        <f>IF(OR(GW48&lt;&gt;"",GY48&lt;&gt;""),IF(HE48&lt;&gt;1,0,COUNTIF($B$48:$B$55,GW48)+COUNTIF($D$48:$D$55,GW48))+IF(HF48&lt;&gt;1,0,COUNTIF($B$48:$B$55,GY48)+COUNTIF($D$48:$D$55,GY48)),"")</f>
        <v/>
      </c>
      <c r="HJ48" s="306"/>
      <c r="HK48" s="292" t="str">
        <f>IF(HJ48="","",VLOOKUP(HJ48,Sprache!$D$5:$E$63,2,0))</f>
        <v/>
      </c>
      <c r="HL48" s="296"/>
      <c r="HM48" s="292" t="str">
        <f>IF(HL48="","",VLOOKUP(HL48,Sprache!$D$5:$E$63,2,0))</f>
        <v/>
      </c>
      <c r="HN48" s="307"/>
      <c r="HO48" s="308"/>
      <c r="HP48" s="309"/>
      <c r="HQ48" s="309"/>
      <c r="HR48" s="310">
        <f>COUNTIF(HJ$48:HJ$55,HJ48)+COUNTIF(HL$48:HL$55,HJ48)</f>
        <v>0</v>
      </c>
      <c r="HS48" s="310">
        <f t="shared" ref="HS48:HS55" si="718">COUNTIF(HJ$48:HJ$55,HL48)+COUNTIF(HL$48:HL$55,HL48)</f>
        <v>0</v>
      </c>
      <c r="HT48" s="310"/>
      <c r="HU48" s="311" t="str">
        <f>IF(OR(HJ48&lt;&gt;"",HL48&lt;&gt;""),IF(HR48&lt;&gt;1,0,COUNTIF($B$48:$B$55,HJ48)+COUNTIF($D$48:$D$55,HJ48))+IF(HS48&lt;&gt;1,0,COUNTIF($B$48:$B$55,HL48)+COUNTIF($D$48:$D$55,HL48)),"")</f>
        <v/>
      </c>
      <c r="HW48" s="306"/>
      <c r="HX48" s="292" t="str">
        <f>IF(HW48="","",VLOOKUP(HW48,Sprache!$D$5:$E$63,2,0))</f>
        <v/>
      </c>
      <c r="HY48" s="296"/>
      <c r="HZ48" s="292" t="str">
        <f>IF(HY48="","",VLOOKUP(HY48,Sprache!$D$5:$E$63,2,0))</f>
        <v/>
      </c>
      <c r="IA48" s="307"/>
      <c r="IB48" s="308"/>
      <c r="IC48" s="309"/>
      <c r="ID48" s="309"/>
      <c r="IE48" s="310">
        <f>COUNTIF(HW$48:HW$55,HW48)+COUNTIF(HY$48:HY$55,HW48)</f>
        <v>0</v>
      </c>
      <c r="IF48" s="310">
        <f t="shared" ref="IF48:IF55" si="719">COUNTIF(HW$48:HW$55,HY48)+COUNTIF(HY$48:HY$55,HY48)</f>
        <v>0</v>
      </c>
      <c r="IG48" s="310"/>
      <c r="IH48" s="311" t="str">
        <f>IF(OR(HW48&lt;&gt;"",HY48&lt;&gt;""),IF(IE48&lt;&gt;1,0,COUNTIF($B$48:$B$55,HW48)+COUNTIF($D$48:$D$55,HW48))+IF(IF48&lt;&gt;1,0,COUNTIF($B$48:$B$55,HY48)+COUNTIF($D$48:$D$55,HY48)),"")</f>
        <v/>
      </c>
      <c r="IJ48" s="306"/>
      <c r="IK48" s="292" t="str">
        <f>IF(IJ48="","",VLOOKUP(IJ48,Sprache!$D$5:$E$63,2,0))</f>
        <v/>
      </c>
      <c r="IL48" s="296"/>
      <c r="IM48" s="292" t="str">
        <f>IF(IL48="","",VLOOKUP(IL48,Sprache!$D$5:$E$63,2,0))</f>
        <v/>
      </c>
      <c r="IN48" s="307"/>
      <c r="IO48" s="308"/>
      <c r="IP48" s="309"/>
      <c r="IQ48" s="309"/>
      <c r="IR48" s="310">
        <f>COUNTIF(IJ$48:IJ$55,IJ48)+COUNTIF(IL$48:IL$55,IJ48)</f>
        <v>0</v>
      </c>
      <c r="IS48" s="310">
        <f t="shared" ref="IS48:IS55" si="720">COUNTIF(IJ$48:IJ$55,IL48)+COUNTIF(IL$48:IL$55,IL48)</f>
        <v>0</v>
      </c>
      <c r="IT48" s="310"/>
      <c r="IU48" s="311" t="str">
        <f>IF(OR(IJ48&lt;&gt;"",IL48&lt;&gt;""),IF(IR48&lt;&gt;1,0,COUNTIF($B$48:$B$55,IJ48)+COUNTIF($D$48:$D$55,IJ48))+IF(IS48&lt;&gt;1,0,COUNTIF($B$48:$B$55,IL48)+COUNTIF($D$48:$D$55,IL48)),"")</f>
        <v/>
      </c>
      <c r="IW48" s="306"/>
      <c r="IX48" s="292" t="str">
        <f>IF(IW48="","",VLOOKUP(IW48,Sprache!$D$5:$E$63,2,0))</f>
        <v/>
      </c>
      <c r="IY48" s="296"/>
      <c r="IZ48" s="292" t="str">
        <f>IF(IY48="","",VLOOKUP(IY48,Sprache!$D$5:$E$63,2,0))</f>
        <v/>
      </c>
      <c r="JA48" s="307"/>
      <c r="JB48" s="308"/>
      <c r="JC48" s="309"/>
      <c r="JD48" s="309"/>
      <c r="JE48" s="310">
        <f>COUNTIF(IW$48:IW$55,IW48)+COUNTIF(IY$48:IY$55,IW48)</f>
        <v>0</v>
      </c>
      <c r="JF48" s="310">
        <f t="shared" ref="JF48:JF55" si="721">COUNTIF(IW$48:IW$55,IY48)+COUNTIF(IY$48:IY$55,IY48)</f>
        <v>0</v>
      </c>
      <c r="JG48" s="310"/>
      <c r="JH48" s="311" t="str">
        <f>IF(OR(IW48&lt;&gt;"",IY48&lt;&gt;""),IF(JE48&lt;&gt;1,0,COUNTIF($B$48:$B$55,IW48)+COUNTIF($D$48:$D$55,IW48))+IF(JF48&lt;&gt;1,0,COUNTIF($B$48:$B$55,IY48)+COUNTIF($D$48:$D$55,IY48)),"")</f>
        <v/>
      </c>
      <c r="JJ48" s="306"/>
      <c r="JK48" s="292" t="str">
        <f>IF(JJ48="","",VLOOKUP(JJ48,Sprache!$D$5:$E$63,2,0))</f>
        <v/>
      </c>
      <c r="JL48" s="296"/>
      <c r="JM48" s="292" t="str">
        <f>IF(JL48="","",VLOOKUP(JL48,Sprache!$D$5:$E$63,2,0))</f>
        <v/>
      </c>
      <c r="JN48" s="307"/>
      <c r="JO48" s="308"/>
      <c r="JP48" s="309"/>
      <c r="JQ48" s="309"/>
      <c r="JR48" s="310">
        <f>COUNTIF(JJ$48:JJ$55,JJ48)+COUNTIF(JL$48:JL$55,JJ48)</f>
        <v>0</v>
      </c>
      <c r="JS48" s="310">
        <f t="shared" ref="JS48:JS55" si="722">COUNTIF(JJ$48:JJ$55,JL48)+COUNTIF(JL$48:JL$55,JL48)</f>
        <v>0</v>
      </c>
      <c r="JT48" s="310"/>
      <c r="JU48" s="311" t="str">
        <f>IF(OR(JJ48&lt;&gt;"",JL48&lt;&gt;""),IF(JR48&lt;&gt;1,0,COUNTIF($B$48:$B$55,JJ48)+COUNTIF($D$48:$D$55,JJ48))+IF(JS48&lt;&gt;1,0,COUNTIF($B$48:$B$55,JL48)+COUNTIF($D$48:$D$55,JL48)),"")</f>
        <v/>
      </c>
      <c r="JW48" s="306"/>
      <c r="JX48" s="292" t="str">
        <f>IF(JW48="","",VLOOKUP(JW48,Sprache!$D$5:$E$63,2,0))</f>
        <v/>
      </c>
      <c r="JY48" s="296"/>
      <c r="JZ48" s="292" t="str">
        <f>IF(JY48="","",VLOOKUP(JY48,Sprache!$D$5:$E$63,2,0))</f>
        <v/>
      </c>
      <c r="KA48" s="307"/>
      <c r="KB48" s="308"/>
      <c r="KC48" s="309"/>
      <c r="KD48" s="309"/>
      <c r="KE48" s="310">
        <f>COUNTIF(JW$48:JW$55,JW48)+COUNTIF(JY$48:JY$55,JW48)</f>
        <v>0</v>
      </c>
      <c r="KF48" s="310">
        <f t="shared" ref="KF48:KF55" si="723">COUNTIF(JW$48:JW$55,JY48)+COUNTIF(JY$48:JY$55,JY48)</f>
        <v>0</v>
      </c>
      <c r="KG48" s="310"/>
      <c r="KH48" s="311" t="str">
        <f>IF(OR(JW48&lt;&gt;"",JY48&lt;&gt;""),IF(KE48&lt;&gt;1,0,COUNTIF($B$48:$B$55,JW48)+COUNTIF($D$48:$D$55,JW48))+IF(KF48&lt;&gt;1,0,COUNTIF($B$48:$B$55,JY48)+COUNTIF($D$48:$D$55,JY48)),"")</f>
        <v/>
      </c>
      <c r="KJ48" s="306"/>
      <c r="KK48" s="292" t="str">
        <f>IF(KJ48="","",VLOOKUP(KJ48,Sprache!$D$5:$E$63,2,0))</f>
        <v/>
      </c>
      <c r="KL48" s="296"/>
      <c r="KM48" s="292" t="str">
        <f>IF(KL48="","",VLOOKUP(KL48,Sprache!$D$5:$E$63,2,0))</f>
        <v/>
      </c>
      <c r="KN48" s="307"/>
      <c r="KO48" s="308"/>
      <c r="KP48" s="309"/>
      <c r="KQ48" s="309"/>
      <c r="KR48" s="310">
        <f>COUNTIF(KJ$48:KJ$55,KJ48)+COUNTIF(KL$48:KL$55,KJ48)</f>
        <v>0</v>
      </c>
      <c r="KS48" s="310">
        <f t="shared" ref="KS48:KS55" si="724">COUNTIF(KJ$48:KJ$55,KL48)+COUNTIF(KL$48:KL$55,KL48)</f>
        <v>0</v>
      </c>
      <c r="KT48" s="310"/>
      <c r="KU48" s="311" t="str">
        <f>IF(OR(KJ48&lt;&gt;"",KL48&lt;&gt;""),IF(KR48&lt;&gt;1,0,COUNTIF($B$48:$B$55,KJ48)+COUNTIF($D$48:$D$55,KJ48))+IF(KS48&lt;&gt;1,0,COUNTIF($B$48:$B$55,KL48)+COUNTIF($D$48:$D$55,KL48)),"")</f>
        <v/>
      </c>
      <c r="KW48" s="306"/>
      <c r="KX48" s="292" t="str">
        <f>IF(KW48="","",VLOOKUP(KW48,Sprache!$D$5:$E$63,2,0))</f>
        <v/>
      </c>
      <c r="KY48" s="296"/>
      <c r="KZ48" s="292" t="str">
        <f>IF(KY48="","",VLOOKUP(KY48,Sprache!$D$5:$E$63,2,0))</f>
        <v/>
      </c>
      <c r="LA48" s="307"/>
      <c r="LB48" s="308"/>
      <c r="LC48" s="309"/>
      <c r="LD48" s="309"/>
      <c r="LE48" s="310">
        <f>COUNTIF(KW$48:KW$55,KW48)+COUNTIF(KY$48:KY$55,KW48)</f>
        <v>0</v>
      </c>
      <c r="LF48" s="310">
        <f t="shared" ref="LF48:LF55" si="725">COUNTIF(KW$48:KW$55,KY48)+COUNTIF(KY$48:KY$55,KY48)</f>
        <v>0</v>
      </c>
      <c r="LG48" s="310"/>
      <c r="LH48" s="311" t="str">
        <f>IF(OR(KW48&lt;&gt;"",KY48&lt;&gt;""),IF(LE48&lt;&gt;1,0,COUNTIF($B$48:$B$55,KW48)+COUNTIF($D$48:$D$55,KW48))+IF(LF48&lt;&gt;1,0,COUNTIF($B$48:$B$55,KY48)+COUNTIF($D$48:$D$55,KY48)),"")</f>
        <v/>
      </c>
      <c r="LJ48" s="306"/>
      <c r="LK48" s="292" t="str">
        <f>IF(LJ48="","",VLOOKUP(LJ48,Sprache!$D$5:$E$63,2,0))</f>
        <v/>
      </c>
      <c r="LL48" s="296"/>
      <c r="LM48" s="292" t="str">
        <f>IF(LL48="","",VLOOKUP(LL48,Sprache!$D$5:$E$63,2,0))</f>
        <v/>
      </c>
      <c r="LN48" s="307"/>
      <c r="LO48" s="308"/>
      <c r="LP48" s="309"/>
      <c r="LQ48" s="309"/>
      <c r="LR48" s="310">
        <f>COUNTIF(LJ$48:LJ$55,LJ48)+COUNTIF(LL$48:LL$55,LJ48)</f>
        <v>0</v>
      </c>
      <c r="LS48" s="310">
        <f t="shared" ref="LS48:LS55" si="726">COUNTIF(LJ$48:LJ$55,LL48)+COUNTIF(LL$48:LL$55,LL48)</f>
        <v>0</v>
      </c>
      <c r="LT48" s="310"/>
      <c r="LU48" s="311" t="str">
        <f>IF(OR(LJ48&lt;&gt;"",LL48&lt;&gt;""),IF(LR48&lt;&gt;1,0,COUNTIF($B$48:$B$55,LJ48)+COUNTIF($D$48:$D$55,LJ48))+IF(LS48&lt;&gt;1,0,COUNTIF($B$48:$B$55,LL48)+COUNTIF($D$48:$D$55,LL48)),"")</f>
        <v/>
      </c>
      <c r="LW48" s="306"/>
      <c r="LX48" s="292" t="str">
        <f>IF(LW48="","",VLOOKUP(LW48,Sprache!$D$5:$E$63,2,0))</f>
        <v/>
      </c>
      <c r="LY48" s="296"/>
      <c r="LZ48" s="292" t="str">
        <f>IF(LY48="","",VLOOKUP(LY48,Sprache!$D$5:$E$63,2,0))</f>
        <v/>
      </c>
      <c r="MA48" s="307"/>
      <c r="MB48" s="308"/>
      <c r="MC48" s="309"/>
      <c r="MD48" s="309"/>
      <c r="ME48" s="310">
        <f>COUNTIF(LW$48:LW$55,LW48)+COUNTIF(LY$48:LY$55,LW48)</f>
        <v>0</v>
      </c>
      <c r="MF48" s="310">
        <f t="shared" ref="MF48:MF55" si="727">COUNTIF(LW$48:LW$55,LY48)+COUNTIF(LY$48:LY$55,LY48)</f>
        <v>0</v>
      </c>
      <c r="MG48" s="310"/>
      <c r="MH48" s="311" t="str">
        <f>IF(OR(LW48&lt;&gt;"",LY48&lt;&gt;""),IF(ME48&lt;&gt;1,0,COUNTIF($B$48:$B$55,LW48)+COUNTIF($D$48:$D$55,LW48))+IF(MF48&lt;&gt;1,0,COUNTIF($B$48:$B$55,LY48)+COUNTIF($D$48:$D$55,LY48)),"")</f>
        <v/>
      </c>
    </row>
    <row r="49" spans="1:346" s="450" customFormat="1" x14ac:dyDescent="0.25">
      <c r="A49" s="272"/>
      <c r="B49" s="291" t="str">
        <f>IF(C49="","",INDEX(Groups!$C$7:$C$35,MATCH(C49,Groups!$D$7:$D$35,0)))</f>
        <v/>
      </c>
      <c r="C49" s="292" t="str">
        <f>EURO!$E$54</f>
        <v/>
      </c>
      <c r="D49" s="293" t="str">
        <f>IF(E49="","",INDEX(Groups!$C$7:$C$35,MATCH(E49,Groups!$D$7:$D$35,0)))</f>
        <v/>
      </c>
      <c r="E49" s="292" t="str">
        <f>EURO!$F$54</f>
        <v/>
      </c>
      <c r="F49" s="294" t="str">
        <f>IF(AND(EURO!$E$55&lt;&gt;"",EURO!$F$55&lt;&gt;""),EURO!$E$55,"")</f>
        <v/>
      </c>
      <c r="G49" s="295" t="str">
        <f>IF(AND(EURO!$E$55&lt;&gt;"",EURO!$F$55&lt;&gt;""),EURO!$F$55,"")</f>
        <v/>
      </c>
      <c r="H49" s="558" t="str">
        <f>IF(AND(F49&lt;&gt;"",G49&lt;&gt;"",F49=G49,EURO!$E$57&lt;&gt;"",EURO!$F$57&lt;&gt;""),"("&amp;EURO!$E$57&amp;Sprache!$E$149&amp;EURO!$F$57&amp;")","")</f>
        <v/>
      </c>
      <c r="I49" s="552"/>
      <c r="J49" s="306"/>
      <c r="K49" s="292" t="str">
        <f>IF(J49="","",VLOOKUP(J49,Sprache!$D$5:$E$63,2,0))</f>
        <v/>
      </c>
      <c r="L49" s="296"/>
      <c r="M49" s="292" t="str">
        <f>IF(L49="","",VLOOKUP(L49,Sprache!$D$5:$E$63,2,0))</f>
        <v/>
      </c>
      <c r="N49" s="312"/>
      <c r="O49" s="313"/>
      <c r="P49" s="314"/>
      <c r="Q49" s="314"/>
      <c r="R49" s="315">
        <f t="shared" ref="R49:R55" si="728">COUNTIF(J$48:J$55,J49)+COUNTIF(L$48:L$55,J49)</f>
        <v>0</v>
      </c>
      <c r="S49" s="315">
        <f t="shared" si="702"/>
        <v>0</v>
      </c>
      <c r="T49" s="315"/>
      <c r="U49" s="311" t="str">
        <f t="shared" ref="U49:U55" si="729">IF(OR(J49&lt;&gt;"",L49&lt;&gt;""),IF(R49&lt;&gt;1,0,COUNTIF($B$48:$B$55,J49)+COUNTIF($D$48:$D$55,J49))+IF(S49&lt;&gt;1,0,COUNTIF($B$48:$B$55,L49)+COUNTIF($D$48:$D$55,L49)),"")</f>
        <v/>
      </c>
      <c r="W49" s="306"/>
      <c r="X49" s="292" t="str">
        <f>IF(W49="","",VLOOKUP(W49,Sprache!$D$5:$E$63,2,0))</f>
        <v/>
      </c>
      <c r="Y49" s="296"/>
      <c r="Z49" s="292" t="str">
        <f>IF(Y49="","",VLOOKUP(Y49,Sprache!$D$5:$E$63,2,0))</f>
        <v/>
      </c>
      <c r="AA49" s="312"/>
      <c r="AB49" s="313"/>
      <c r="AC49" s="314"/>
      <c r="AD49" s="314"/>
      <c r="AE49" s="315">
        <f t="shared" ref="AE49:AE55" si="730">COUNTIF(W$48:W$55,W49)+COUNTIF(Y$48:Y$55,W49)</f>
        <v>0</v>
      </c>
      <c r="AF49" s="315">
        <f t="shared" si="703"/>
        <v>0</v>
      </c>
      <c r="AG49" s="315"/>
      <c r="AH49" s="311" t="str">
        <f t="shared" ref="AH49:AH55" si="731">IF(OR(W49&lt;&gt;"",Y49&lt;&gt;""),IF(AE49&lt;&gt;1,0,COUNTIF($B$48:$B$55,W49)+COUNTIF($D$48:$D$55,W49))+IF(AF49&lt;&gt;1,0,COUNTIF($B$48:$B$55,Y49)+COUNTIF($D$48:$D$55,Y49)),"")</f>
        <v/>
      </c>
      <c r="AJ49" s="306"/>
      <c r="AK49" s="292" t="str">
        <f>IF(AJ49="","",VLOOKUP(AJ49,Sprache!$D$5:$E$63,2,0))</f>
        <v/>
      </c>
      <c r="AL49" s="296"/>
      <c r="AM49" s="292" t="str">
        <f>IF(AL49="","",VLOOKUP(AL49,Sprache!$D$5:$E$63,2,0))</f>
        <v/>
      </c>
      <c r="AN49" s="312"/>
      <c r="AO49" s="313"/>
      <c r="AP49" s="314"/>
      <c r="AQ49" s="314"/>
      <c r="AR49" s="315">
        <f t="shared" ref="AR49:AR55" si="732">COUNTIF(AJ$48:AJ$55,AJ49)+COUNTIF(AL$48:AL$55,AJ49)</f>
        <v>0</v>
      </c>
      <c r="AS49" s="315">
        <f t="shared" si="704"/>
        <v>0</v>
      </c>
      <c r="AT49" s="315"/>
      <c r="AU49" s="311" t="str">
        <f t="shared" ref="AU49:AU55" si="733">IF(OR(AJ49&lt;&gt;"",AL49&lt;&gt;""),IF(AR49&lt;&gt;1,0,COUNTIF($B$48:$B$55,AJ49)+COUNTIF($D$48:$D$55,AJ49))+IF(AS49&lt;&gt;1,0,COUNTIF($B$48:$B$55,AL49)+COUNTIF($D$48:$D$55,AL49)),"")</f>
        <v/>
      </c>
      <c r="AW49" s="306"/>
      <c r="AX49" s="292" t="str">
        <f>IF(AW49="","",VLOOKUP(AW49,Sprache!$D$5:$E$63,2,0))</f>
        <v/>
      </c>
      <c r="AY49" s="296"/>
      <c r="AZ49" s="292" t="str">
        <f>IF(AY49="","",VLOOKUP(AY49,Sprache!$D$5:$E$63,2,0))</f>
        <v/>
      </c>
      <c r="BA49" s="312"/>
      <c r="BB49" s="313"/>
      <c r="BC49" s="314"/>
      <c r="BD49" s="314"/>
      <c r="BE49" s="315">
        <f t="shared" ref="BE49:BE55" si="734">COUNTIF(AW$48:AW$55,AW49)+COUNTIF(AY$48:AY$55,AW49)</f>
        <v>0</v>
      </c>
      <c r="BF49" s="315">
        <f t="shared" si="705"/>
        <v>0</v>
      </c>
      <c r="BG49" s="315"/>
      <c r="BH49" s="311" t="str">
        <f t="shared" ref="BH49:BH55" si="735">IF(OR(AW49&lt;&gt;"",AY49&lt;&gt;""),IF(BE49&lt;&gt;1,0,COUNTIF($B$48:$B$55,AW49)+COUNTIF($D$48:$D$55,AW49))+IF(BF49&lt;&gt;1,0,COUNTIF($B$48:$B$55,AY49)+COUNTIF($D$48:$D$55,AY49)),"")</f>
        <v/>
      </c>
      <c r="BJ49" s="306"/>
      <c r="BK49" s="292" t="str">
        <f>IF(BJ49="","",VLOOKUP(BJ49,Sprache!$D$5:$E$63,2,0))</f>
        <v/>
      </c>
      <c r="BL49" s="296"/>
      <c r="BM49" s="292" t="str">
        <f>IF(BL49="","",VLOOKUP(BL49,Sprache!$D$5:$E$63,2,0))</f>
        <v/>
      </c>
      <c r="BN49" s="312"/>
      <c r="BO49" s="313"/>
      <c r="BP49" s="314"/>
      <c r="BQ49" s="314"/>
      <c r="BR49" s="315">
        <f t="shared" ref="BR49:BR55" si="736">COUNTIF(BJ$48:BJ$55,BJ49)+COUNTIF(BL$48:BL$55,BJ49)</f>
        <v>0</v>
      </c>
      <c r="BS49" s="315">
        <f t="shared" si="706"/>
        <v>0</v>
      </c>
      <c r="BT49" s="315"/>
      <c r="BU49" s="311" t="str">
        <f t="shared" ref="BU49:BU55" si="737">IF(OR(BJ49&lt;&gt;"",BL49&lt;&gt;""),IF(BR49&lt;&gt;1,0,COUNTIF($B$48:$B$55,BJ49)+COUNTIF($D$48:$D$55,BJ49))+IF(BS49&lt;&gt;1,0,COUNTIF($B$48:$B$55,BL49)+COUNTIF($D$48:$D$55,BL49)),"")</f>
        <v/>
      </c>
      <c r="BW49" s="306"/>
      <c r="BX49" s="292" t="str">
        <f>IF(BW49="","",VLOOKUP(BW49,Sprache!$D$5:$E$63,2,0))</f>
        <v/>
      </c>
      <c r="BY49" s="296"/>
      <c r="BZ49" s="292" t="str">
        <f>IF(BY49="","",VLOOKUP(BY49,Sprache!$D$5:$E$63,2,0))</f>
        <v/>
      </c>
      <c r="CA49" s="312"/>
      <c r="CB49" s="313"/>
      <c r="CC49" s="314"/>
      <c r="CD49" s="314"/>
      <c r="CE49" s="315">
        <f t="shared" ref="CE49:CE55" si="738">COUNTIF(BW$48:BW$55,BW49)+COUNTIF(BY$48:BY$55,BW49)</f>
        <v>0</v>
      </c>
      <c r="CF49" s="315">
        <f t="shared" si="707"/>
        <v>0</v>
      </c>
      <c r="CG49" s="315"/>
      <c r="CH49" s="311" t="str">
        <f t="shared" ref="CH49:CH55" si="739">IF(OR(BW49&lt;&gt;"",BY49&lt;&gt;""),IF(CE49&lt;&gt;1,0,COUNTIF($B$48:$B$55,BW49)+COUNTIF($D$48:$D$55,BW49))+IF(CF49&lt;&gt;1,0,COUNTIF($B$48:$B$55,BY49)+COUNTIF($D$48:$D$55,BY49)),"")</f>
        <v/>
      </c>
      <c r="CJ49" s="306"/>
      <c r="CK49" s="292" t="str">
        <f>IF(CJ49="","",VLOOKUP(CJ49,Sprache!$D$5:$E$63,2,0))</f>
        <v/>
      </c>
      <c r="CL49" s="296"/>
      <c r="CM49" s="292" t="str">
        <f>IF(CL49="","",VLOOKUP(CL49,Sprache!$D$5:$E$63,2,0))</f>
        <v/>
      </c>
      <c r="CN49" s="312"/>
      <c r="CO49" s="313"/>
      <c r="CP49" s="314"/>
      <c r="CQ49" s="314"/>
      <c r="CR49" s="315">
        <f t="shared" ref="CR49:CR55" si="740">COUNTIF(CJ$48:CJ$55,CJ49)+COUNTIF(CL$48:CL$55,CJ49)</f>
        <v>0</v>
      </c>
      <c r="CS49" s="315">
        <f t="shared" si="708"/>
        <v>0</v>
      </c>
      <c r="CT49" s="315"/>
      <c r="CU49" s="311" t="str">
        <f t="shared" ref="CU49:CU55" si="741">IF(OR(CJ49&lt;&gt;"",CL49&lt;&gt;""),IF(CR49&lt;&gt;1,0,COUNTIF($B$48:$B$55,CJ49)+COUNTIF($D$48:$D$55,CJ49))+IF(CS49&lt;&gt;1,0,COUNTIF($B$48:$B$55,CL49)+COUNTIF($D$48:$D$55,CL49)),"")</f>
        <v/>
      </c>
      <c r="CW49" s="306"/>
      <c r="CX49" s="292" t="str">
        <f>IF(CW49="","",VLOOKUP(CW49,Sprache!$D$5:$E$63,2,0))</f>
        <v/>
      </c>
      <c r="CY49" s="296"/>
      <c r="CZ49" s="292" t="str">
        <f>IF(CY49="","",VLOOKUP(CY49,Sprache!$D$5:$E$63,2,0))</f>
        <v/>
      </c>
      <c r="DA49" s="312"/>
      <c r="DB49" s="313"/>
      <c r="DC49" s="314"/>
      <c r="DD49" s="314"/>
      <c r="DE49" s="315">
        <f t="shared" ref="DE49:DE55" si="742">COUNTIF(CW$48:CW$55,CW49)+COUNTIF(CY$48:CY$55,CW49)</f>
        <v>0</v>
      </c>
      <c r="DF49" s="315">
        <f t="shared" si="709"/>
        <v>0</v>
      </c>
      <c r="DG49" s="315"/>
      <c r="DH49" s="311" t="str">
        <f t="shared" ref="DH49:DH55" si="743">IF(OR(CW49&lt;&gt;"",CY49&lt;&gt;""),IF(DE49&lt;&gt;1,0,COUNTIF($B$48:$B$55,CW49)+COUNTIF($D$48:$D$55,CW49))+IF(DF49&lt;&gt;1,0,COUNTIF($B$48:$B$55,CY49)+COUNTIF($D$48:$D$55,CY49)),"")</f>
        <v/>
      </c>
      <c r="DJ49" s="306"/>
      <c r="DK49" s="292" t="str">
        <f>IF(DJ49="","",VLOOKUP(DJ49,Sprache!$D$5:$E$63,2,0))</f>
        <v/>
      </c>
      <c r="DL49" s="296"/>
      <c r="DM49" s="292" t="str">
        <f>IF(DL49="","",VLOOKUP(DL49,Sprache!$D$5:$E$63,2,0))</f>
        <v/>
      </c>
      <c r="DN49" s="312"/>
      <c r="DO49" s="313"/>
      <c r="DP49" s="314"/>
      <c r="DQ49" s="314"/>
      <c r="DR49" s="315">
        <f t="shared" ref="DR49:DR55" si="744">COUNTIF(DJ$48:DJ$55,DJ49)+COUNTIF(DL$48:DL$55,DJ49)</f>
        <v>0</v>
      </c>
      <c r="DS49" s="315">
        <f t="shared" si="710"/>
        <v>0</v>
      </c>
      <c r="DT49" s="315"/>
      <c r="DU49" s="311" t="str">
        <f t="shared" ref="DU49:DU55" si="745">IF(OR(DJ49&lt;&gt;"",DL49&lt;&gt;""),IF(DR49&lt;&gt;1,0,COUNTIF($B$48:$B$55,DJ49)+COUNTIF($D$48:$D$55,DJ49))+IF(DS49&lt;&gt;1,0,COUNTIF($B$48:$B$55,DL49)+COUNTIF($D$48:$D$55,DL49)),"")</f>
        <v/>
      </c>
      <c r="DW49" s="306"/>
      <c r="DX49" s="292" t="str">
        <f>IF(DW49="","",VLOOKUP(DW49,Sprache!$D$5:$E$63,2,0))</f>
        <v/>
      </c>
      <c r="DY49" s="296"/>
      <c r="DZ49" s="292" t="str">
        <f>IF(DY49="","",VLOOKUP(DY49,Sprache!$D$5:$E$63,2,0))</f>
        <v/>
      </c>
      <c r="EA49" s="312"/>
      <c r="EB49" s="313"/>
      <c r="EC49" s="314"/>
      <c r="ED49" s="314"/>
      <c r="EE49" s="315">
        <f t="shared" ref="EE49:EE55" si="746">COUNTIF(DW$48:DW$55,DW49)+COUNTIF(DY$48:DY$55,DW49)</f>
        <v>0</v>
      </c>
      <c r="EF49" s="315">
        <f t="shared" si="711"/>
        <v>0</v>
      </c>
      <c r="EG49" s="315"/>
      <c r="EH49" s="311" t="str">
        <f t="shared" ref="EH49:EH55" si="747">IF(OR(DW49&lt;&gt;"",DY49&lt;&gt;""),IF(EE49&lt;&gt;1,0,COUNTIF($B$48:$B$55,DW49)+COUNTIF($D$48:$D$55,DW49))+IF(EF49&lt;&gt;1,0,COUNTIF($B$48:$B$55,DY49)+COUNTIF($D$48:$D$55,DY49)),"")</f>
        <v/>
      </c>
      <c r="EJ49" s="306"/>
      <c r="EK49" s="292" t="str">
        <f>IF(EJ49="","",VLOOKUP(EJ49,Sprache!$D$5:$E$63,2,0))</f>
        <v/>
      </c>
      <c r="EL49" s="296"/>
      <c r="EM49" s="292" t="str">
        <f>IF(EL49="","",VLOOKUP(EL49,Sprache!$D$5:$E$63,2,0))</f>
        <v/>
      </c>
      <c r="EN49" s="312"/>
      <c r="EO49" s="313"/>
      <c r="EP49" s="314"/>
      <c r="EQ49" s="314"/>
      <c r="ER49" s="315">
        <f t="shared" ref="ER49:ER55" si="748">COUNTIF(EJ$48:EJ$55,EJ49)+COUNTIF(EL$48:EL$55,EJ49)</f>
        <v>0</v>
      </c>
      <c r="ES49" s="315">
        <f t="shared" si="712"/>
        <v>0</v>
      </c>
      <c r="ET49" s="315"/>
      <c r="EU49" s="311" t="str">
        <f t="shared" ref="EU49:EU55" si="749">IF(OR(EJ49&lt;&gt;"",EL49&lt;&gt;""),IF(ER49&lt;&gt;1,0,COUNTIF($B$48:$B$55,EJ49)+COUNTIF($D$48:$D$55,EJ49))+IF(ES49&lt;&gt;1,0,COUNTIF($B$48:$B$55,EL49)+COUNTIF($D$48:$D$55,EL49)),"")</f>
        <v/>
      </c>
      <c r="EW49" s="306"/>
      <c r="EX49" s="292" t="str">
        <f>IF(EW49="","",VLOOKUP(EW49,Sprache!$D$5:$E$63,2,0))</f>
        <v/>
      </c>
      <c r="EY49" s="296"/>
      <c r="EZ49" s="292" t="str">
        <f>IF(EY49="","",VLOOKUP(EY49,Sprache!$D$5:$E$63,2,0))</f>
        <v/>
      </c>
      <c r="FA49" s="312"/>
      <c r="FB49" s="313"/>
      <c r="FC49" s="314"/>
      <c r="FD49" s="314"/>
      <c r="FE49" s="315">
        <f t="shared" ref="FE49:FE55" si="750">COUNTIF(EW$48:EW$55,EW49)+COUNTIF(EY$48:EY$55,EW49)</f>
        <v>0</v>
      </c>
      <c r="FF49" s="315">
        <f t="shared" si="713"/>
        <v>0</v>
      </c>
      <c r="FG49" s="315"/>
      <c r="FH49" s="311" t="str">
        <f t="shared" ref="FH49:FH55" si="751">IF(OR(EW49&lt;&gt;"",EY49&lt;&gt;""),IF(FE49&lt;&gt;1,0,COUNTIF($B$48:$B$55,EW49)+COUNTIF($D$48:$D$55,EW49))+IF(FF49&lt;&gt;1,0,COUNTIF($B$48:$B$55,EY49)+COUNTIF($D$48:$D$55,EY49)),"")</f>
        <v/>
      </c>
      <c r="FJ49" s="306"/>
      <c r="FK49" s="292" t="str">
        <f>IF(FJ49="","",VLOOKUP(FJ49,Sprache!$D$5:$E$63,2,0))</f>
        <v/>
      </c>
      <c r="FL49" s="296"/>
      <c r="FM49" s="292" t="str">
        <f>IF(FL49="","",VLOOKUP(FL49,Sprache!$D$5:$E$63,2,0))</f>
        <v/>
      </c>
      <c r="FN49" s="312"/>
      <c r="FO49" s="313"/>
      <c r="FP49" s="314"/>
      <c r="FQ49" s="314"/>
      <c r="FR49" s="315">
        <f t="shared" ref="FR49:FR55" si="752">COUNTIF(FJ$48:FJ$55,FJ49)+COUNTIF(FL$48:FL$55,FJ49)</f>
        <v>0</v>
      </c>
      <c r="FS49" s="315">
        <f t="shared" si="714"/>
        <v>0</v>
      </c>
      <c r="FT49" s="315"/>
      <c r="FU49" s="311" t="str">
        <f t="shared" ref="FU49:FU55" si="753">IF(OR(FJ49&lt;&gt;"",FL49&lt;&gt;""),IF(FR49&lt;&gt;1,0,COUNTIF($B$48:$B$55,FJ49)+COUNTIF($D$48:$D$55,FJ49))+IF(FS49&lt;&gt;1,0,COUNTIF($B$48:$B$55,FL49)+COUNTIF($D$48:$D$55,FL49)),"")</f>
        <v/>
      </c>
      <c r="FW49" s="306"/>
      <c r="FX49" s="292" t="str">
        <f>IF(FW49="","",VLOOKUP(FW49,Sprache!$D$5:$E$63,2,0))</f>
        <v/>
      </c>
      <c r="FY49" s="296"/>
      <c r="FZ49" s="292" t="str">
        <f>IF(FY49="","",VLOOKUP(FY49,Sprache!$D$5:$E$63,2,0))</f>
        <v/>
      </c>
      <c r="GA49" s="312"/>
      <c r="GB49" s="313"/>
      <c r="GC49" s="314"/>
      <c r="GD49" s="314"/>
      <c r="GE49" s="315">
        <f t="shared" ref="GE49:GE55" si="754">COUNTIF(FW$48:FW$55,FW49)+COUNTIF(FY$48:FY$55,FW49)</f>
        <v>0</v>
      </c>
      <c r="GF49" s="315">
        <f t="shared" si="715"/>
        <v>0</v>
      </c>
      <c r="GG49" s="315"/>
      <c r="GH49" s="311" t="str">
        <f t="shared" ref="GH49:GH55" si="755">IF(OR(FW49&lt;&gt;"",FY49&lt;&gt;""),IF(GE49&lt;&gt;1,0,COUNTIF($B$48:$B$55,FW49)+COUNTIF($D$48:$D$55,FW49))+IF(GF49&lt;&gt;1,0,COUNTIF($B$48:$B$55,FY49)+COUNTIF($D$48:$D$55,FY49)),"")</f>
        <v/>
      </c>
      <c r="GJ49" s="306"/>
      <c r="GK49" s="292" t="str">
        <f>IF(GJ49="","",VLOOKUP(GJ49,Sprache!$D$5:$E$63,2,0))</f>
        <v/>
      </c>
      <c r="GL49" s="296"/>
      <c r="GM49" s="292" t="str">
        <f>IF(GL49="","",VLOOKUP(GL49,Sprache!$D$5:$E$63,2,0))</f>
        <v/>
      </c>
      <c r="GN49" s="312"/>
      <c r="GO49" s="313"/>
      <c r="GP49" s="314"/>
      <c r="GQ49" s="314"/>
      <c r="GR49" s="315">
        <f t="shared" ref="GR49:GR55" si="756">COUNTIF(GJ$48:GJ$55,GJ49)+COUNTIF(GL$48:GL$55,GJ49)</f>
        <v>0</v>
      </c>
      <c r="GS49" s="315">
        <f t="shared" si="716"/>
        <v>0</v>
      </c>
      <c r="GT49" s="315"/>
      <c r="GU49" s="311" t="str">
        <f t="shared" ref="GU49:GU55" si="757">IF(OR(GJ49&lt;&gt;"",GL49&lt;&gt;""),IF(GR49&lt;&gt;1,0,COUNTIF($B$48:$B$55,GJ49)+COUNTIF($D$48:$D$55,GJ49))+IF(GS49&lt;&gt;1,0,COUNTIF($B$48:$B$55,GL49)+COUNTIF($D$48:$D$55,GL49)),"")</f>
        <v/>
      </c>
      <c r="GW49" s="306"/>
      <c r="GX49" s="292" t="str">
        <f>IF(GW49="","",VLOOKUP(GW49,Sprache!$D$5:$E$63,2,0))</f>
        <v/>
      </c>
      <c r="GY49" s="296"/>
      <c r="GZ49" s="292" t="str">
        <f>IF(GY49="","",VLOOKUP(GY49,Sprache!$D$5:$E$63,2,0))</f>
        <v/>
      </c>
      <c r="HA49" s="312"/>
      <c r="HB49" s="313"/>
      <c r="HC49" s="314"/>
      <c r="HD49" s="314"/>
      <c r="HE49" s="315">
        <f t="shared" ref="HE49:HE55" si="758">COUNTIF(GW$48:GW$55,GW49)+COUNTIF(GY$48:GY$55,GW49)</f>
        <v>0</v>
      </c>
      <c r="HF49" s="315">
        <f t="shared" si="717"/>
        <v>0</v>
      </c>
      <c r="HG49" s="315"/>
      <c r="HH49" s="311" t="str">
        <f t="shared" ref="HH49:HH55" si="759">IF(OR(GW49&lt;&gt;"",GY49&lt;&gt;""),IF(HE49&lt;&gt;1,0,COUNTIF($B$48:$B$55,GW49)+COUNTIF($D$48:$D$55,GW49))+IF(HF49&lt;&gt;1,0,COUNTIF($B$48:$B$55,GY49)+COUNTIF($D$48:$D$55,GY49)),"")</f>
        <v/>
      </c>
      <c r="HJ49" s="306"/>
      <c r="HK49" s="292" t="str">
        <f>IF(HJ49="","",VLOOKUP(HJ49,Sprache!$D$5:$E$63,2,0))</f>
        <v/>
      </c>
      <c r="HL49" s="296"/>
      <c r="HM49" s="292" t="str">
        <f>IF(HL49="","",VLOOKUP(HL49,Sprache!$D$5:$E$63,2,0))</f>
        <v/>
      </c>
      <c r="HN49" s="312"/>
      <c r="HO49" s="313"/>
      <c r="HP49" s="314"/>
      <c r="HQ49" s="314"/>
      <c r="HR49" s="315">
        <f t="shared" ref="HR49:HR55" si="760">COUNTIF(HJ$48:HJ$55,HJ49)+COUNTIF(HL$48:HL$55,HJ49)</f>
        <v>0</v>
      </c>
      <c r="HS49" s="315">
        <f t="shared" si="718"/>
        <v>0</v>
      </c>
      <c r="HT49" s="315"/>
      <c r="HU49" s="311" t="str">
        <f t="shared" ref="HU49:HU55" si="761">IF(OR(HJ49&lt;&gt;"",HL49&lt;&gt;""),IF(HR49&lt;&gt;1,0,COUNTIF($B$48:$B$55,HJ49)+COUNTIF($D$48:$D$55,HJ49))+IF(HS49&lt;&gt;1,0,COUNTIF($B$48:$B$55,HL49)+COUNTIF($D$48:$D$55,HL49)),"")</f>
        <v/>
      </c>
      <c r="HW49" s="306"/>
      <c r="HX49" s="292" t="str">
        <f>IF(HW49="","",VLOOKUP(HW49,Sprache!$D$5:$E$63,2,0))</f>
        <v/>
      </c>
      <c r="HY49" s="296"/>
      <c r="HZ49" s="292" t="str">
        <f>IF(HY49="","",VLOOKUP(HY49,Sprache!$D$5:$E$63,2,0))</f>
        <v/>
      </c>
      <c r="IA49" s="312"/>
      <c r="IB49" s="313"/>
      <c r="IC49" s="314"/>
      <c r="ID49" s="314"/>
      <c r="IE49" s="315">
        <f t="shared" ref="IE49:IE55" si="762">COUNTIF(HW$48:HW$55,HW49)+COUNTIF(HY$48:HY$55,HW49)</f>
        <v>0</v>
      </c>
      <c r="IF49" s="315">
        <f t="shared" si="719"/>
        <v>0</v>
      </c>
      <c r="IG49" s="315"/>
      <c r="IH49" s="311" t="str">
        <f t="shared" ref="IH49:IH55" si="763">IF(OR(HW49&lt;&gt;"",HY49&lt;&gt;""),IF(IE49&lt;&gt;1,0,COUNTIF($B$48:$B$55,HW49)+COUNTIF($D$48:$D$55,HW49))+IF(IF49&lt;&gt;1,0,COUNTIF($B$48:$B$55,HY49)+COUNTIF($D$48:$D$55,HY49)),"")</f>
        <v/>
      </c>
      <c r="IJ49" s="306"/>
      <c r="IK49" s="292" t="str">
        <f>IF(IJ49="","",VLOOKUP(IJ49,Sprache!$D$5:$E$63,2,0))</f>
        <v/>
      </c>
      <c r="IL49" s="296"/>
      <c r="IM49" s="292" t="str">
        <f>IF(IL49="","",VLOOKUP(IL49,Sprache!$D$5:$E$63,2,0))</f>
        <v/>
      </c>
      <c r="IN49" s="312"/>
      <c r="IO49" s="313"/>
      <c r="IP49" s="314"/>
      <c r="IQ49" s="314"/>
      <c r="IR49" s="315">
        <f t="shared" ref="IR49:IR55" si="764">COUNTIF(IJ$48:IJ$55,IJ49)+COUNTIF(IL$48:IL$55,IJ49)</f>
        <v>0</v>
      </c>
      <c r="IS49" s="315">
        <f t="shared" si="720"/>
        <v>0</v>
      </c>
      <c r="IT49" s="315"/>
      <c r="IU49" s="311" t="str">
        <f t="shared" ref="IU49:IU55" si="765">IF(OR(IJ49&lt;&gt;"",IL49&lt;&gt;""),IF(IR49&lt;&gt;1,0,COUNTIF($B$48:$B$55,IJ49)+COUNTIF($D$48:$D$55,IJ49))+IF(IS49&lt;&gt;1,0,COUNTIF($B$48:$B$55,IL49)+COUNTIF($D$48:$D$55,IL49)),"")</f>
        <v/>
      </c>
      <c r="IW49" s="306"/>
      <c r="IX49" s="292" t="str">
        <f>IF(IW49="","",VLOOKUP(IW49,Sprache!$D$5:$E$63,2,0))</f>
        <v/>
      </c>
      <c r="IY49" s="296"/>
      <c r="IZ49" s="292" t="str">
        <f>IF(IY49="","",VLOOKUP(IY49,Sprache!$D$5:$E$63,2,0))</f>
        <v/>
      </c>
      <c r="JA49" s="312"/>
      <c r="JB49" s="313"/>
      <c r="JC49" s="314"/>
      <c r="JD49" s="314"/>
      <c r="JE49" s="315">
        <f t="shared" ref="JE49:JE55" si="766">COUNTIF(IW$48:IW$55,IW49)+COUNTIF(IY$48:IY$55,IW49)</f>
        <v>0</v>
      </c>
      <c r="JF49" s="315">
        <f t="shared" si="721"/>
        <v>0</v>
      </c>
      <c r="JG49" s="315"/>
      <c r="JH49" s="311" t="str">
        <f t="shared" ref="JH49:JH55" si="767">IF(OR(IW49&lt;&gt;"",IY49&lt;&gt;""),IF(JE49&lt;&gt;1,0,COUNTIF($B$48:$B$55,IW49)+COUNTIF($D$48:$D$55,IW49))+IF(JF49&lt;&gt;1,0,COUNTIF($B$48:$B$55,IY49)+COUNTIF($D$48:$D$55,IY49)),"")</f>
        <v/>
      </c>
      <c r="JJ49" s="306"/>
      <c r="JK49" s="292" t="str">
        <f>IF(JJ49="","",VLOOKUP(JJ49,Sprache!$D$5:$E$63,2,0))</f>
        <v/>
      </c>
      <c r="JL49" s="296"/>
      <c r="JM49" s="292" t="str">
        <f>IF(JL49="","",VLOOKUP(JL49,Sprache!$D$5:$E$63,2,0))</f>
        <v/>
      </c>
      <c r="JN49" s="312"/>
      <c r="JO49" s="313"/>
      <c r="JP49" s="314"/>
      <c r="JQ49" s="314"/>
      <c r="JR49" s="315">
        <f t="shared" ref="JR49:JR55" si="768">COUNTIF(JJ$48:JJ$55,JJ49)+COUNTIF(JL$48:JL$55,JJ49)</f>
        <v>0</v>
      </c>
      <c r="JS49" s="315">
        <f t="shared" si="722"/>
        <v>0</v>
      </c>
      <c r="JT49" s="315"/>
      <c r="JU49" s="311" t="str">
        <f t="shared" ref="JU49:JU55" si="769">IF(OR(JJ49&lt;&gt;"",JL49&lt;&gt;""),IF(JR49&lt;&gt;1,0,COUNTIF($B$48:$B$55,JJ49)+COUNTIF($D$48:$D$55,JJ49))+IF(JS49&lt;&gt;1,0,COUNTIF($B$48:$B$55,JL49)+COUNTIF($D$48:$D$55,JL49)),"")</f>
        <v/>
      </c>
      <c r="JW49" s="306"/>
      <c r="JX49" s="292" t="str">
        <f>IF(JW49="","",VLOOKUP(JW49,Sprache!$D$5:$E$63,2,0))</f>
        <v/>
      </c>
      <c r="JY49" s="296"/>
      <c r="JZ49" s="292" t="str">
        <f>IF(JY49="","",VLOOKUP(JY49,Sprache!$D$5:$E$63,2,0))</f>
        <v/>
      </c>
      <c r="KA49" s="312"/>
      <c r="KB49" s="313"/>
      <c r="KC49" s="314"/>
      <c r="KD49" s="314"/>
      <c r="KE49" s="315">
        <f t="shared" ref="KE49:KE55" si="770">COUNTIF(JW$48:JW$55,JW49)+COUNTIF(JY$48:JY$55,JW49)</f>
        <v>0</v>
      </c>
      <c r="KF49" s="315">
        <f t="shared" si="723"/>
        <v>0</v>
      </c>
      <c r="KG49" s="315"/>
      <c r="KH49" s="311" t="str">
        <f t="shared" ref="KH49:KH55" si="771">IF(OR(JW49&lt;&gt;"",JY49&lt;&gt;""),IF(KE49&lt;&gt;1,0,COUNTIF($B$48:$B$55,JW49)+COUNTIF($D$48:$D$55,JW49))+IF(KF49&lt;&gt;1,0,COUNTIF($B$48:$B$55,JY49)+COUNTIF($D$48:$D$55,JY49)),"")</f>
        <v/>
      </c>
      <c r="KJ49" s="306"/>
      <c r="KK49" s="292" t="str">
        <f>IF(KJ49="","",VLOOKUP(KJ49,Sprache!$D$5:$E$63,2,0))</f>
        <v/>
      </c>
      <c r="KL49" s="296"/>
      <c r="KM49" s="292" t="str">
        <f>IF(KL49="","",VLOOKUP(KL49,Sprache!$D$5:$E$63,2,0))</f>
        <v/>
      </c>
      <c r="KN49" s="312"/>
      <c r="KO49" s="313"/>
      <c r="KP49" s="314"/>
      <c r="KQ49" s="314"/>
      <c r="KR49" s="315">
        <f t="shared" ref="KR49:KR55" si="772">COUNTIF(KJ$48:KJ$55,KJ49)+COUNTIF(KL$48:KL$55,KJ49)</f>
        <v>0</v>
      </c>
      <c r="KS49" s="315">
        <f t="shared" si="724"/>
        <v>0</v>
      </c>
      <c r="KT49" s="315"/>
      <c r="KU49" s="311" t="str">
        <f t="shared" ref="KU49:KU55" si="773">IF(OR(KJ49&lt;&gt;"",KL49&lt;&gt;""),IF(KR49&lt;&gt;1,0,COUNTIF($B$48:$B$55,KJ49)+COUNTIF($D$48:$D$55,KJ49))+IF(KS49&lt;&gt;1,0,COUNTIF($B$48:$B$55,KL49)+COUNTIF($D$48:$D$55,KL49)),"")</f>
        <v/>
      </c>
      <c r="KW49" s="306"/>
      <c r="KX49" s="292" t="str">
        <f>IF(KW49="","",VLOOKUP(KW49,Sprache!$D$5:$E$63,2,0))</f>
        <v/>
      </c>
      <c r="KY49" s="296"/>
      <c r="KZ49" s="292" t="str">
        <f>IF(KY49="","",VLOOKUP(KY49,Sprache!$D$5:$E$63,2,0))</f>
        <v/>
      </c>
      <c r="LA49" s="312"/>
      <c r="LB49" s="313"/>
      <c r="LC49" s="314"/>
      <c r="LD49" s="314"/>
      <c r="LE49" s="315">
        <f t="shared" ref="LE49:LE55" si="774">COUNTIF(KW$48:KW$55,KW49)+COUNTIF(KY$48:KY$55,KW49)</f>
        <v>0</v>
      </c>
      <c r="LF49" s="315">
        <f t="shared" si="725"/>
        <v>0</v>
      </c>
      <c r="LG49" s="315"/>
      <c r="LH49" s="311" t="str">
        <f t="shared" ref="LH49:LH55" si="775">IF(OR(KW49&lt;&gt;"",KY49&lt;&gt;""),IF(LE49&lt;&gt;1,0,COUNTIF($B$48:$B$55,KW49)+COUNTIF($D$48:$D$55,KW49))+IF(LF49&lt;&gt;1,0,COUNTIF($B$48:$B$55,KY49)+COUNTIF($D$48:$D$55,KY49)),"")</f>
        <v/>
      </c>
      <c r="LJ49" s="306"/>
      <c r="LK49" s="292" t="str">
        <f>IF(LJ49="","",VLOOKUP(LJ49,Sprache!$D$5:$E$63,2,0))</f>
        <v/>
      </c>
      <c r="LL49" s="296"/>
      <c r="LM49" s="292" t="str">
        <f>IF(LL49="","",VLOOKUP(LL49,Sprache!$D$5:$E$63,2,0))</f>
        <v/>
      </c>
      <c r="LN49" s="312"/>
      <c r="LO49" s="313"/>
      <c r="LP49" s="314"/>
      <c r="LQ49" s="314"/>
      <c r="LR49" s="315">
        <f t="shared" ref="LR49:LR55" si="776">COUNTIF(LJ$48:LJ$55,LJ49)+COUNTIF(LL$48:LL$55,LJ49)</f>
        <v>0</v>
      </c>
      <c r="LS49" s="315">
        <f t="shared" si="726"/>
        <v>0</v>
      </c>
      <c r="LT49" s="315"/>
      <c r="LU49" s="311" t="str">
        <f t="shared" ref="LU49:LU55" si="777">IF(OR(LJ49&lt;&gt;"",LL49&lt;&gt;""),IF(LR49&lt;&gt;1,0,COUNTIF($B$48:$B$55,LJ49)+COUNTIF($D$48:$D$55,LJ49))+IF(LS49&lt;&gt;1,0,COUNTIF($B$48:$B$55,LL49)+COUNTIF($D$48:$D$55,LL49)),"")</f>
        <v/>
      </c>
      <c r="LW49" s="306"/>
      <c r="LX49" s="292" t="str">
        <f>IF(LW49="","",VLOOKUP(LW49,Sprache!$D$5:$E$63,2,0))</f>
        <v/>
      </c>
      <c r="LY49" s="296"/>
      <c r="LZ49" s="292" t="str">
        <f>IF(LY49="","",VLOOKUP(LY49,Sprache!$D$5:$E$63,2,0))</f>
        <v/>
      </c>
      <c r="MA49" s="312"/>
      <c r="MB49" s="313"/>
      <c r="MC49" s="314"/>
      <c r="MD49" s="314"/>
      <c r="ME49" s="315">
        <f t="shared" ref="ME49:ME55" si="778">COUNTIF(LW$48:LW$55,LW49)+COUNTIF(LY$48:LY$55,LW49)</f>
        <v>0</v>
      </c>
      <c r="MF49" s="315">
        <f t="shared" si="727"/>
        <v>0</v>
      </c>
      <c r="MG49" s="315"/>
      <c r="MH49" s="311" t="str">
        <f t="shared" ref="MH49:MH55" si="779">IF(OR(LW49&lt;&gt;"",LY49&lt;&gt;""),IF(ME49&lt;&gt;1,0,COUNTIF($B$48:$B$55,LW49)+COUNTIF($D$48:$D$55,LW49))+IF(MF49&lt;&gt;1,0,COUNTIF($B$48:$B$55,LY49)+COUNTIF($D$48:$D$55,LY49)),"")</f>
        <v/>
      </c>
    </row>
    <row r="50" spans="1:346" s="450" customFormat="1" x14ac:dyDescent="0.25">
      <c r="A50" s="272"/>
      <c r="B50" s="291" t="str">
        <f>IF(C50="","",INDEX(Groups!$C$7:$C$35,MATCH(C50,Groups!$D$7:$D$35,0)))</f>
        <v/>
      </c>
      <c r="C50" s="292" t="str">
        <f>EURO!$H$54</f>
        <v/>
      </c>
      <c r="D50" s="293" t="str">
        <f>IF(E50="","",INDEX(Groups!$C$7:$C$35,MATCH(E50,Groups!$D$7:$D$35,0)))</f>
        <v/>
      </c>
      <c r="E50" s="292" t="str">
        <f>EURO!$I$54</f>
        <v/>
      </c>
      <c r="F50" s="294" t="str">
        <f>IF(AND(EURO!$H$55&lt;&gt;"",EURO!$I$55&lt;&gt;""),EURO!$H$55,"")</f>
        <v/>
      </c>
      <c r="G50" s="295" t="str">
        <f>IF(AND(EURO!$H$55&lt;&gt;"",EURO!$I$55&lt;&gt;""),EURO!$I$55,"")</f>
        <v/>
      </c>
      <c r="H50" s="558" t="str">
        <f>IF(AND(F50&lt;&gt;"",G50&lt;&gt;"",F50=G50,EURO!$H$57&lt;&gt;"",EURO!$I$57&lt;&gt;""),"("&amp;EURO!$H$57&amp;Sprache!$E$149&amp;EURO!$I$57&amp;")","")</f>
        <v/>
      </c>
      <c r="I50" s="552"/>
      <c r="J50" s="306"/>
      <c r="K50" s="292" t="str">
        <f>IF(J50="","",VLOOKUP(J50,Sprache!$D$5:$E$63,2,0))</f>
        <v/>
      </c>
      <c r="L50" s="296"/>
      <c r="M50" s="292" t="str">
        <f>IF(L50="","",VLOOKUP(L50,Sprache!$D$5:$E$63,2,0))</f>
        <v/>
      </c>
      <c r="N50" s="312"/>
      <c r="O50" s="313"/>
      <c r="P50" s="314"/>
      <c r="Q50" s="314"/>
      <c r="R50" s="315">
        <f t="shared" si="728"/>
        <v>0</v>
      </c>
      <c r="S50" s="315">
        <f t="shared" si="702"/>
        <v>0</v>
      </c>
      <c r="T50" s="315"/>
      <c r="U50" s="311" t="str">
        <f t="shared" si="729"/>
        <v/>
      </c>
      <c r="W50" s="306"/>
      <c r="X50" s="292" t="str">
        <f>IF(W50="","",VLOOKUP(W50,Sprache!$D$5:$E$63,2,0))</f>
        <v/>
      </c>
      <c r="Y50" s="296"/>
      <c r="Z50" s="292" t="str">
        <f>IF(Y50="","",VLOOKUP(Y50,Sprache!$D$5:$E$63,2,0))</f>
        <v/>
      </c>
      <c r="AA50" s="312"/>
      <c r="AB50" s="313"/>
      <c r="AC50" s="314"/>
      <c r="AD50" s="314"/>
      <c r="AE50" s="315">
        <f t="shared" si="730"/>
        <v>0</v>
      </c>
      <c r="AF50" s="315">
        <f t="shared" si="703"/>
        <v>0</v>
      </c>
      <c r="AG50" s="315"/>
      <c r="AH50" s="311" t="str">
        <f t="shared" si="731"/>
        <v/>
      </c>
      <c r="AJ50" s="306"/>
      <c r="AK50" s="292" t="str">
        <f>IF(AJ50="","",VLOOKUP(AJ50,Sprache!$D$5:$E$63,2,0))</f>
        <v/>
      </c>
      <c r="AL50" s="296"/>
      <c r="AM50" s="292" t="str">
        <f>IF(AL50="","",VLOOKUP(AL50,Sprache!$D$5:$E$63,2,0))</f>
        <v/>
      </c>
      <c r="AN50" s="312"/>
      <c r="AO50" s="313"/>
      <c r="AP50" s="314"/>
      <c r="AQ50" s="314"/>
      <c r="AR50" s="315">
        <f t="shared" si="732"/>
        <v>0</v>
      </c>
      <c r="AS50" s="315">
        <f t="shared" si="704"/>
        <v>0</v>
      </c>
      <c r="AT50" s="315"/>
      <c r="AU50" s="311" t="str">
        <f t="shared" si="733"/>
        <v/>
      </c>
      <c r="AW50" s="306"/>
      <c r="AX50" s="292" t="str">
        <f>IF(AW50="","",VLOOKUP(AW50,Sprache!$D$5:$E$63,2,0))</f>
        <v/>
      </c>
      <c r="AY50" s="296"/>
      <c r="AZ50" s="292" t="str">
        <f>IF(AY50="","",VLOOKUP(AY50,Sprache!$D$5:$E$63,2,0))</f>
        <v/>
      </c>
      <c r="BA50" s="312"/>
      <c r="BB50" s="313"/>
      <c r="BC50" s="314"/>
      <c r="BD50" s="314"/>
      <c r="BE50" s="315">
        <f t="shared" si="734"/>
        <v>0</v>
      </c>
      <c r="BF50" s="315">
        <f t="shared" si="705"/>
        <v>0</v>
      </c>
      <c r="BG50" s="315"/>
      <c r="BH50" s="311" t="str">
        <f t="shared" si="735"/>
        <v/>
      </c>
      <c r="BJ50" s="306"/>
      <c r="BK50" s="292" t="str">
        <f>IF(BJ50="","",VLOOKUP(BJ50,Sprache!$D$5:$E$63,2,0))</f>
        <v/>
      </c>
      <c r="BL50" s="296"/>
      <c r="BM50" s="292" t="str">
        <f>IF(BL50="","",VLOOKUP(BL50,Sprache!$D$5:$E$63,2,0))</f>
        <v/>
      </c>
      <c r="BN50" s="312"/>
      <c r="BO50" s="313"/>
      <c r="BP50" s="314"/>
      <c r="BQ50" s="314"/>
      <c r="BR50" s="315">
        <f t="shared" si="736"/>
        <v>0</v>
      </c>
      <c r="BS50" s="315">
        <f t="shared" si="706"/>
        <v>0</v>
      </c>
      <c r="BT50" s="315"/>
      <c r="BU50" s="311" t="str">
        <f t="shared" si="737"/>
        <v/>
      </c>
      <c r="BW50" s="306"/>
      <c r="BX50" s="292" t="str">
        <f>IF(BW50="","",VLOOKUP(BW50,Sprache!$D$5:$E$63,2,0))</f>
        <v/>
      </c>
      <c r="BY50" s="296"/>
      <c r="BZ50" s="292" t="str">
        <f>IF(BY50="","",VLOOKUP(BY50,Sprache!$D$5:$E$63,2,0))</f>
        <v/>
      </c>
      <c r="CA50" s="312"/>
      <c r="CB50" s="313"/>
      <c r="CC50" s="314"/>
      <c r="CD50" s="314"/>
      <c r="CE50" s="315">
        <f t="shared" si="738"/>
        <v>0</v>
      </c>
      <c r="CF50" s="315">
        <f t="shared" si="707"/>
        <v>0</v>
      </c>
      <c r="CG50" s="315"/>
      <c r="CH50" s="311" t="str">
        <f t="shared" si="739"/>
        <v/>
      </c>
      <c r="CJ50" s="306"/>
      <c r="CK50" s="292" t="str">
        <f>IF(CJ50="","",VLOOKUP(CJ50,Sprache!$D$5:$E$63,2,0))</f>
        <v/>
      </c>
      <c r="CL50" s="296"/>
      <c r="CM50" s="292" t="str">
        <f>IF(CL50="","",VLOOKUP(CL50,Sprache!$D$5:$E$63,2,0))</f>
        <v/>
      </c>
      <c r="CN50" s="312"/>
      <c r="CO50" s="313"/>
      <c r="CP50" s="314"/>
      <c r="CQ50" s="314"/>
      <c r="CR50" s="315">
        <f t="shared" si="740"/>
        <v>0</v>
      </c>
      <c r="CS50" s="315">
        <f t="shared" si="708"/>
        <v>0</v>
      </c>
      <c r="CT50" s="315"/>
      <c r="CU50" s="311" t="str">
        <f t="shared" si="741"/>
        <v/>
      </c>
      <c r="CW50" s="306"/>
      <c r="CX50" s="292" t="str">
        <f>IF(CW50="","",VLOOKUP(CW50,Sprache!$D$5:$E$63,2,0))</f>
        <v/>
      </c>
      <c r="CY50" s="296"/>
      <c r="CZ50" s="292" t="str">
        <f>IF(CY50="","",VLOOKUP(CY50,Sprache!$D$5:$E$63,2,0))</f>
        <v/>
      </c>
      <c r="DA50" s="312"/>
      <c r="DB50" s="313"/>
      <c r="DC50" s="314"/>
      <c r="DD50" s="314"/>
      <c r="DE50" s="315">
        <f t="shared" si="742"/>
        <v>0</v>
      </c>
      <c r="DF50" s="315">
        <f t="shared" si="709"/>
        <v>0</v>
      </c>
      <c r="DG50" s="315"/>
      <c r="DH50" s="311" t="str">
        <f t="shared" si="743"/>
        <v/>
      </c>
      <c r="DJ50" s="306"/>
      <c r="DK50" s="292" t="str">
        <f>IF(DJ50="","",VLOOKUP(DJ50,Sprache!$D$5:$E$63,2,0))</f>
        <v/>
      </c>
      <c r="DL50" s="296"/>
      <c r="DM50" s="292" t="str">
        <f>IF(DL50="","",VLOOKUP(DL50,Sprache!$D$5:$E$63,2,0))</f>
        <v/>
      </c>
      <c r="DN50" s="312"/>
      <c r="DO50" s="313"/>
      <c r="DP50" s="314"/>
      <c r="DQ50" s="314"/>
      <c r="DR50" s="315">
        <f t="shared" si="744"/>
        <v>0</v>
      </c>
      <c r="DS50" s="315">
        <f t="shared" si="710"/>
        <v>0</v>
      </c>
      <c r="DT50" s="315"/>
      <c r="DU50" s="311" t="str">
        <f t="shared" si="745"/>
        <v/>
      </c>
      <c r="DW50" s="306"/>
      <c r="DX50" s="292" t="str">
        <f>IF(DW50="","",VLOOKUP(DW50,Sprache!$D$5:$E$63,2,0))</f>
        <v/>
      </c>
      <c r="DY50" s="296"/>
      <c r="DZ50" s="292" t="str">
        <f>IF(DY50="","",VLOOKUP(DY50,Sprache!$D$5:$E$63,2,0))</f>
        <v/>
      </c>
      <c r="EA50" s="312"/>
      <c r="EB50" s="313"/>
      <c r="EC50" s="314"/>
      <c r="ED50" s="314"/>
      <c r="EE50" s="315">
        <f t="shared" si="746"/>
        <v>0</v>
      </c>
      <c r="EF50" s="315">
        <f t="shared" si="711"/>
        <v>0</v>
      </c>
      <c r="EG50" s="315"/>
      <c r="EH50" s="311" t="str">
        <f t="shared" si="747"/>
        <v/>
      </c>
      <c r="EJ50" s="306"/>
      <c r="EK50" s="292" t="str">
        <f>IF(EJ50="","",VLOOKUP(EJ50,Sprache!$D$5:$E$63,2,0))</f>
        <v/>
      </c>
      <c r="EL50" s="296"/>
      <c r="EM50" s="292" t="str">
        <f>IF(EL50="","",VLOOKUP(EL50,Sprache!$D$5:$E$63,2,0))</f>
        <v/>
      </c>
      <c r="EN50" s="312"/>
      <c r="EO50" s="313"/>
      <c r="EP50" s="314"/>
      <c r="EQ50" s="314"/>
      <c r="ER50" s="315">
        <f t="shared" si="748"/>
        <v>0</v>
      </c>
      <c r="ES50" s="315">
        <f t="shared" si="712"/>
        <v>0</v>
      </c>
      <c r="ET50" s="315"/>
      <c r="EU50" s="311" t="str">
        <f t="shared" si="749"/>
        <v/>
      </c>
      <c r="EW50" s="306"/>
      <c r="EX50" s="292" t="str">
        <f>IF(EW50="","",VLOOKUP(EW50,Sprache!$D$5:$E$63,2,0))</f>
        <v/>
      </c>
      <c r="EY50" s="296"/>
      <c r="EZ50" s="292" t="str">
        <f>IF(EY50="","",VLOOKUP(EY50,Sprache!$D$5:$E$63,2,0))</f>
        <v/>
      </c>
      <c r="FA50" s="312"/>
      <c r="FB50" s="313"/>
      <c r="FC50" s="314"/>
      <c r="FD50" s="314"/>
      <c r="FE50" s="315">
        <f t="shared" si="750"/>
        <v>0</v>
      </c>
      <c r="FF50" s="315">
        <f t="shared" si="713"/>
        <v>0</v>
      </c>
      <c r="FG50" s="315"/>
      <c r="FH50" s="311" t="str">
        <f t="shared" si="751"/>
        <v/>
      </c>
      <c r="FJ50" s="306"/>
      <c r="FK50" s="292" t="str">
        <f>IF(FJ50="","",VLOOKUP(FJ50,Sprache!$D$5:$E$63,2,0))</f>
        <v/>
      </c>
      <c r="FL50" s="296"/>
      <c r="FM50" s="292" t="str">
        <f>IF(FL50="","",VLOOKUP(FL50,Sprache!$D$5:$E$63,2,0))</f>
        <v/>
      </c>
      <c r="FN50" s="312"/>
      <c r="FO50" s="313"/>
      <c r="FP50" s="314"/>
      <c r="FQ50" s="314"/>
      <c r="FR50" s="315">
        <f t="shared" si="752"/>
        <v>0</v>
      </c>
      <c r="FS50" s="315">
        <f t="shared" si="714"/>
        <v>0</v>
      </c>
      <c r="FT50" s="315"/>
      <c r="FU50" s="311" t="str">
        <f t="shared" si="753"/>
        <v/>
      </c>
      <c r="FW50" s="306"/>
      <c r="FX50" s="292" t="str">
        <f>IF(FW50="","",VLOOKUP(FW50,Sprache!$D$5:$E$63,2,0))</f>
        <v/>
      </c>
      <c r="FY50" s="296"/>
      <c r="FZ50" s="292" t="str">
        <f>IF(FY50="","",VLOOKUP(FY50,Sprache!$D$5:$E$63,2,0))</f>
        <v/>
      </c>
      <c r="GA50" s="312"/>
      <c r="GB50" s="313"/>
      <c r="GC50" s="314"/>
      <c r="GD50" s="314"/>
      <c r="GE50" s="315">
        <f t="shared" si="754"/>
        <v>0</v>
      </c>
      <c r="GF50" s="315">
        <f t="shared" si="715"/>
        <v>0</v>
      </c>
      <c r="GG50" s="315"/>
      <c r="GH50" s="311" t="str">
        <f t="shared" si="755"/>
        <v/>
      </c>
      <c r="GJ50" s="306"/>
      <c r="GK50" s="292" t="str">
        <f>IF(GJ50="","",VLOOKUP(GJ50,Sprache!$D$5:$E$63,2,0))</f>
        <v/>
      </c>
      <c r="GL50" s="296"/>
      <c r="GM50" s="292" t="str">
        <f>IF(GL50="","",VLOOKUP(GL50,Sprache!$D$5:$E$63,2,0))</f>
        <v/>
      </c>
      <c r="GN50" s="312"/>
      <c r="GO50" s="313"/>
      <c r="GP50" s="314"/>
      <c r="GQ50" s="314"/>
      <c r="GR50" s="315">
        <f t="shared" si="756"/>
        <v>0</v>
      </c>
      <c r="GS50" s="315">
        <f t="shared" si="716"/>
        <v>0</v>
      </c>
      <c r="GT50" s="315"/>
      <c r="GU50" s="311" t="str">
        <f t="shared" si="757"/>
        <v/>
      </c>
      <c r="GW50" s="306"/>
      <c r="GX50" s="292" t="str">
        <f>IF(GW50="","",VLOOKUP(GW50,Sprache!$D$5:$E$63,2,0))</f>
        <v/>
      </c>
      <c r="GY50" s="296"/>
      <c r="GZ50" s="292" t="str">
        <f>IF(GY50="","",VLOOKUP(GY50,Sprache!$D$5:$E$63,2,0))</f>
        <v/>
      </c>
      <c r="HA50" s="312"/>
      <c r="HB50" s="313"/>
      <c r="HC50" s="314"/>
      <c r="HD50" s="314"/>
      <c r="HE50" s="315">
        <f t="shared" si="758"/>
        <v>0</v>
      </c>
      <c r="HF50" s="315">
        <f t="shared" si="717"/>
        <v>0</v>
      </c>
      <c r="HG50" s="315"/>
      <c r="HH50" s="311" t="str">
        <f t="shared" si="759"/>
        <v/>
      </c>
      <c r="HJ50" s="306"/>
      <c r="HK50" s="292" t="str">
        <f>IF(HJ50="","",VLOOKUP(HJ50,Sprache!$D$5:$E$63,2,0))</f>
        <v/>
      </c>
      <c r="HL50" s="296"/>
      <c r="HM50" s="292" t="str">
        <f>IF(HL50="","",VLOOKUP(HL50,Sprache!$D$5:$E$63,2,0))</f>
        <v/>
      </c>
      <c r="HN50" s="312"/>
      <c r="HO50" s="313"/>
      <c r="HP50" s="314"/>
      <c r="HQ50" s="314"/>
      <c r="HR50" s="315">
        <f t="shared" si="760"/>
        <v>0</v>
      </c>
      <c r="HS50" s="315">
        <f t="shared" si="718"/>
        <v>0</v>
      </c>
      <c r="HT50" s="315"/>
      <c r="HU50" s="311" t="str">
        <f t="shared" si="761"/>
        <v/>
      </c>
      <c r="HW50" s="306"/>
      <c r="HX50" s="292" t="str">
        <f>IF(HW50="","",VLOOKUP(HW50,Sprache!$D$5:$E$63,2,0))</f>
        <v/>
      </c>
      <c r="HY50" s="296"/>
      <c r="HZ50" s="292" t="str">
        <f>IF(HY50="","",VLOOKUP(HY50,Sprache!$D$5:$E$63,2,0))</f>
        <v/>
      </c>
      <c r="IA50" s="312"/>
      <c r="IB50" s="313"/>
      <c r="IC50" s="314"/>
      <c r="ID50" s="314"/>
      <c r="IE50" s="315">
        <f t="shared" si="762"/>
        <v>0</v>
      </c>
      <c r="IF50" s="315">
        <f t="shared" si="719"/>
        <v>0</v>
      </c>
      <c r="IG50" s="315"/>
      <c r="IH50" s="311" t="str">
        <f t="shared" si="763"/>
        <v/>
      </c>
      <c r="IJ50" s="306"/>
      <c r="IK50" s="292" t="str">
        <f>IF(IJ50="","",VLOOKUP(IJ50,Sprache!$D$5:$E$63,2,0))</f>
        <v/>
      </c>
      <c r="IL50" s="296"/>
      <c r="IM50" s="292" t="str">
        <f>IF(IL50="","",VLOOKUP(IL50,Sprache!$D$5:$E$63,2,0))</f>
        <v/>
      </c>
      <c r="IN50" s="312"/>
      <c r="IO50" s="313"/>
      <c r="IP50" s="314"/>
      <c r="IQ50" s="314"/>
      <c r="IR50" s="315">
        <f t="shared" si="764"/>
        <v>0</v>
      </c>
      <c r="IS50" s="315">
        <f t="shared" si="720"/>
        <v>0</v>
      </c>
      <c r="IT50" s="315"/>
      <c r="IU50" s="311" t="str">
        <f t="shared" si="765"/>
        <v/>
      </c>
      <c r="IW50" s="306"/>
      <c r="IX50" s="292" t="str">
        <f>IF(IW50="","",VLOOKUP(IW50,Sprache!$D$5:$E$63,2,0))</f>
        <v/>
      </c>
      <c r="IY50" s="296"/>
      <c r="IZ50" s="292" t="str">
        <f>IF(IY50="","",VLOOKUP(IY50,Sprache!$D$5:$E$63,2,0))</f>
        <v/>
      </c>
      <c r="JA50" s="312"/>
      <c r="JB50" s="313"/>
      <c r="JC50" s="314"/>
      <c r="JD50" s="314"/>
      <c r="JE50" s="315">
        <f t="shared" si="766"/>
        <v>0</v>
      </c>
      <c r="JF50" s="315">
        <f t="shared" si="721"/>
        <v>0</v>
      </c>
      <c r="JG50" s="315"/>
      <c r="JH50" s="311" t="str">
        <f t="shared" si="767"/>
        <v/>
      </c>
      <c r="JJ50" s="306"/>
      <c r="JK50" s="292" t="str">
        <f>IF(JJ50="","",VLOOKUP(JJ50,Sprache!$D$5:$E$63,2,0))</f>
        <v/>
      </c>
      <c r="JL50" s="296"/>
      <c r="JM50" s="292" t="str">
        <f>IF(JL50="","",VLOOKUP(JL50,Sprache!$D$5:$E$63,2,0))</f>
        <v/>
      </c>
      <c r="JN50" s="312"/>
      <c r="JO50" s="313"/>
      <c r="JP50" s="314"/>
      <c r="JQ50" s="314"/>
      <c r="JR50" s="315">
        <f t="shared" si="768"/>
        <v>0</v>
      </c>
      <c r="JS50" s="315">
        <f t="shared" si="722"/>
        <v>0</v>
      </c>
      <c r="JT50" s="315"/>
      <c r="JU50" s="311" t="str">
        <f t="shared" si="769"/>
        <v/>
      </c>
      <c r="JW50" s="306"/>
      <c r="JX50" s="292" t="str">
        <f>IF(JW50="","",VLOOKUP(JW50,Sprache!$D$5:$E$63,2,0))</f>
        <v/>
      </c>
      <c r="JY50" s="296"/>
      <c r="JZ50" s="292" t="str">
        <f>IF(JY50="","",VLOOKUP(JY50,Sprache!$D$5:$E$63,2,0))</f>
        <v/>
      </c>
      <c r="KA50" s="312"/>
      <c r="KB50" s="313"/>
      <c r="KC50" s="314"/>
      <c r="KD50" s="314"/>
      <c r="KE50" s="315">
        <f t="shared" si="770"/>
        <v>0</v>
      </c>
      <c r="KF50" s="315">
        <f t="shared" si="723"/>
        <v>0</v>
      </c>
      <c r="KG50" s="315"/>
      <c r="KH50" s="311" t="str">
        <f t="shared" si="771"/>
        <v/>
      </c>
      <c r="KJ50" s="306"/>
      <c r="KK50" s="292" t="str">
        <f>IF(KJ50="","",VLOOKUP(KJ50,Sprache!$D$5:$E$63,2,0))</f>
        <v/>
      </c>
      <c r="KL50" s="296"/>
      <c r="KM50" s="292" t="str">
        <f>IF(KL50="","",VLOOKUP(KL50,Sprache!$D$5:$E$63,2,0))</f>
        <v/>
      </c>
      <c r="KN50" s="312"/>
      <c r="KO50" s="313"/>
      <c r="KP50" s="314"/>
      <c r="KQ50" s="314"/>
      <c r="KR50" s="315">
        <f t="shared" si="772"/>
        <v>0</v>
      </c>
      <c r="KS50" s="315">
        <f t="shared" si="724"/>
        <v>0</v>
      </c>
      <c r="KT50" s="315"/>
      <c r="KU50" s="311" t="str">
        <f t="shared" si="773"/>
        <v/>
      </c>
      <c r="KW50" s="306"/>
      <c r="KX50" s="292" t="str">
        <f>IF(KW50="","",VLOOKUP(KW50,Sprache!$D$5:$E$63,2,0))</f>
        <v/>
      </c>
      <c r="KY50" s="296"/>
      <c r="KZ50" s="292" t="str">
        <f>IF(KY50="","",VLOOKUP(KY50,Sprache!$D$5:$E$63,2,0))</f>
        <v/>
      </c>
      <c r="LA50" s="312"/>
      <c r="LB50" s="313"/>
      <c r="LC50" s="314"/>
      <c r="LD50" s="314"/>
      <c r="LE50" s="315">
        <f t="shared" si="774"/>
        <v>0</v>
      </c>
      <c r="LF50" s="315">
        <f t="shared" si="725"/>
        <v>0</v>
      </c>
      <c r="LG50" s="315"/>
      <c r="LH50" s="311" t="str">
        <f t="shared" si="775"/>
        <v/>
      </c>
      <c r="LJ50" s="306"/>
      <c r="LK50" s="292" t="str">
        <f>IF(LJ50="","",VLOOKUP(LJ50,Sprache!$D$5:$E$63,2,0))</f>
        <v/>
      </c>
      <c r="LL50" s="296"/>
      <c r="LM50" s="292" t="str">
        <f>IF(LL50="","",VLOOKUP(LL50,Sprache!$D$5:$E$63,2,0))</f>
        <v/>
      </c>
      <c r="LN50" s="312"/>
      <c r="LO50" s="313"/>
      <c r="LP50" s="314"/>
      <c r="LQ50" s="314"/>
      <c r="LR50" s="315">
        <f t="shared" si="776"/>
        <v>0</v>
      </c>
      <c r="LS50" s="315">
        <f t="shared" si="726"/>
        <v>0</v>
      </c>
      <c r="LT50" s="315"/>
      <c r="LU50" s="311" t="str">
        <f t="shared" si="777"/>
        <v/>
      </c>
      <c r="LW50" s="306"/>
      <c r="LX50" s="292" t="str">
        <f>IF(LW50="","",VLOOKUP(LW50,Sprache!$D$5:$E$63,2,0))</f>
        <v/>
      </c>
      <c r="LY50" s="296"/>
      <c r="LZ50" s="292" t="str">
        <f>IF(LY50="","",VLOOKUP(LY50,Sprache!$D$5:$E$63,2,0))</f>
        <v/>
      </c>
      <c r="MA50" s="312"/>
      <c r="MB50" s="313"/>
      <c r="MC50" s="314"/>
      <c r="MD50" s="314"/>
      <c r="ME50" s="315">
        <f t="shared" si="778"/>
        <v>0</v>
      </c>
      <c r="MF50" s="315">
        <f t="shared" si="727"/>
        <v>0</v>
      </c>
      <c r="MG50" s="315"/>
      <c r="MH50" s="311" t="str">
        <f t="shared" si="779"/>
        <v/>
      </c>
    </row>
    <row r="51" spans="1:346" s="450" customFormat="1" x14ac:dyDescent="0.25">
      <c r="A51" s="272"/>
      <c r="B51" s="291" t="str">
        <f>IF(C51="","",INDEX(Groups!$C$7:$C$35,MATCH(C51,Groups!$D$7:$D$35,0)))</f>
        <v/>
      </c>
      <c r="C51" s="292" t="str">
        <f>EURO!$K$54</f>
        <v/>
      </c>
      <c r="D51" s="293" t="str">
        <f>IF(E51="","",INDEX(Groups!$C$7:$C$35,MATCH(E51,Groups!$D$7:$D$35,0)))</f>
        <v/>
      </c>
      <c r="E51" s="292" t="str">
        <f>EURO!$L$54</f>
        <v/>
      </c>
      <c r="F51" s="294" t="str">
        <f>IF(AND(EURO!$K$55&lt;&gt;"",EURO!$L$55&lt;&gt;""),EURO!$K$55,"")</f>
        <v/>
      </c>
      <c r="G51" s="295" t="str">
        <f>IF(AND(EURO!$K$55&lt;&gt;"",EURO!$L$55&lt;&gt;""),EURO!$L$55,"")</f>
        <v/>
      </c>
      <c r="H51" s="558" t="str">
        <f>IF(AND(F51&lt;&gt;"",G51&lt;&gt;"",F51=G51,EURO!$K$57&lt;&gt;"",EURO!$L$57&lt;&gt;""),"("&amp;EURO!$K$57&amp;Sprache!$E$149&amp;EURO!$L$57&amp;")","")</f>
        <v/>
      </c>
      <c r="I51" s="552"/>
      <c r="J51" s="306"/>
      <c r="K51" s="292" t="str">
        <f>IF(J51="","",VLOOKUP(J51,Sprache!$D$5:$E$63,2,0))</f>
        <v/>
      </c>
      <c r="L51" s="296"/>
      <c r="M51" s="292" t="str">
        <f>IF(L51="","",VLOOKUP(L51,Sprache!$D$5:$E$63,2,0))</f>
        <v/>
      </c>
      <c r="N51" s="312"/>
      <c r="O51" s="313"/>
      <c r="P51" s="314"/>
      <c r="Q51" s="314"/>
      <c r="R51" s="315">
        <f t="shared" si="728"/>
        <v>0</v>
      </c>
      <c r="S51" s="315">
        <f t="shared" si="702"/>
        <v>0</v>
      </c>
      <c r="T51" s="315"/>
      <c r="U51" s="311" t="str">
        <f t="shared" si="729"/>
        <v/>
      </c>
      <c r="W51" s="306"/>
      <c r="X51" s="292" t="str">
        <f>IF(W51="","",VLOOKUP(W51,Sprache!$D$5:$E$63,2,0))</f>
        <v/>
      </c>
      <c r="Y51" s="296"/>
      <c r="Z51" s="292" t="str">
        <f>IF(Y51="","",VLOOKUP(Y51,Sprache!$D$5:$E$63,2,0))</f>
        <v/>
      </c>
      <c r="AA51" s="312"/>
      <c r="AB51" s="313"/>
      <c r="AC51" s="314"/>
      <c r="AD51" s="314"/>
      <c r="AE51" s="315">
        <f t="shared" si="730"/>
        <v>0</v>
      </c>
      <c r="AF51" s="315">
        <f t="shared" si="703"/>
        <v>0</v>
      </c>
      <c r="AG51" s="315"/>
      <c r="AH51" s="311" t="str">
        <f t="shared" si="731"/>
        <v/>
      </c>
      <c r="AJ51" s="306"/>
      <c r="AK51" s="292" t="str">
        <f>IF(AJ51="","",VLOOKUP(AJ51,Sprache!$D$5:$E$63,2,0))</f>
        <v/>
      </c>
      <c r="AL51" s="296"/>
      <c r="AM51" s="292" t="str">
        <f>IF(AL51="","",VLOOKUP(AL51,Sprache!$D$5:$E$63,2,0))</f>
        <v/>
      </c>
      <c r="AN51" s="312"/>
      <c r="AO51" s="313"/>
      <c r="AP51" s="314"/>
      <c r="AQ51" s="314"/>
      <c r="AR51" s="315">
        <f t="shared" si="732"/>
        <v>0</v>
      </c>
      <c r="AS51" s="315">
        <f t="shared" si="704"/>
        <v>0</v>
      </c>
      <c r="AT51" s="315"/>
      <c r="AU51" s="311" t="str">
        <f t="shared" si="733"/>
        <v/>
      </c>
      <c r="AW51" s="306"/>
      <c r="AX51" s="292" t="str">
        <f>IF(AW51="","",VLOOKUP(AW51,Sprache!$D$5:$E$63,2,0))</f>
        <v/>
      </c>
      <c r="AY51" s="296"/>
      <c r="AZ51" s="292" t="str">
        <f>IF(AY51="","",VLOOKUP(AY51,Sprache!$D$5:$E$63,2,0))</f>
        <v/>
      </c>
      <c r="BA51" s="312"/>
      <c r="BB51" s="313"/>
      <c r="BC51" s="314"/>
      <c r="BD51" s="314"/>
      <c r="BE51" s="315">
        <f t="shared" si="734"/>
        <v>0</v>
      </c>
      <c r="BF51" s="315">
        <f t="shared" si="705"/>
        <v>0</v>
      </c>
      <c r="BG51" s="315"/>
      <c r="BH51" s="311" t="str">
        <f t="shared" si="735"/>
        <v/>
      </c>
      <c r="BJ51" s="306"/>
      <c r="BK51" s="292" t="str">
        <f>IF(BJ51="","",VLOOKUP(BJ51,Sprache!$D$5:$E$63,2,0))</f>
        <v/>
      </c>
      <c r="BL51" s="296"/>
      <c r="BM51" s="292" t="str">
        <f>IF(BL51="","",VLOOKUP(BL51,Sprache!$D$5:$E$63,2,0))</f>
        <v/>
      </c>
      <c r="BN51" s="312"/>
      <c r="BO51" s="313"/>
      <c r="BP51" s="314"/>
      <c r="BQ51" s="314"/>
      <c r="BR51" s="315">
        <f t="shared" si="736"/>
        <v>0</v>
      </c>
      <c r="BS51" s="315">
        <f t="shared" si="706"/>
        <v>0</v>
      </c>
      <c r="BT51" s="315"/>
      <c r="BU51" s="311" t="str">
        <f t="shared" si="737"/>
        <v/>
      </c>
      <c r="BW51" s="306"/>
      <c r="BX51" s="292" t="str">
        <f>IF(BW51="","",VLOOKUP(BW51,Sprache!$D$5:$E$63,2,0))</f>
        <v/>
      </c>
      <c r="BY51" s="296"/>
      <c r="BZ51" s="292" t="str">
        <f>IF(BY51="","",VLOOKUP(BY51,Sprache!$D$5:$E$63,2,0))</f>
        <v/>
      </c>
      <c r="CA51" s="312"/>
      <c r="CB51" s="313"/>
      <c r="CC51" s="314"/>
      <c r="CD51" s="314"/>
      <c r="CE51" s="315">
        <f t="shared" si="738"/>
        <v>0</v>
      </c>
      <c r="CF51" s="315">
        <f t="shared" si="707"/>
        <v>0</v>
      </c>
      <c r="CG51" s="315"/>
      <c r="CH51" s="311" t="str">
        <f t="shared" si="739"/>
        <v/>
      </c>
      <c r="CJ51" s="306"/>
      <c r="CK51" s="292" t="str">
        <f>IF(CJ51="","",VLOOKUP(CJ51,Sprache!$D$5:$E$63,2,0))</f>
        <v/>
      </c>
      <c r="CL51" s="296"/>
      <c r="CM51" s="292" t="str">
        <f>IF(CL51="","",VLOOKUP(CL51,Sprache!$D$5:$E$63,2,0))</f>
        <v/>
      </c>
      <c r="CN51" s="312"/>
      <c r="CO51" s="313"/>
      <c r="CP51" s="314"/>
      <c r="CQ51" s="314"/>
      <c r="CR51" s="315">
        <f t="shared" si="740"/>
        <v>0</v>
      </c>
      <c r="CS51" s="315">
        <f t="shared" si="708"/>
        <v>0</v>
      </c>
      <c r="CT51" s="315"/>
      <c r="CU51" s="311" t="str">
        <f t="shared" si="741"/>
        <v/>
      </c>
      <c r="CW51" s="306"/>
      <c r="CX51" s="292" t="str">
        <f>IF(CW51="","",VLOOKUP(CW51,Sprache!$D$5:$E$63,2,0))</f>
        <v/>
      </c>
      <c r="CY51" s="296"/>
      <c r="CZ51" s="292" t="str">
        <f>IF(CY51="","",VLOOKUP(CY51,Sprache!$D$5:$E$63,2,0))</f>
        <v/>
      </c>
      <c r="DA51" s="312"/>
      <c r="DB51" s="313"/>
      <c r="DC51" s="314"/>
      <c r="DD51" s="314"/>
      <c r="DE51" s="315">
        <f t="shared" si="742"/>
        <v>0</v>
      </c>
      <c r="DF51" s="315">
        <f t="shared" si="709"/>
        <v>0</v>
      </c>
      <c r="DG51" s="315"/>
      <c r="DH51" s="311" t="str">
        <f t="shared" si="743"/>
        <v/>
      </c>
      <c r="DJ51" s="306"/>
      <c r="DK51" s="292" t="str">
        <f>IF(DJ51="","",VLOOKUP(DJ51,Sprache!$D$5:$E$63,2,0))</f>
        <v/>
      </c>
      <c r="DL51" s="296"/>
      <c r="DM51" s="292" t="str">
        <f>IF(DL51="","",VLOOKUP(DL51,Sprache!$D$5:$E$63,2,0))</f>
        <v/>
      </c>
      <c r="DN51" s="312"/>
      <c r="DO51" s="313"/>
      <c r="DP51" s="314"/>
      <c r="DQ51" s="314"/>
      <c r="DR51" s="315">
        <f t="shared" si="744"/>
        <v>0</v>
      </c>
      <c r="DS51" s="315">
        <f t="shared" si="710"/>
        <v>0</v>
      </c>
      <c r="DT51" s="315"/>
      <c r="DU51" s="311" t="str">
        <f t="shared" si="745"/>
        <v/>
      </c>
      <c r="DW51" s="306"/>
      <c r="DX51" s="292" t="str">
        <f>IF(DW51="","",VLOOKUP(DW51,Sprache!$D$5:$E$63,2,0))</f>
        <v/>
      </c>
      <c r="DY51" s="296"/>
      <c r="DZ51" s="292" t="str">
        <f>IF(DY51="","",VLOOKUP(DY51,Sprache!$D$5:$E$63,2,0))</f>
        <v/>
      </c>
      <c r="EA51" s="312"/>
      <c r="EB51" s="313"/>
      <c r="EC51" s="314"/>
      <c r="ED51" s="314"/>
      <c r="EE51" s="315">
        <f t="shared" si="746"/>
        <v>0</v>
      </c>
      <c r="EF51" s="315">
        <f t="shared" si="711"/>
        <v>0</v>
      </c>
      <c r="EG51" s="315"/>
      <c r="EH51" s="311" t="str">
        <f t="shared" si="747"/>
        <v/>
      </c>
      <c r="EJ51" s="306"/>
      <c r="EK51" s="292" t="str">
        <f>IF(EJ51="","",VLOOKUP(EJ51,Sprache!$D$5:$E$63,2,0))</f>
        <v/>
      </c>
      <c r="EL51" s="296"/>
      <c r="EM51" s="292" t="str">
        <f>IF(EL51="","",VLOOKUP(EL51,Sprache!$D$5:$E$63,2,0))</f>
        <v/>
      </c>
      <c r="EN51" s="312"/>
      <c r="EO51" s="313"/>
      <c r="EP51" s="314"/>
      <c r="EQ51" s="314"/>
      <c r="ER51" s="315">
        <f t="shared" si="748"/>
        <v>0</v>
      </c>
      <c r="ES51" s="315">
        <f t="shared" si="712"/>
        <v>0</v>
      </c>
      <c r="ET51" s="315"/>
      <c r="EU51" s="311" t="str">
        <f t="shared" si="749"/>
        <v/>
      </c>
      <c r="EW51" s="306"/>
      <c r="EX51" s="292" t="str">
        <f>IF(EW51="","",VLOOKUP(EW51,Sprache!$D$5:$E$63,2,0))</f>
        <v/>
      </c>
      <c r="EY51" s="296"/>
      <c r="EZ51" s="292" t="str">
        <f>IF(EY51="","",VLOOKUP(EY51,Sprache!$D$5:$E$63,2,0))</f>
        <v/>
      </c>
      <c r="FA51" s="312"/>
      <c r="FB51" s="313"/>
      <c r="FC51" s="314"/>
      <c r="FD51" s="314"/>
      <c r="FE51" s="315">
        <f t="shared" si="750"/>
        <v>0</v>
      </c>
      <c r="FF51" s="315">
        <f t="shared" si="713"/>
        <v>0</v>
      </c>
      <c r="FG51" s="315"/>
      <c r="FH51" s="311" t="str">
        <f t="shared" si="751"/>
        <v/>
      </c>
      <c r="FJ51" s="306"/>
      <c r="FK51" s="292" t="str">
        <f>IF(FJ51="","",VLOOKUP(FJ51,Sprache!$D$5:$E$63,2,0))</f>
        <v/>
      </c>
      <c r="FL51" s="296"/>
      <c r="FM51" s="292" t="str">
        <f>IF(FL51="","",VLOOKUP(FL51,Sprache!$D$5:$E$63,2,0))</f>
        <v/>
      </c>
      <c r="FN51" s="312"/>
      <c r="FO51" s="313"/>
      <c r="FP51" s="314"/>
      <c r="FQ51" s="314"/>
      <c r="FR51" s="315">
        <f t="shared" si="752"/>
        <v>0</v>
      </c>
      <c r="FS51" s="315">
        <f t="shared" si="714"/>
        <v>0</v>
      </c>
      <c r="FT51" s="315"/>
      <c r="FU51" s="311" t="str">
        <f t="shared" si="753"/>
        <v/>
      </c>
      <c r="FW51" s="306"/>
      <c r="FX51" s="292" t="str">
        <f>IF(FW51="","",VLOOKUP(FW51,Sprache!$D$5:$E$63,2,0))</f>
        <v/>
      </c>
      <c r="FY51" s="296"/>
      <c r="FZ51" s="292" t="str">
        <f>IF(FY51="","",VLOOKUP(FY51,Sprache!$D$5:$E$63,2,0))</f>
        <v/>
      </c>
      <c r="GA51" s="312"/>
      <c r="GB51" s="313"/>
      <c r="GC51" s="314"/>
      <c r="GD51" s="314"/>
      <c r="GE51" s="315">
        <f t="shared" si="754"/>
        <v>0</v>
      </c>
      <c r="GF51" s="315">
        <f t="shared" si="715"/>
        <v>0</v>
      </c>
      <c r="GG51" s="315"/>
      <c r="GH51" s="311" t="str">
        <f t="shared" si="755"/>
        <v/>
      </c>
      <c r="GJ51" s="306"/>
      <c r="GK51" s="292" t="str">
        <f>IF(GJ51="","",VLOOKUP(GJ51,Sprache!$D$5:$E$63,2,0))</f>
        <v/>
      </c>
      <c r="GL51" s="296"/>
      <c r="GM51" s="292" t="str">
        <f>IF(GL51="","",VLOOKUP(GL51,Sprache!$D$5:$E$63,2,0))</f>
        <v/>
      </c>
      <c r="GN51" s="312"/>
      <c r="GO51" s="313"/>
      <c r="GP51" s="314"/>
      <c r="GQ51" s="314"/>
      <c r="GR51" s="315">
        <f t="shared" si="756"/>
        <v>0</v>
      </c>
      <c r="GS51" s="315">
        <f t="shared" si="716"/>
        <v>0</v>
      </c>
      <c r="GT51" s="315"/>
      <c r="GU51" s="311" t="str">
        <f t="shared" si="757"/>
        <v/>
      </c>
      <c r="GW51" s="306"/>
      <c r="GX51" s="292" t="str">
        <f>IF(GW51="","",VLOOKUP(GW51,Sprache!$D$5:$E$63,2,0))</f>
        <v/>
      </c>
      <c r="GY51" s="296"/>
      <c r="GZ51" s="292" t="str">
        <f>IF(GY51="","",VLOOKUP(GY51,Sprache!$D$5:$E$63,2,0))</f>
        <v/>
      </c>
      <c r="HA51" s="312"/>
      <c r="HB51" s="313"/>
      <c r="HC51" s="314"/>
      <c r="HD51" s="314"/>
      <c r="HE51" s="315">
        <f t="shared" si="758"/>
        <v>0</v>
      </c>
      <c r="HF51" s="315">
        <f t="shared" si="717"/>
        <v>0</v>
      </c>
      <c r="HG51" s="315"/>
      <c r="HH51" s="311" t="str">
        <f t="shared" si="759"/>
        <v/>
      </c>
      <c r="HJ51" s="306"/>
      <c r="HK51" s="292" t="str">
        <f>IF(HJ51="","",VLOOKUP(HJ51,Sprache!$D$5:$E$63,2,0))</f>
        <v/>
      </c>
      <c r="HL51" s="296"/>
      <c r="HM51" s="292" t="str">
        <f>IF(HL51="","",VLOOKUP(HL51,Sprache!$D$5:$E$63,2,0))</f>
        <v/>
      </c>
      <c r="HN51" s="312"/>
      <c r="HO51" s="313"/>
      <c r="HP51" s="314"/>
      <c r="HQ51" s="314"/>
      <c r="HR51" s="315">
        <f t="shared" si="760"/>
        <v>0</v>
      </c>
      <c r="HS51" s="315">
        <f t="shared" si="718"/>
        <v>0</v>
      </c>
      <c r="HT51" s="315"/>
      <c r="HU51" s="311" t="str">
        <f t="shared" si="761"/>
        <v/>
      </c>
      <c r="HW51" s="306"/>
      <c r="HX51" s="292" t="str">
        <f>IF(HW51="","",VLOOKUP(HW51,Sprache!$D$5:$E$63,2,0))</f>
        <v/>
      </c>
      <c r="HY51" s="296"/>
      <c r="HZ51" s="292" t="str">
        <f>IF(HY51="","",VLOOKUP(HY51,Sprache!$D$5:$E$63,2,0))</f>
        <v/>
      </c>
      <c r="IA51" s="312"/>
      <c r="IB51" s="313"/>
      <c r="IC51" s="314"/>
      <c r="ID51" s="314"/>
      <c r="IE51" s="315">
        <f t="shared" si="762"/>
        <v>0</v>
      </c>
      <c r="IF51" s="315">
        <f t="shared" si="719"/>
        <v>0</v>
      </c>
      <c r="IG51" s="315"/>
      <c r="IH51" s="311" t="str">
        <f t="shared" si="763"/>
        <v/>
      </c>
      <c r="IJ51" s="306"/>
      <c r="IK51" s="292" t="str">
        <f>IF(IJ51="","",VLOOKUP(IJ51,Sprache!$D$5:$E$63,2,0))</f>
        <v/>
      </c>
      <c r="IL51" s="296"/>
      <c r="IM51" s="292" t="str">
        <f>IF(IL51="","",VLOOKUP(IL51,Sprache!$D$5:$E$63,2,0))</f>
        <v/>
      </c>
      <c r="IN51" s="312"/>
      <c r="IO51" s="313"/>
      <c r="IP51" s="314"/>
      <c r="IQ51" s="314"/>
      <c r="IR51" s="315">
        <f t="shared" si="764"/>
        <v>0</v>
      </c>
      <c r="IS51" s="315">
        <f t="shared" si="720"/>
        <v>0</v>
      </c>
      <c r="IT51" s="315"/>
      <c r="IU51" s="311" t="str">
        <f t="shared" si="765"/>
        <v/>
      </c>
      <c r="IW51" s="306"/>
      <c r="IX51" s="292" t="str">
        <f>IF(IW51="","",VLOOKUP(IW51,Sprache!$D$5:$E$63,2,0))</f>
        <v/>
      </c>
      <c r="IY51" s="296"/>
      <c r="IZ51" s="292" t="str">
        <f>IF(IY51="","",VLOOKUP(IY51,Sprache!$D$5:$E$63,2,0))</f>
        <v/>
      </c>
      <c r="JA51" s="312"/>
      <c r="JB51" s="313"/>
      <c r="JC51" s="314"/>
      <c r="JD51" s="314"/>
      <c r="JE51" s="315">
        <f t="shared" si="766"/>
        <v>0</v>
      </c>
      <c r="JF51" s="315">
        <f t="shared" si="721"/>
        <v>0</v>
      </c>
      <c r="JG51" s="315"/>
      <c r="JH51" s="311" t="str">
        <f t="shared" si="767"/>
        <v/>
      </c>
      <c r="JJ51" s="306"/>
      <c r="JK51" s="292" t="str">
        <f>IF(JJ51="","",VLOOKUP(JJ51,Sprache!$D$5:$E$63,2,0))</f>
        <v/>
      </c>
      <c r="JL51" s="296"/>
      <c r="JM51" s="292" t="str">
        <f>IF(JL51="","",VLOOKUP(JL51,Sprache!$D$5:$E$63,2,0))</f>
        <v/>
      </c>
      <c r="JN51" s="312"/>
      <c r="JO51" s="313"/>
      <c r="JP51" s="314"/>
      <c r="JQ51" s="314"/>
      <c r="JR51" s="315">
        <f t="shared" si="768"/>
        <v>0</v>
      </c>
      <c r="JS51" s="315">
        <f t="shared" si="722"/>
        <v>0</v>
      </c>
      <c r="JT51" s="315"/>
      <c r="JU51" s="311" t="str">
        <f t="shared" si="769"/>
        <v/>
      </c>
      <c r="JW51" s="306"/>
      <c r="JX51" s="292" t="str">
        <f>IF(JW51="","",VLOOKUP(JW51,Sprache!$D$5:$E$63,2,0))</f>
        <v/>
      </c>
      <c r="JY51" s="296"/>
      <c r="JZ51" s="292" t="str">
        <f>IF(JY51="","",VLOOKUP(JY51,Sprache!$D$5:$E$63,2,0))</f>
        <v/>
      </c>
      <c r="KA51" s="312"/>
      <c r="KB51" s="313"/>
      <c r="KC51" s="314"/>
      <c r="KD51" s="314"/>
      <c r="KE51" s="315">
        <f t="shared" si="770"/>
        <v>0</v>
      </c>
      <c r="KF51" s="315">
        <f t="shared" si="723"/>
        <v>0</v>
      </c>
      <c r="KG51" s="315"/>
      <c r="KH51" s="311" t="str">
        <f t="shared" si="771"/>
        <v/>
      </c>
      <c r="KJ51" s="306"/>
      <c r="KK51" s="292" t="str">
        <f>IF(KJ51="","",VLOOKUP(KJ51,Sprache!$D$5:$E$63,2,0))</f>
        <v/>
      </c>
      <c r="KL51" s="296"/>
      <c r="KM51" s="292" t="str">
        <f>IF(KL51="","",VLOOKUP(KL51,Sprache!$D$5:$E$63,2,0))</f>
        <v/>
      </c>
      <c r="KN51" s="312"/>
      <c r="KO51" s="313"/>
      <c r="KP51" s="314"/>
      <c r="KQ51" s="314"/>
      <c r="KR51" s="315">
        <f t="shared" si="772"/>
        <v>0</v>
      </c>
      <c r="KS51" s="315">
        <f t="shared" si="724"/>
        <v>0</v>
      </c>
      <c r="KT51" s="315"/>
      <c r="KU51" s="311" t="str">
        <f t="shared" si="773"/>
        <v/>
      </c>
      <c r="KW51" s="306"/>
      <c r="KX51" s="292" t="str">
        <f>IF(KW51="","",VLOOKUP(KW51,Sprache!$D$5:$E$63,2,0))</f>
        <v/>
      </c>
      <c r="KY51" s="296"/>
      <c r="KZ51" s="292" t="str">
        <f>IF(KY51="","",VLOOKUP(KY51,Sprache!$D$5:$E$63,2,0))</f>
        <v/>
      </c>
      <c r="LA51" s="312"/>
      <c r="LB51" s="313"/>
      <c r="LC51" s="314"/>
      <c r="LD51" s="314"/>
      <c r="LE51" s="315">
        <f t="shared" si="774"/>
        <v>0</v>
      </c>
      <c r="LF51" s="315">
        <f t="shared" si="725"/>
        <v>0</v>
      </c>
      <c r="LG51" s="315"/>
      <c r="LH51" s="311" t="str">
        <f t="shared" si="775"/>
        <v/>
      </c>
      <c r="LJ51" s="306"/>
      <c r="LK51" s="292" t="str">
        <f>IF(LJ51="","",VLOOKUP(LJ51,Sprache!$D$5:$E$63,2,0))</f>
        <v/>
      </c>
      <c r="LL51" s="296"/>
      <c r="LM51" s="292" t="str">
        <f>IF(LL51="","",VLOOKUP(LL51,Sprache!$D$5:$E$63,2,0))</f>
        <v/>
      </c>
      <c r="LN51" s="312"/>
      <c r="LO51" s="313"/>
      <c r="LP51" s="314"/>
      <c r="LQ51" s="314"/>
      <c r="LR51" s="315">
        <f t="shared" si="776"/>
        <v>0</v>
      </c>
      <c r="LS51" s="315">
        <f t="shared" si="726"/>
        <v>0</v>
      </c>
      <c r="LT51" s="315"/>
      <c r="LU51" s="311" t="str">
        <f t="shared" si="777"/>
        <v/>
      </c>
      <c r="LW51" s="306"/>
      <c r="LX51" s="292" t="str">
        <f>IF(LW51="","",VLOOKUP(LW51,Sprache!$D$5:$E$63,2,0))</f>
        <v/>
      </c>
      <c r="LY51" s="296"/>
      <c r="LZ51" s="292" t="str">
        <f>IF(LY51="","",VLOOKUP(LY51,Sprache!$D$5:$E$63,2,0))</f>
        <v/>
      </c>
      <c r="MA51" s="312"/>
      <c r="MB51" s="313"/>
      <c r="MC51" s="314"/>
      <c r="MD51" s="314"/>
      <c r="ME51" s="315">
        <f t="shared" si="778"/>
        <v>0</v>
      </c>
      <c r="MF51" s="315">
        <f t="shared" si="727"/>
        <v>0</v>
      </c>
      <c r="MG51" s="315"/>
      <c r="MH51" s="311" t="str">
        <f t="shared" si="779"/>
        <v/>
      </c>
    </row>
    <row r="52" spans="1:346" s="450" customFormat="1" x14ac:dyDescent="0.25">
      <c r="A52" s="272"/>
      <c r="B52" s="291" t="str">
        <f>IF(C52="","",INDEX(Groups!$C$7:$C$35,MATCH(C52,Groups!$D$7:$D$35,0)))</f>
        <v/>
      </c>
      <c r="C52" s="292" t="str">
        <f>EURO!$N$54</f>
        <v/>
      </c>
      <c r="D52" s="293" t="str">
        <f>IF(E52="","",INDEX(Groups!$C$7:$C$35,MATCH(E52,Groups!$D$7:$D$35,0)))</f>
        <v/>
      </c>
      <c r="E52" s="292" t="str">
        <f>EURO!$O$54</f>
        <v/>
      </c>
      <c r="F52" s="294" t="str">
        <f>IF(AND(EURO!$N$55&lt;&gt;"",EURO!$O$55&lt;&gt;""),EURO!$N$55,"")</f>
        <v/>
      </c>
      <c r="G52" s="295" t="str">
        <f>IF(AND(EURO!$N$55&lt;&gt;"",EURO!$O$55&lt;&gt;""),EURO!$O$55,"")</f>
        <v/>
      </c>
      <c r="H52" s="558" t="str">
        <f>IF(AND(F52&lt;&gt;"",G52&lt;&gt;"",F52=G52,EURO!$N$57&lt;&gt;"",EURO!$O$57&lt;&gt;""),"("&amp;EURO!$N$57&amp;Sprache!$E$149&amp;EURO!$O$57&amp;")","")</f>
        <v/>
      </c>
      <c r="I52" s="552"/>
      <c r="J52" s="306"/>
      <c r="K52" s="292" t="str">
        <f>IF(J52="","",VLOOKUP(J52,Sprache!$D$5:$E$63,2,0))</f>
        <v/>
      </c>
      <c r="L52" s="296"/>
      <c r="M52" s="292" t="str">
        <f>IF(L52="","",VLOOKUP(L52,Sprache!$D$5:$E$63,2,0))</f>
        <v/>
      </c>
      <c r="N52" s="312"/>
      <c r="O52" s="313"/>
      <c r="P52" s="314"/>
      <c r="Q52" s="314"/>
      <c r="R52" s="315">
        <f t="shared" si="728"/>
        <v>0</v>
      </c>
      <c r="S52" s="315">
        <f t="shared" si="702"/>
        <v>0</v>
      </c>
      <c r="T52" s="315"/>
      <c r="U52" s="311" t="str">
        <f t="shared" si="729"/>
        <v/>
      </c>
      <c r="W52" s="306"/>
      <c r="X52" s="292" t="str">
        <f>IF(W52="","",VLOOKUP(W52,Sprache!$D$5:$E$63,2,0))</f>
        <v/>
      </c>
      <c r="Y52" s="296"/>
      <c r="Z52" s="292" t="str">
        <f>IF(Y52="","",VLOOKUP(Y52,Sprache!$D$5:$E$63,2,0))</f>
        <v/>
      </c>
      <c r="AA52" s="312"/>
      <c r="AB52" s="313"/>
      <c r="AC52" s="314"/>
      <c r="AD52" s="314"/>
      <c r="AE52" s="315">
        <f t="shared" si="730"/>
        <v>0</v>
      </c>
      <c r="AF52" s="315">
        <f t="shared" si="703"/>
        <v>0</v>
      </c>
      <c r="AG52" s="315"/>
      <c r="AH52" s="311" t="str">
        <f t="shared" si="731"/>
        <v/>
      </c>
      <c r="AJ52" s="306"/>
      <c r="AK52" s="292" t="str">
        <f>IF(AJ52="","",VLOOKUP(AJ52,Sprache!$D$5:$E$63,2,0))</f>
        <v/>
      </c>
      <c r="AL52" s="296"/>
      <c r="AM52" s="292" t="str">
        <f>IF(AL52="","",VLOOKUP(AL52,Sprache!$D$5:$E$63,2,0))</f>
        <v/>
      </c>
      <c r="AN52" s="312"/>
      <c r="AO52" s="313"/>
      <c r="AP52" s="314"/>
      <c r="AQ52" s="314"/>
      <c r="AR52" s="315">
        <f t="shared" si="732"/>
        <v>0</v>
      </c>
      <c r="AS52" s="315">
        <f t="shared" si="704"/>
        <v>0</v>
      </c>
      <c r="AT52" s="315"/>
      <c r="AU52" s="311" t="str">
        <f t="shared" si="733"/>
        <v/>
      </c>
      <c r="AW52" s="306"/>
      <c r="AX52" s="292" t="str">
        <f>IF(AW52="","",VLOOKUP(AW52,Sprache!$D$5:$E$63,2,0))</f>
        <v/>
      </c>
      <c r="AY52" s="296"/>
      <c r="AZ52" s="292" t="str">
        <f>IF(AY52="","",VLOOKUP(AY52,Sprache!$D$5:$E$63,2,0))</f>
        <v/>
      </c>
      <c r="BA52" s="312"/>
      <c r="BB52" s="313"/>
      <c r="BC52" s="314"/>
      <c r="BD52" s="314"/>
      <c r="BE52" s="315">
        <f t="shared" si="734"/>
        <v>0</v>
      </c>
      <c r="BF52" s="315">
        <f t="shared" si="705"/>
        <v>0</v>
      </c>
      <c r="BG52" s="315"/>
      <c r="BH52" s="311" t="str">
        <f t="shared" si="735"/>
        <v/>
      </c>
      <c r="BJ52" s="306"/>
      <c r="BK52" s="292" t="str">
        <f>IF(BJ52="","",VLOOKUP(BJ52,Sprache!$D$5:$E$63,2,0))</f>
        <v/>
      </c>
      <c r="BL52" s="296"/>
      <c r="BM52" s="292" t="str">
        <f>IF(BL52="","",VLOOKUP(BL52,Sprache!$D$5:$E$63,2,0))</f>
        <v/>
      </c>
      <c r="BN52" s="312"/>
      <c r="BO52" s="313"/>
      <c r="BP52" s="314"/>
      <c r="BQ52" s="314"/>
      <c r="BR52" s="315">
        <f t="shared" si="736"/>
        <v>0</v>
      </c>
      <c r="BS52" s="315">
        <f t="shared" si="706"/>
        <v>0</v>
      </c>
      <c r="BT52" s="315"/>
      <c r="BU52" s="311" t="str">
        <f t="shared" si="737"/>
        <v/>
      </c>
      <c r="BW52" s="306"/>
      <c r="BX52" s="292" t="str">
        <f>IF(BW52="","",VLOOKUP(BW52,Sprache!$D$5:$E$63,2,0))</f>
        <v/>
      </c>
      <c r="BY52" s="296"/>
      <c r="BZ52" s="292" t="str">
        <f>IF(BY52="","",VLOOKUP(BY52,Sprache!$D$5:$E$63,2,0))</f>
        <v/>
      </c>
      <c r="CA52" s="312"/>
      <c r="CB52" s="313"/>
      <c r="CC52" s="314"/>
      <c r="CD52" s="314"/>
      <c r="CE52" s="315">
        <f t="shared" si="738"/>
        <v>0</v>
      </c>
      <c r="CF52" s="315">
        <f t="shared" si="707"/>
        <v>0</v>
      </c>
      <c r="CG52" s="315"/>
      <c r="CH52" s="311" t="str">
        <f t="shared" si="739"/>
        <v/>
      </c>
      <c r="CJ52" s="306"/>
      <c r="CK52" s="292" t="str">
        <f>IF(CJ52="","",VLOOKUP(CJ52,Sprache!$D$5:$E$63,2,0))</f>
        <v/>
      </c>
      <c r="CL52" s="296"/>
      <c r="CM52" s="292" t="str">
        <f>IF(CL52="","",VLOOKUP(CL52,Sprache!$D$5:$E$63,2,0))</f>
        <v/>
      </c>
      <c r="CN52" s="312"/>
      <c r="CO52" s="313"/>
      <c r="CP52" s="314"/>
      <c r="CQ52" s="314"/>
      <c r="CR52" s="315">
        <f t="shared" si="740"/>
        <v>0</v>
      </c>
      <c r="CS52" s="315">
        <f t="shared" si="708"/>
        <v>0</v>
      </c>
      <c r="CT52" s="315"/>
      <c r="CU52" s="311" t="str">
        <f t="shared" si="741"/>
        <v/>
      </c>
      <c r="CW52" s="306"/>
      <c r="CX52" s="292" t="str">
        <f>IF(CW52="","",VLOOKUP(CW52,Sprache!$D$5:$E$63,2,0))</f>
        <v/>
      </c>
      <c r="CY52" s="296"/>
      <c r="CZ52" s="292" t="str">
        <f>IF(CY52="","",VLOOKUP(CY52,Sprache!$D$5:$E$63,2,0))</f>
        <v/>
      </c>
      <c r="DA52" s="312"/>
      <c r="DB52" s="313"/>
      <c r="DC52" s="314"/>
      <c r="DD52" s="314"/>
      <c r="DE52" s="315">
        <f t="shared" si="742"/>
        <v>0</v>
      </c>
      <c r="DF52" s="315">
        <f t="shared" si="709"/>
        <v>0</v>
      </c>
      <c r="DG52" s="315"/>
      <c r="DH52" s="311" t="str">
        <f t="shared" si="743"/>
        <v/>
      </c>
      <c r="DJ52" s="306"/>
      <c r="DK52" s="292" t="str">
        <f>IF(DJ52="","",VLOOKUP(DJ52,Sprache!$D$5:$E$63,2,0))</f>
        <v/>
      </c>
      <c r="DL52" s="296"/>
      <c r="DM52" s="292" t="str">
        <f>IF(DL52="","",VLOOKUP(DL52,Sprache!$D$5:$E$63,2,0))</f>
        <v/>
      </c>
      <c r="DN52" s="312"/>
      <c r="DO52" s="313"/>
      <c r="DP52" s="314"/>
      <c r="DQ52" s="314"/>
      <c r="DR52" s="315">
        <f t="shared" si="744"/>
        <v>0</v>
      </c>
      <c r="DS52" s="315">
        <f t="shared" si="710"/>
        <v>0</v>
      </c>
      <c r="DT52" s="315"/>
      <c r="DU52" s="311" t="str">
        <f t="shared" si="745"/>
        <v/>
      </c>
      <c r="DW52" s="306"/>
      <c r="DX52" s="292" t="str">
        <f>IF(DW52="","",VLOOKUP(DW52,Sprache!$D$5:$E$63,2,0))</f>
        <v/>
      </c>
      <c r="DY52" s="296"/>
      <c r="DZ52" s="292" t="str">
        <f>IF(DY52="","",VLOOKUP(DY52,Sprache!$D$5:$E$63,2,0))</f>
        <v/>
      </c>
      <c r="EA52" s="312"/>
      <c r="EB52" s="313"/>
      <c r="EC52" s="314"/>
      <c r="ED52" s="314"/>
      <c r="EE52" s="315">
        <f t="shared" si="746"/>
        <v>0</v>
      </c>
      <c r="EF52" s="315">
        <f t="shared" si="711"/>
        <v>0</v>
      </c>
      <c r="EG52" s="315"/>
      <c r="EH52" s="311" t="str">
        <f t="shared" si="747"/>
        <v/>
      </c>
      <c r="EJ52" s="306"/>
      <c r="EK52" s="292" t="str">
        <f>IF(EJ52="","",VLOOKUP(EJ52,Sprache!$D$5:$E$63,2,0))</f>
        <v/>
      </c>
      <c r="EL52" s="296"/>
      <c r="EM52" s="292" t="str">
        <f>IF(EL52="","",VLOOKUP(EL52,Sprache!$D$5:$E$63,2,0))</f>
        <v/>
      </c>
      <c r="EN52" s="312"/>
      <c r="EO52" s="313"/>
      <c r="EP52" s="314"/>
      <c r="EQ52" s="314"/>
      <c r="ER52" s="315">
        <f t="shared" si="748"/>
        <v>0</v>
      </c>
      <c r="ES52" s="315">
        <f t="shared" si="712"/>
        <v>0</v>
      </c>
      <c r="ET52" s="315"/>
      <c r="EU52" s="311" t="str">
        <f t="shared" si="749"/>
        <v/>
      </c>
      <c r="EW52" s="306"/>
      <c r="EX52" s="292" t="str">
        <f>IF(EW52="","",VLOOKUP(EW52,Sprache!$D$5:$E$63,2,0))</f>
        <v/>
      </c>
      <c r="EY52" s="296"/>
      <c r="EZ52" s="292" t="str">
        <f>IF(EY52="","",VLOOKUP(EY52,Sprache!$D$5:$E$63,2,0))</f>
        <v/>
      </c>
      <c r="FA52" s="312"/>
      <c r="FB52" s="313"/>
      <c r="FC52" s="314"/>
      <c r="FD52" s="314"/>
      <c r="FE52" s="315">
        <f t="shared" si="750"/>
        <v>0</v>
      </c>
      <c r="FF52" s="315">
        <f t="shared" si="713"/>
        <v>0</v>
      </c>
      <c r="FG52" s="315"/>
      <c r="FH52" s="311" t="str">
        <f t="shared" si="751"/>
        <v/>
      </c>
      <c r="FJ52" s="306"/>
      <c r="FK52" s="292" t="str">
        <f>IF(FJ52="","",VLOOKUP(FJ52,Sprache!$D$5:$E$63,2,0))</f>
        <v/>
      </c>
      <c r="FL52" s="296"/>
      <c r="FM52" s="292" t="str">
        <f>IF(FL52="","",VLOOKUP(FL52,Sprache!$D$5:$E$63,2,0))</f>
        <v/>
      </c>
      <c r="FN52" s="312"/>
      <c r="FO52" s="313"/>
      <c r="FP52" s="314"/>
      <c r="FQ52" s="314"/>
      <c r="FR52" s="315">
        <f t="shared" si="752"/>
        <v>0</v>
      </c>
      <c r="FS52" s="315">
        <f t="shared" si="714"/>
        <v>0</v>
      </c>
      <c r="FT52" s="315"/>
      <c r="FU52" s="311" t="str">
        <f t="shared" si="753"/>
        <v/>
      </c>
      <c r="FW52" s="306"/>
      <c r="FX52" s="292" t="str">
        <f>IF(FW52="","",VLOOKUP(FW52,Sprache!$D$5:$E$63,2,0))</f>
        <v/>
      </c>
      <c r="FY52" s="296"/>
      <c r="FZ52" s="292" t="str">
        <f>IF(FY52="","",VLOOKUP(FY52,Sprache!$D$5:$E$63,2,0))</f>
        <v/>
      </c>
      <c r="GA52" s="312"/>
      <c r="GB52" s="313"/>
      <c r="GC52" s="314"/>
      <c r="GD52" s="314"/>
      <c r="GE52" s="315">
        <f t="shared" si="754"/>
        <v>0</v>
      </c>
      <c r="GF52" s="315">
        <f t="shared" si="715"/>
        <v>0</v>
      </c>
      <c r="GG52" s="315"/>
      <c r="GH52" s="311" t="str">
        <f t="shared" si="755"/>
        <v/>
      </c>
      <c r="GJ52" s="306"/>
      <c r="GK52" s="292" t="str">
        <f>IF(GJ52="","",VLOOKUP(GJ52,Sprache!$D$5:$E$63,2,0))</f>
        <v/>
      </c>
      <c r="GL52" s="296"/>
      <c r="GM52" s="292" t="str">
        <f>IF(GL52="","",VLOOKUP(GL52,Sprache!$D$5:$E$63,2,0))</f>
        <v/>
      </c>
      <c r="GN52" s="312"/>
      <c r="GO52" s="313"/>
      <c r="GP52" s="314"/>
      <c r="GQ52" s="314"/>
      <c r="GR52" s="315">
        <f t="shared" si="756"/>
        <v>0</v>
      </c>
      <c r="GS52" s="315">
        <f t="shared" si="716"/>
        <v>0</v>
      </c>
      <c r="GT52" s="315"/>
      <c r="GU52" s="311" t="str">
        <f t="shared" si="757"/>
        <v/>
      </c>
      <c r="GW52" s="306"/>
      <c r="GX52" s="292" t="str">
        <f>IF(GW52="","",VLOOKUP(GW52,Sprache!$D$5:$E$63,2,0))</f>
        <v/>
      </c>
      <c r="GY52" s="296"/>
      <c r="GZ52" s="292" t="str">
        <f>IF(GY52="","",VLOOKUP(GY52,Sprache!$D$5:$E$63,2,0))</f>
        <v/>
      </c>
      <c r="HA52" s="312"/>
      <c r="HB52" s="313"/>
      <c r="HC52" s="314"/>
      <c r="HD52" s="314"/>
      <c r="HE52" s="315">
        <f t="shared" si="758"/>
        <v>0</v>
      </c>
      <c r="HF52" s="315">
        <f t="shared" si="717"/>
        <v>0</v>
      </c>
      <c r="HG52" s="315"/>
      <c r="HH52" s="311" t="str">
        <f t="shared" si="759"/>
        <v/>
      </c>
      <c r="HJ52" s="306"/>
      <c r="HK52" s="292" t="str">
        <f>IF(HJ52="","",VLOOKUP(HJ52,Sprache!$D$5:$E$63,2,0))</f>
        <v/>
      </c>
      <c r="HL52" s="296"/>
      <c r="HM52" s="292" t="str">
        <f>IF(HL52="","",VLOOKUP(HL52,Sprache!$D$5:$E$63,2,0))</f>
        <v/>
      </c>
      <c r="HN52" s="312"/>
      <c r="HO52" s="313"/>
      <c r="HP52" s="314"/>
      <c r="HQ52" s="314"/>
      <c r="HR52" s="315">
        <f t="shared" si="760"/>
        <v>0</v>
      </c>
      <c r="HS52" s="315">
        <f t="shared" si="718"/>
        <v>0</v>
      </c>
      <c r="HT52" s="315"/>
      <c r="HU52" s="311" t="str">
        <f t="shared" si="761"/>
        <v/>
      </c>
      <c r="HW52" s="306"/>
      <c r="HX52" s="292" t="str">
        <f>IF(HW52="","",VLOOKUP(HW52,Sprache!$D$5:$E$63,2,0))</f>
        <v/>
      </c>
      <c r="HY52" s="296"/>
      <c r="HZ52" s="292" t="str">
        <f>IF(HY52="","",VLOOKUP(HY52,Sprache!$D$5:$E$63,2,0))</f>
        <v/>
      </c>
      <c r="IA52" s="312"/>
      <c r="IB52" s="313"/>
      <c r="IC52" s="314"/>
      <c r="ID52" s="314"/>
      <c r="IE52" s="315">
        <f t="shared" si="762"/>
        <v>0</v>
      </c>
      <c r="IF52" s="315">
        <f t="shared" si="719"/>
        <v>0</v>
      </c>
      <c r="IG52" s="315"/>
      <c r="IH52" s="311" t="str">
        <f t="shared" si="763"/>
        <v/>
      </c>
      <c r="IJ52" s="306"/>
      <c r="IK52" s="292" t="str">
        <f>IF(IJ52="","",VLOOKUP(IJ52,Sprache!$D$5:$E$63,2,0))</f>
        <v/>
      </c>
      <c r="IL52" s="296"/>
      <c r="IM52" s="292" t="str">
        <f>IF(IL52="","",VLOOKUP(IL52,Sprache!$D$5:$E$63,2,0))</f>
        <v/>
      </c>
      <c r="IN52" s="312"/>
      <c r="IO52" s="313"/>
      <c r="IP52" s="314"/>
      <c r="IQ52" s="314"/>
      <c r="IR52" s="315">
        <f t="shared" si="764"/>
        <v>0</v>
      </c>
      <c r="IS52" s="315">
        <f t="shared" si="720"/>
        <v>0</v>
      </c>
      <c r="IT52" s="315"/>
      <c r="IU52" s="311" t="str">
        <f t="shared" si="765"/>
        <v/>
      </c>
      <c r="IW52" s="306"/>
      <c r="IX52" s="292" t="str">
        <f>IF(IW52="","",VLOOKUP(IW52,Sprache!$D$5:$E$63,2,0))</f>
        <v/>
      </c>
      <c r="IY52" s="296"/>
      <c r="IZ52" s="292" t="str">
        <f>IF(IY52="","",VLOOKUP(IY52,Sprache!$D$5:$E$63,2,0))</f>
        <v/>
      </c>
      <c r="JA52" s="312"/>
      <c r="JB52" s="313"/>
      <c r="JC52" s="314"/>
      <c r="JD52" s="314"/>
      <c r="JE52" s="315">
        <f t="shared" si="766"/>
        <v>0</v>
      </c>
      <c r="JF52" s="315">
        <f t="shared" si="721"/>
        <v>0</v>
      </c>
      <c r="JG52" s="315"/>
      <c r="JH52" s="311" t="str">
        <f t="shared" si="767"/>
        <v/>
      </c>
      <c r="JJ52" s="306"/>
      <c r="JK52" s="292" t="str">
        <f>IF(JJ52="","",VLOOKUP(JJ52,Sprache!$D$5:$E$63,2,0))</f>
        <v/>
      </c>
      <c r="JL52" s="296"/>
      <c r="JM52" s="292" t="str">
        <f>IF(JL52="","",VLOOKUP(JL52,Sprache!$D$5:$E$63,2,0))</f>
        <v/>
      </c>
      <c r="JN52" s="312"/>
      <c r="JO52" s="313"/>
      <c r="JP52" s="314"/>
      <c r="JQ52" s="314"/>
      <c r="JR52" s="315">
        <f t="shared" si="768"/>
        <v>0</v>
      </c>
      <c r="JS52" s="315">
        <f t="shared" si="722"/>
        <v>0</v>
      </c>
      <c r="JT52" s="315"/>
      <c r="JU52" s="311" t="str">
        <f t="shared" si="769"/>
        <v/>
      </c>
      <c r="JW52" s="306"/>
      <c r="JX52" s="292" t="str">
        <f>IF(JW52="","",VLOOKUP(JW52,Sprache!$D$5:$E$63,2,0))</f>
        <v/>
      </c>
      <c r="JY52" s="296"/>
      <c r="JZ52" s="292" t="str">
        <f>IF(JY52="","",VLOOKUP(JY52,Sprache!$D$5:$E$63,2,0))</f>
        <v/>
      </c>
      <c r="KA52" s="312"/>
      <c r="KB52" s="313"/>
      <c r="KC52" s="314"/>
      <c r="KD52" s="314"/>
      <c r="KE52" s="315">
        <f t="shared" si="770"/>
        <v>0</v>
      </c>
      <c r="KF52" s="315">
        <f t="shared" si="723"/>
        <v>0</v>
      </c>
      <c r="KG52" s="315"/>
      <c r="KH52" s="311" t="str">
        <f t="shared" si="771"/>
        <v/>
      </c>
      <c r="KJ52" s="306"/>
      <c r="KK52" s="292" t="str">
        <f>IF(KJ52="","",VLOOKUP(KJ52,Sprache!$D$5:$E$63,2,0))</f>
        <v/>
      </c>
      <c r="KL52" s="296"/>
      <c r="KM52" s="292" t="str">
        <f>IF(KL52="","",VLOOKUP(KL52,Sprache!$D$5:$E$63,2,0))</f>
        <v/>
      </c>
      <c r="KN52" s="312"/>
      <c r="KO52" s="313"/>
      <c r="KP52" s="314"/>
      <c r="KQ52" s="314"/>
      <c r="KR52" s="315">
        <f t="shared" si="772"/>
        <v>0</v>
      </c>
      <c r="KS52" s="315">
        <f t="shared" si="724"/>
        <v>0</v>
      </c>
      <c r="KT52" s="315"/>
      <c r="KU52" s="311" t="str">
        <f t="shared" si="773"/>
        <v/>
      </c>
      <c r="KW52" s="306"/>
      <c r="KX52" s="292" t="str">
        <f>IF(KW52="","",VLOOKUP(KW52,Sprache!$D$5:$E$63,2,0))</f>
        <v/>
      </c>
      <c r="KY52" s="296"/>
      <c r="KZ52" s="292" t="str">
        <f>IF(KY52="","",VLOOKUP(KY52,Sprache!$D$5:$E$63,2,0))</f>
        <v/>
      </c>
      <c r="LA52" s="312"/>
      <c r="LB52" s="313"/>
      <c r="LC52" s="314"/>
      <c r="LD52" s="314"/>
      <c r="LE52" s="315">
        <f t="shared" si="774"/>
        <v>0</v>
      </c>
      <c r="LF52" s="315">
        <f t="shared" si="725"/>
        <v>0</v>
      </c>
      <c r="LG52" s="315"/>
      <c r="LH52" s="311" t="str">
        <f t="shared" si="775"/>
        <v/>
      </c>
      <c r="LJ52" s="306"/>
      <c r="LK52" s="292" t="str">
        <f>IF(LJ52="","",VLOOKUP(LJ52,Sprache!$D$5:$E$63,2,0))</f>
        <v/>
      </c>
      <c r="LL52" s="296"/>
      <c r="LM52" s="292" t="str">
        <f>IF(LL52="","",VLOOKUP(LL52,Sprache!$D$5:$E$63,2,0))</f>
        <v/>
      </c>
      <c r="LN52" s="312"/>
      <c r="LO52" s="313"/>
      <c r="LP52" s="314"/>
      <c r="LQ52" s="314"/>
      <c r="LR52" s="315">
        <f t="shared" si="776"/>
        <v>0</v>
      </c>
      <c r="LS52" s="315">
        <f t="shared" si="726"/>
        <v>0</v>
      </c>
      <c r="LT52" s="315"/>
      <c r="LU52" s="311" t="str">
        <f t="shared" si="777"/>
        <v/>
      </c>
      <c r="LW52" s="306"/>
      <c r="LX52" s="292" t="str">
        <f>IF(LW52="","",VLOOKUP(LW52,Sprache!$D$5:$E$63,2,0))</f>
        <v/>
      </c>
      <c r="LY52" s="296"/>
      <c r="LZ52" s="292" t="str">
        <f>IF(LY52="","",VLOOKUP(LY52,Sprache!$D$5:$E$63,2,0))</f>
        <v/>
      </c>
      <c r="MA52" s="312"/>
      <c r="MB52" s="313"/>
      <c r="MC52" s="314"/>
      <c r="MD52" s="314"/>
      <c r="ME52" s="315">
        <f t="shared" si="778"/>
        <v>0</v>
      </c>
      <c r="MF52" s="315">
        <f t="shared" si="727"/>
        <v>0</v>
      </c>
      <c r="MG52" s="315"/>
      <c r="MH52" s="311" t="str">
        <f t="shared" si="779"/>
        <v/>
      </c>
    </row>
    <row r="53" spans="1:346" s="450" customFormat="1" x14ac:dyDescent="0.25">
      <c r="A53" s="272"/>
      <c r="B53" s="291" t="str">
        <f>IF(C53="","",INDEX(Groups!$C$7:$C$35,MATCH(C53,Groups!$D$7:$D$35,0)))</f>
        <v/>
      </c>
      <c r="C53" s="292" t="str">
        <f>EURO!$Q$54</f>
        <v/>
      </c>
      <c r="D53" s="293" t="str">
        <f>IF(E53="","",INDEX(Groups!$C$7:$C$35,MATCH(E53,Groups!$D$7:$D$35,0)))</f>
        <v/>
      </c>
      <c r="E53" s="292" t="str">
        <f>EURO!$R$54</f>
        <v/>
      </c>
      <c r="F53" s="294" t="str">
        <f>IF(AND(EURO!$Q$55&lt;&gt;"",EURO!$R$55&lt;&gt;""),EURO!$Q$55,"")</f>
        <v/>
      </c>
      <c r="G53" s="295" t="str">
        <f>IF(AND(EURO!$Q$55&lt;&gt;"",EURO!$R$55&lt;&gt;""),EURO!$R$55,"")</f>
        <v/>
      </c>
      <c r="H53" s="558" t="str">
        <f>IF(AND(F53&lt;&gt;"",G53&lt;&gt;"",F53=G53,EURO!$Q$57&lt;&gt;"",EURO!$R$57&lt;&gt;""),"("&amp;EURO!$Q$57&amp;Sprache!$E$149&amp;EURO!$R$57&amp;")","")</f>
        <v/>
      </c>
      <c r="I53" s="552"/>
      <c r="J53" s="306"/>
      <c r="K53" s="292" t="str">
        <f>IF(J53="","",VLOOKUP(J53,Sprache!$D$5:$E$63,2,0))</f>
        <v/>
      </c>
      <c r="L53" s="296"/>
      <c r="M53" s="292" t="str">
        <f>IF(L53="","",VLOOKUP(L53,Sprache!$D$5:$E$63,2,0))</f>
        <v/>
      </c>
      <c r="N53" s="312"/>
      <c r="O53" s="313"/>
      <c r="P53" s="314"/>
      <c r="Q53" s="314"/>
      <c r="R53" s="315">
        <f t="shared" si="728"/>
        <v>0</v>
      </c>
      <c r="S53" s="315">
        <f t="shared" si="702"/>
        <v>0</v>
      </c>
      <c r="T53" s="315"/>
      <c r="U53" s="311" t="str">
        <f t="shared" si="729"/>
        <v/>
      </c>
      <c r="W53" s="306"/>
      <c r="X53" s="292" t="str">
        <f>IF(W53="","",VLOOKUP(W53,Sprache!$D$5:$E$63,2,0))</f>
        <v/>
      </c>
      <c r="Y53" s="296"/>
      <c r="Z53" s="292" t="str">
        <f>IF(Y53="","",VLOOKUP(Y53,Sprache!$D$5:$E$63,2,0))</f>
        <v/>
      </c>
      <c r="AA53" s="312"/>
      <c r="AB53" s="313"/>
      <c r="AC53" s="314"/>
      <c r="AD53" s="314"/>
      <c r="AE53" s="315">
        <f t="shared" si="730"/>
        <v>0</v>
      </c>
      <c r="AF53" s="315">
        <f t="shared" si="703"/>
        <v>0</v>
      </c>
      <c r="AG53" s="315"/>
      <c r="AH53" s="311" t="str">
        <f t="shared" si="731"/>
        <v/>
      </c>
      <c r="AJ53" s="306"/>
      <c r="AK53" s="292" t="str">
        <f>IF(AJ53="","",VLOOKUP(AJ53,Sprache!$D$5:$E$63,2,0))</f>
        <v/>
      </c>
      <c r="AL53" s="296"/>
      <c r="AM53" s="292" t="str">
        <f>IF(AL53="","",VLOOKUP(AL53,Sprache!$D$5:$E$63,2,0))</f>
        <v/>
      </c>
      <c r="AN53" s="312"/>
      <c r="AO53" s="313"/>
      <c r="AP53" s="314"/>
      <c r="AQ53" s="314"/>
      <c r="AR53" s="315">
        <f t="shared" si="732"/>
        <v>0</v>
      </c>
      <c r="AS53" s="315">
        <f t="shared" si="704"/>
        <v>0</v>
      </c>
      <c r="AT53" s="315"/>
      <c r="AU53" s="311" t="str">
        <f t="shared" si="733"/>
        <v/>
      </c>
      <c r="AW53" s="306"/>
      <c r="AX53" s="292" t="str">
        <f>IF(AW53="","",VLOOKUP(AW53,Sprache!$D$5:$E$63,2,0))</f>
        <v/>
      </c>
      <c r="AY53" s="296"/>
      <c r="AZ53" s="292" t="str">
        <f>IF(AY53="","",VLOOKUP(AY53,Sprache!$D$5:$E$63,2,0))</f>
        <v/>
      </c>
      <c r="BA53" s="312"/>
      <c r="BB53" s="313"/>
      <c r="BC53" s="314"/>
      <c r="BD53" s="314"/>
      <c r="BE53" s="315">
        <f t="shared" si="734"/>
        <v>0</v>
      </c>
      <c r="BF53" s="315">
        <f t="shared" si="705"/>
        <v>0</v>
      </c>
      <c r="BG53" s="315"/>
      <c r="BH53" s="311" t="str">
        <f t="shared" si="735"/>
        <v/>
      </c>
      <c r="BJ53" s="306"/>
      <c r="BK53" s="292" t="str">
        <f>IF(BJ53="","",VLOOKUP(BJ53,Sprache!$D$5:$E$63,2,0))</f>
        <v/>
      </c>
      <c r="BL53" s="296"/>
      <c r="BM53" s="292" t="str">
        <f>IF(BL53="","",VLOOKUP(BL53,Sprache!$D$5:$E$63,2,0))</f>
        <v/>
      </c>
      <c r="BN53" s="312"/>
      <c r="BO53" s="313"/>
      <c r="BP53" s="314"/>
      <c r="BQ53" s="314"/>
      <c r="BR53" s="315">
        <f t="shared" si="736"/>
        <v>0</v>
      </c>
      <c r="BS53" s="315">
        <f t="shared" si="706"/>
        <v>0</v>
      </c>
      <c r="BT53" s="315"/>
      <c r="BU53" s="311" t="str">
        <f t="shared" si="737"/>
        <v/>
      </c>
      <c r="BW53" s="306"/>
      <c r="BX53" s="292" t="str">
        <f>IF(BW53="","",VLOOKUP(BW53,Sprache!$D$5:$E$63,2,0))</f>
        <v/>
      </c>
      <c r="BY53" s="296"/>
      <c r="BZ53" s="292" t="str">
        <f>IF(BY53="","",VLOOKUP(BY53,Sprache!$D$5:$E$63,2,0))</f>
        <v/>
      </c>
      <c r="CA53" s="312"/>
      <c r="CB53" s="313"/>
      <c r="CC53" s="314"/>
      <c r="CD53" s="314"/>
      <c r="CE53" s="315">
        <f t="shared" si="738"/>
        <v>0</v>
      </c>
      <c r="CF53" s="315">
        <f t="shared" si="707"/>
        <v>0</v>
      </c>
      <c r="CG53" s="315"/>
      <c r="CH53" s="311" t="str">
        <f t="shared" si="739"/>
        <v/>
      </c>
      <c r="CJ53" s="306"/>
      <c r="CK53" s="292" t="str">
        <f>IF(CJ53="","",VLOOKUP(CJ53,Sprache!$D$5:$E$63,2,0))</f>
        <v/>
      </c>
      <c r="CL53" s="296"/>
      <c r="CM53" s="292" t="str">
        <f>IF(CL53="","",VLOOKUP(CL53,Sprache!$D$5:$E$63,2,0))</f>
        <v/>
      </c>
      <c r="CN53" s="312"/>
      <c r="CO53" s="313"/>
      <c r="CP53" s="314"/>
      <c r="CQ53" s="314"/>
      <c r="CR53" s="315">
        <f t="shared" si="740"/>
        <v>0</v>
      </c>
      <c r="CS53" s="315">
        <f t="shared" si="708"/>
        <v>0</v>
      </c>
      <c r="CT53" s="315"/>
      <c r="CU53" s="311" t="str">
        <f t="shared" si="741"/>
        <v/>
      </c>
      <c r="CW53" s="306"/>
      <c r="CX53" s="292" t="str">
        <f>IF(CW53="","",VLOOKUP(CW53,Sprache!$D$5:$E$63,2,0))</f>
        <v/>
      </c>
      <c r="CY53" s="296"/>
      <c r="CZ53" s="292" t="str">
        <f>IF(CY53="","",VLOOKUP(CY53,Sprache!$D$5:$E$63,2,0))</f>
        <v/>
      </c>
      <c r="DA53" s="312"/>
      <c r="DB53" s="313"/>
      <c r="DC53" s="314"/>
      <c r="DD53" s="314"/>
      <c r="DE53" s="315">
        <f t="shared" si="742"/>
        <v>0</v>
      </c>
      <c r="DF53" s="315">
        <f t="shared" si="709"/>
        <v>0</v>
      </c>
      <c r="DG53" s="315"/>
      <c r="DH53" s="311" t="str">
        <f t="shared" si="743"/>
        <v/>
      </c>
      <c r="DJ53" s="306"/>
      <c r="DK53" s="292" t="str">
        <f>IF(DJ53="","",VLOOKUP(DJ53,Sprache!$D$5:$E$63,2,0))</f>
        <v/>
      </c>
      <c r="DL53" s="296"/>
      <c r="DM53" s="292" t="str">
        <f>IF(DL53="","",VLOOKUP(DL53,Sprache!$D$5:$E$63,2,0))</f>
        <v/>
      </c>
      <c r="DN53" s="312"/>
      <c r="DO53" s="313"/>
      <c r="DP53" s="314"/>
      <c r="DQ53" s="314"/>
      <c r="DR53" s="315">
        <f t="shared" si="744"/>
        <v>0</v>
      </c>
      <c r="DS53" s="315">
        <f t="shared" si="710"/>
        <v>0</v>
      </c>
      <c r="DT53" s="315"/>
      <c r="DU53" s="311" t="str">
        <f t="shared" si="745"/>
        <v/>
      </c>
      <c r="DW53" s="306"/>
      <c r="DX53" s="292" t="str">
        <f>IF(DW53="","",VLOOKUP(DW53,Sprache!$D$5:$E$63,2,0))</f>
        <v/>
      </c>
      <c r="DY53" s="296"/>
      <c r="DZ53" s="292" t="str">
        <f>IF(DY53="","",VLOOKUP(DY53,Sprache!$D$5:$E$63,2,0))</f>
        <v/>
      </c>
      <c r="EA53" s="312"/>
      <c r="EB53" s="313"/>
      <c r="EC53" s="314"/>
      <c r="ED53" s="314"/>
      <c r="EE53" s="315">
        <f t="shared" si="746"/>
        <v>0</v>
      </c>
      <c r="EF53" s="315">
        <f t="shared" si="711"/>
        <v>0</v>
      </c>
      <c r="EG53" s="315"/>
      <c r="EH53" s="311" t="str">
        <f t="shared" si="747"/>
        <v/>
      </c>
      <c r="EJ53" s="306"/>
      <c r="EK53" s="292" t="str">
        <f>IF(EJ53="","",VLOOKUP(EJ53,Sprache!$D$5:$E$63,2,0))</f>
        <v/>
      </c>
      <c r="EL53" s="296"/>
      <c r="EM53" s="292" t="str">
        <f>IF(EL53="","",VLOOKUP(EL53,Sprache!$D$5:$E$63,2,0))</f>
        <v/>
      </c>
      <c r="EN53" s="312"/>
      <c r="EO53" s="313"/>
      <c r="EP53" s="314"/>
      <c r="EQ53" s="314"/>
      <c r="ER53" s="315">
        <f t="shared" si="748"/>
        <v>0</v>
      </c>
      <c r="ES53" s="315">
        <f t="shared" si="712"/>
        <v>0</v>
      </c>
      <c r="ET53" s="315"/>
      <c r="EU53" s="311" t="str">
        <f t="shared" si="749"/>
        <v/>
      </c>
      <c r="EW53" s="306"/>
      <c r="EX53" s="292" t="str">
        <f>IF(EW53="","",VLOOKUP(EW53,Sprache!$D$5:$E$63,2,0))</f>
        <v/>
      </c>
      <c r="EY53" s="296"/>
      <c r="EZ53" s="292" t="str">
        <f>IF(EY53="","",VLOOKUP(EY53,Sprache!$D$5:$E$63,2,0))</f>
        <v/>
      </c>
      <c r="FA53" s="312"/>
      <c r="FB53" s="313"/>
      <c r="FC53" s="314"/>
      <c r="FD53" s="314"/>
      <c r="FE53" s="315">
        <f t="shared" si="750"/>
        <v>0</v>
      </c>
      <c r="FF53" s="315">
        <f t="shared" si="713"/>
        <v>0</v>
      </c>
      <c r="FG53" s="315"/>
      <c r="FH53" s="311" t="str">
        <f t="shared" si="751"/>
        <v/>
      </c>
      <c r="FJ53" s="306"/>
      <c r="FK53" s="292" t="str">
        <f>IF(FJ53="","",VLOOKUP(FJ53,Sprache!$D$5:$E$63,2,0))</f>
        <v/>
      </c>
      <c r="FL53" s="296"/>
      <c r="FM53" s="292" t="str">
        <f>IF(FL53="","",VLOOKUP(FL53,Sprache!$D$5:$E$63,2,0))</f>
        <v/>
      </c>
      <c r="FN53" s="312"/>
      <c r="FO53" s="313"/>
      <c r="FP53" s="314"/>
      <c r="FQ53" s="314"/>
      <c r="FR53" s="315">
        <f t="shared" si="752"/>
        <v>0</v>
      </c>
      <c r="FS53" s="315">
        <f t="shared" si="714"/>
        <v>0</v>
      </c>
      <c r="FT53" s="315"/>
      <c r="FU53" s="311" t="str">
        <f t="shared" si="753"/>
        <v/>
      </c>
      <c r="FW53" s="306"/>
      <c r="FX53" s="292" t="str">
        <f>IF(FW53="","",VLOOKUP(FW53,Sprache!$D$5:$E$63,2,0))</f>
        <v/>
      </c>
      <c r="FY53" s="296"/>
      <c r="FZ53" s="292" t="str">
        <f>IF(FY53="","",VLOOKUP(FY53,Sprache!$D$5:$E$63,2,0))</f>
        <v/>
      </c>
      <c r="GA53" s="312"/>
      <c r="GB53" s="313"/>
      <c r="GC53" s="314"/>
      <c r="GD53" s="314"/>
      <c r="GE53" s="315">
        <f t="shared" si="754"/>
        <v>0</v>
      </c>
      <c r="GF53" s="315">
        <f t="shared" si="715"/>
        <v>0</v>
      </c>
      <c r="GG53" s="315"/>
      <c r="GH53" s="311" t="str">
        <f t="shared" si="755"/>
        <v/>
      </c>
      <c r="GJ53" s="306"/>
      <c r="GK53" s="292" t="str">
        <f>IF(GJ53="","",VLOOKUP(GJ53,Sprache!$D$5:$E$63,2,0))</f>
        <v/>
      </c>
      <c r="GL53" s="296"/>
      <c r="GM53" s="292" t="str">
        <f>IF(GL53="","",VLOOKUP(GL53,Sprache!$D$5:$E$63,2,0))</f>
        <v/>
      </c>
      <c r="GN53" s="312"/>
      <c r="GO53" s="313"/>
      <c r="GP53" s="314"/>
      <c r="GQ53" s="314"/>
      <c r="GR53" s="315">
        <f t="shared" si="756"/>
        <v>0</v>
      </c>
      <c r="GS53" s="315">
        <f t="shared" si="716"/>
        <v>0</v>
      </c>
      <c r="GT53" s="315"/>
      <c r="GU53" s="311" t="str">
        <f t="shared" si="757"/>
        <v/>
      </c>
      <c r="GW53" s="306"/>
      <c r="GX53" s="292" t="str">
        <f>IF(GW53="","",VLOOKUP(GW53,Sprache!$D$5:$E$63,2,0))</f>
        <v/>
      </c>
      <c r="GY53" s="296"/>
      <c r="GZ53" s="292" t="str">
        <f>IF(GY53="","",VLOOKUP(GY53,Sprache!$D$5:$E$63,2,0))</f>
        <v/>
      </c>
      <c r="HA53" s="312"/>
      <c r="HB53" s="313"/>
      <c r="HC53" s="314"/>
      <c r="HD53" s="314"/>
      <c r="HE53" s="315">
        <f t="shared" si="758"/>
        <v>0</v>
      </c>
      <c r="HF53" s="315">
        <f t="shared" si="717"/>
        <v>0</v>
      </c>
      <c r="HG53" s="315"/>
      <c r="HH53" s="311" t="str">
        <f t="shared" si="759"/>
        <v/>
      </c>
      <c r="HJ53" s="306"/>
      <c r="HK53" s="292" t="str">
        <f>IF(HJ53="","",VLOOKUP(HJ53,Sprache!$D$5:$E$63,2,0))</f>
        <v/>
      </c>
      <c r="HL53" s="296"/>
      <c r="HM53" s="292" t="str">
        <f>IF(HL53="","",VLOOKUP(HL53,Sprache!$D$5:$E$63,2,0))</f>
        <v/>
      </c>
      <c r="HN53" s="312"/>
      <c r="HO53" s="313"/>
      <c r="HP53" s="314"/>
      <c r="HQ53" s="314"/>
      <c r="HR53" s="315">
        <f t="shared" si="760"/>
        <v>0</v>
      </c>
      <c r="HS53" s="315">
        <f t="shared" si="718"/>
        <v>0</v>
      </c>
      <c r="HT53" s="315"/>
      <c r="HU53" s="311" t="str">
        <f t="shared" si="761"/>
        <v/>
      </c>
      <c r="HW53" s="306"/>
      <c r="HX53" s="292" t="str">
        <f>IF(HW53="","",VLOOKUP(HW53,Sprache!$D$5:$E$63,2,0))</f>
        <v/>
      </c>
      <c r="HY53" s="296"/>
      <c r="HZ53" s="292" t="str">
        <f>IF(HY53="","",VLOOKUP(HY53,Sprache!$D$5:$E$63,2,0))</f>
        <v/>
      </c>
      <c r="IA53" s="312"/>
      <c r="IB53" s="313"/>
      <c r="IC53" s="314"/>
      <c r="ID53" s="314"/>
      <c r="IE53" s="315">
        <f t="shared" si="762"/>
        <v>0</v>
      </c>
      <c r="IF53" s="315">
        <f t="shared" si="719"/>
        <v>0</v>
      </c>
      <c r="IG53" s="315"/>
      <c r="IH53" s="311" t="str">
        <f t="shared" si="763"/>
        <v/>
      </c>
      <c r="IJ53" s="306"/>
      <c r="IK53" s="292" t="str">
        <f>IF(IJ53="","",VLOOKUP(IJ53,Sprache!$D$5:$E$63,2,0))</f>
        <v/>
      </c>
      <c r="IL53" s="296"/>
      <c r="IM53" s="292" t="str">
        <f>IF(IL53="","",VLOOKUP(IL53,Sprache!$D$5:$E$63,2,0))</f>
        <v/>
      </c>
      <c r="IN53" s="312"/>
      <c r="IO53" s="313"/>
      <c r="IP53" s="314"/>
      <c r="IQ53" s="314"/>
      <c r="IR53" s="315">
        <f t="shared" si="764"/>
        <v>0</v>
      </c>
      <c r="IS53" s="315">
        <f t="shared" si="720"/>
        <v>0</v>
      </c>
      <c r="IT53" s="315"/>
      <c r="IU53" s="311" t="str">
        <f t="shared" si="765"/>
        <v/>
      </c>
      <c r="IW53" s="306"/>
      <c r="IX53" s="292" t="str">
        <f>IF(IW53="","",VLOOKUP(IW53,Sprache!$D$5:$E$63,2,0))</f>
        <v/>
      </c>
      <c r="IY53" s="296"/>
      <c r="IZ53" s="292" t="str">
        <f>IF(IY53="","",VLOOKUP(IY53,Sprache!$D$5:$E$63,2,0))</f>
        <v/>
      </c>
      <c r="JA53" s="312"/>
      <c r="JB53" s="313"/>
      <c r="JC53" s="314"/>
      <c r="JD53" s="314"/>
      <c r="JE53" s="315">
        <f t="shared" si="766"/>
        <v>0</v>
      </c>
      <c r="JF53" s="315">
        <f t="shared" si="721"/>
        <v>0</v>
      </c>
      <c r="JG53" s="315"/>
      <c r="JH53" s="311" t="str">
        <f t="shared" si="767"/>
        <v/>
      </c>
      <c r="JJ53" s="306"/>
      <c r="JK53" s="292" t="str">
        <f>IF(JJ53="","",VLOOKUP(JJ53,Sprache!$D$5:$E$63,2,0))</f>
        <v/>
      </c>
      <c r="JL53" s="296"/>
      <c r="JM53" s="292" t="str">
        <f>IF(JL53="","",VLOOKUP(JL53,Sprache!$D$5:$E$63,2,0))</f>
        <v/>
      </c>
      <c r="JN53" s="312"/>
      <c r="JO53" s="313"/>
      <c r="JP53" s="314"/>
      <c r="JQ53" s="314"/>
      <c r="JR53" s="315">
        <f t="shared" si="768"/>
        <v>0</v>
      </c>
      <c r="JS53" s="315">
        <f t="shared" si="722"/>
        <v>0</v>
      </c>
      <c r="JT53" s="315"/>
      <c r="JU53" s="311" t="str">
        <f t="shared" si="769"/>
        <v/>
      </c>
      <c r="JW53" s="306"/>
      <c r="JX53" s="292" t="str">
        <f>IF(JW53="","",VLOOKUP(JW53,Sprache!$D$5:$E$63,2,0))</f>
        <v/>
      </c>
      <c r="JY53" s="296"/>
      <c r="JZ53" s="292" t="str">
        <f>IF(JY53="","",VLOOKUP(JY53,Sprache!$D$5:$E$63,2,0))</f>
        <v/>
      </c>
      <c r="KA53" s="312"/>
      <c r="KB53" s="313"/>
      <c r="KC53" s="314"/>
      <c r="KD53" s="314"/>
      <c r="KE53" s="315">
        <f t="shared" si="770"/>
        <v>0</v>
      </c>
      <c r="KF53" s="315">
        <f t="shared" si="723"/>
        <v>0</v>
      </c>
      <c r="KG53" s="315"/>
      <c r="KH53" s="311" t="str">
        <f t="shared" si="771"/>
        <v/>
      </c>
      <c r="KJ53" s="306"/>
      <c r="KK53" s="292" t="str">
        <f>IF(KJ53="","",VLOOKUP(KJ53,Sprache!$D$5:$E$63,2,0))</f>
        <v/>
      </c>
      <c r="KL53" s="296"/>
      <c r="KM53" s="292" t="str">
        <f>IF(KL53="","",VLOOKUP(KL53,Sprache!$D$5:$E$63,2,0))</f>
        <v/>
      </c>
      <c r="KN53" s="312"/>
      <c r="KO53" s="313"/>
      <c r="KP53" s="314"/>
      <c r="KQ53" s="314"/>
      <c r="KR53" s="315">
        <f t="shared" si="772"/>
        <v>0</v>
      </c>
      <c r="KS53" s="315">
        <f t="shared" si="724"/>
        <v>0</v>
      </c>
      <c r="KT53" s="315"/>
      <c r="KU53" s="311" t="str">
        <f t="shared" si="773"/>
        <v/>
      </c>
      <c r="KW53" s="306"/>
      <c r="KX53" s="292" t="str">
        <f>IF(KW53="","",VLOOKUP(KW53,Sprache!$D$5:$E$63,2,0))</f>
        <v/>
      </c>
      <c r="KY53" s="296"/>
      <c r="KZ53" s="292" t="str">
        <f>IF(KY53="","",VLOOKUP(KY53,Sprache!$D$5:$E$63,2,0))</f>
        <v/>
      </c>
      <c r="LA53" s="312"/>
      <c r="LB53" s="313"/>
      <c r="LC53" s="314"/>
      <c r="LD53" s="314"/>
      <c r="LE53" s="315">
        <f t="shared" si="774"/>
        <v>0</v>
      </c>
      <c r="LF53" s="315">
        <f t="shared" si="725"/>
        <v>0</v>
      </c>
      <c r="LG53" s="315"/>
      <c r="LH53" s="311" t="str">
        <f t="shared" si="775"/>
        <v/>
      </c>
      <c r="LJ53" s="306"/>
      <c r="LK53" s="292" t="str">
        <f>IF(LJ53="","",VLOOKUP(LJ53,Sprache!$D$5:$E$63,2,0))</f>
        <v/>
      </c>
      <c r="LL53" s="296"/>
      <c r="LM53" s="292" t="str">
        <f>IF(LL53="","",VLOOKUP(LL53,Sprache!$D$5:$E$63,2,0))</f>
        <v/>
      </c>
      <c r="LN53" s="312"/>
      <c r="LO53" s="313"/>
      <c r="LP53" s="314"/>
      <c r="LQ53" s="314"/>
      <c r="LR53" s="315">
        <f t="shared" si="776"/>
        <v>0</v>
      </c>
      <c r="LS53" s="315">
        <f t="shared" si="726"/>
        <v>0</v>
      </c>
      <c r="LT53" s="315"/>
      <c r="LU53" s="311" t="str">
        <f t="shared" si="777"/>
        <v/>
      </c>
      <c r="LW53" s="306"/>
      <c r="LX53" s="292" t="str">
        <f>IF(LW53="","",VLOOKUP(LW53,Sprache!$D$5:$E$63,2,0))</f>
        <v/>
      </c>
      <c r="LY53" s="296"/>
      <c r="LZ53" s="292" t="str">
        <f>IF(LY53="","",VLOOKUP(LY53,Sprache!$D$5:$E$63,2,0))</f>
        <v/>
      </c>
      <c r="MA53" s="312"/>
      <c r="MB53" s="313"/>
      <c r="MC53" s="314"/>
      <c r="MD53" s="314"/>
      <c r="ME53" s="315">
        <f t="shared" si="778"/>
        <v>0</v>
      </c>
      <c r="MF53" s="315">
        <f t="shared" si="727"/>
        <v>0</v>
      </c>
      <c r="MG53" s="315"/>
      <c r="MH53" s="311" t="str">
        <f t="shared" si="779"/>
        <v/>
      </c>
    </row>
    <row r="54" spans="1:346" s="450" customFormat="1" x14ac:dyDescent="0.25">
      <c r="A54" s="272"/>
      <c r="B54" s="291" t="str">
        <f>IF(C54="","",INDEX(Groups!$C$7:$C$35,MATCH(C54,Groups!$D$7:$D$35,0)))</f>
        <v/>
      </c>
      <c r="C54" s="292" t="str">
        <f>EURO!$T$54</f>
        <v/>
      </c>
      <c r="D54" s="293" t="str">
        <f>IF(E54="","",INDEX(Groups!$C$7:$C$35,MATCH(E54,Groups!$D$7:$D$35,0)))</f>
        <v/>
      </c>
      <c r="E54" s="292" t="str">
        <f>EURO!$U$54</f>
        <v/>
      </c>
      <c r="F54" s="294" t="str">
        <f>IF(AND(EURO!$T$55&lt;&gt;"",EURO!$U$55&lt;&gt;""),EURO!$T$55,"")</f>
        <v/>
      </c>
      <c r="G54" s="295" t="str">
        <f>IF(AND(EURO!$T$55&lt;&gt;"",EURO!$U$55&lt;&gt;""),EURO!$U$55,"")</f>
        <v/>
      </c>
      <c r="H54" s="558" t="str">
        <f>IF(AND(F54&lt;&gt;"",G54&lt;&gt;"",F54=G54,EURO!$T$57&lt;&gt;"",EURO!$U$57&lt;&gt;""),"("&amp;EURO!$T$57&amp;Sprache!$E$149&amp;EURO!$U$57&amp;")","")</f>
        <v/>
      </c>
      <c r="I54" s="552"/>
      <c r="J54" s="306"/>
      <c r="K54" s="292" t="str">
        <f>IF(J54="","",VLOOKUP(J54,Sprache!$D$5:$E$63,2,0))</f>
        <v/>
      </c>
      <c r="L54" s="296"/>
      <c r="M54" s="292" t="str">
        <f>IF(L54="","",VLOOKUP(L54,Sprache!$D$5:$E$63,2,0))</f>
        <v/>
      </c>
      <c r="N54" s="312"/>
      <c r="O54" s="313"/>
      <c r="P54" s="314"/>
      <c r="Q54" s="314"/>
      <c r="R54" s="315">
        <f t="shared" si="728"/>
        <v>0</v>
      </c>
      <c r="S54" s="315">
        <f t="shared" si="702"/>
        <v>0</v>
      </c>
      <c r="T54" s="315"/>
      <c r="U54" s="311" t="str">
        <f t="shared" si="729"/>
        <v/>
      </c>
      <c r="W54" s="306"/>
      <c r="X54" s="292" t="str">
        <f>IF(W54="","",VLOOKUP(W54,Sprache!$D$5:$E$63,2,0))</f>
        <v/>
      </c>
      <c r="Y54" s="296"/>
      <c r="Z54" s="292" t="str">
        <f>IF(Y54="","",VLOOKUP(Y54,Sprache!$D$5:$E$63,2,0))</f>
        <v/>
      </c>
      <c r="AA54" s="312"/>
      <c r="AB54" s="313"/>
      <c r="AC54" s="314"/>
      <c r="AD54" s="314"/>
      <c r="AE54" s="315">
        <f t="shared" si="730"/>
        <v>0</v>
      </c>
      <c r="AF54" s="315">
        <f t="shared" si="703"/>
        <v>0</v>
      </c>
      <c r="AG54" s="315"/>
      <c r="AH54" s="311" t="str">
        <f t="shared" si="731"/>
        <v/>
      </c>
      <c r="AJ54" s="306"/>
      <c r="AK54" s="292" t="str">
        <f>IF(AJ54="","",VLOOKUP(AJ54,Sprache!$D$5:$E$63,2,0))</f>
        <v/>
      </c>
      <c r="AL54" s="296"/>
      <c r="AM54" s="292" t="str">
        <f>IF(AL54="","",VLOOKUP(AL54,Sprache!$D$5:$E$63,2,0))</f>
        <v/>
      </c>
      <c r="AN54" s="312"/>
      <c r="AO54" s="313"/>
      <c r="AP54" s="314"/>
      <c r="AQ54" s="314"/>
      <c r="AR54" s="315">
        <f t="shared" si="732"/>
        <v>0</v>
      </c>
      <c r="AS54" s="315">
        <f t="shared" si="704"/>
        <v>0</v>
      </c>
      <c r="AT54" s="315"/>
      <c r="AU54" s="311" t="str">
        <f t="shared" si="733"/>
        <v/>
      </c>
      <c r="AW54" s="306"/>
      <c r="AX54" s="292" t="str">
        <f>IF(AW54="","",VLOOKUP(AW54,Sprache!$D$5:$E$63,2,0))</f>
        <v/>
      </c>
      <c r="AY54" s="296"/>
      <c r="AZ54" s="292" t="str">
        <f>IF(AY54="","",VLOOKUP(AY54,Sprache!$D$5:$E$63,2,0))</f>
        <v/>
      </c>
      <c r="BA54" s="312"/>
      <c r="BB54" s="313"/>
      <c r="BC54" s="314"/>
      <c r="BD54" s="314"/>
      <c r="BE54" s="315">
        <f t="shared" si="734"/>
        <v>0</v>
      </c>
      <c r="BF54" s="315">
        <f t="shared" si="705"/>
        <v>0</v>
      </c>
      <c r="BG54" s="315"/>
      <c r="BH54" s="311" t="str">
        <f t="shared" si="735"/>
        <v/>
      </c>
      <c r="BJ54" s="306"/>
      <c r="BK54" s="292" t="str">
        <f>IF(BJ54="","",VLOOKUP(BJ54,Sprache!$D$5:$E$63,2,0))</f>
        <v/>
      </c>
      <c r="BL54" s="296"/>
      <c r="BM54" s="292" t="str">
        <f>IF(BL54="","",VLOOKUP(BL54,Sprache!$D$5:$E$63,2,0))</f>
        <v/>
      </c>
      <c r="BN54" s="312"/>
      <c r="BO54" s="313"/>
      <c r="BP54" s="314"/>
      <c r="BQ54" s="314"/>
      <c r="BR54" s="315">
        <f t="shared" si="736"/>
        <v>0</v>
      </c>
      <c r="BS54" s="315">
        <f t="shared" si="706"/>
        <v>0</v>
      </c>
      <c r="BT54" s="315"/>
      <c r="BU54" s="311" t="str">
        <f t="shared" si="737"/>
        <v/>
      </c>
      <c r="BW54" s="306"/>
      <c r="BX54" s="292" t="str">
        <f>IF(BW54="","",VLOOKUP(BW54,Sprache!$D$5:$E$63,2,0))</f>
        <v/>
      </c>
      <c r="BY54" s="296"/>
      <c r="BZ54" s="292" t="str">
        <f>IF(BY54="","",VLOOKUP(BY54,Sprache!$D$5:$E$63,2,0))</f>
        <v/>
      </c>
      <c r="CA54" s="312"/>
      <c r="CB54" s="313"/>
      <c r="CC54" s="314"/>
      <c r="CD54" s="314"/>
      <c r="CE54" s="315">
        <f t="shared" si="738"/>
        <v>0</v>
      </c>
      <c r="CF54" s="315">
        <f t="shared" si="707"/>
        <v>0</v>
      </c>
      <c r="CG54" s="315"/>
      <c r="CH54" s="311" t="str">
        <f t="shared" si="739"/>
        <v/>
      </c>
      <c r="CJ54" s="306"/>
      <c r="CK54" s="292" t="str">
        <f>IF(CJ54="","",VLOOKUP(CJ54,Sprache!$D$5:$E$63,2,0))</f>
        <v/>
      </c>
      <c r="CL54" s="296"/>
      <c r="CM54" s="292" t="str">
        <f>IF(CL54="","",VLOOKUP(CL54,Sprache!$D$5:$E$63,2,0))</f>
        <v/>
      </c>
      <c r="CN54" s="312"/>
      <c r="CO54" s="313"/>
      <c r="CP54" s="314"/>
      <c r="CQ54" s="314"/>
      <c r="CR54" s="315">
        <f t="shared" si="740"/>
        <v>0</v>
      </c>
      <c r="CS54" s="315">
        <f t="shared" si="708"/>
        <v>0</v>
      </c>
      <c r="CT54" s="315"/>
      <c r="CU54" s="311" t="str">
        <f t="shared" si="741"/>
        <v/>
      </c>
      <c r="CW54" s="306"/>
      <c r="CX54" s="292" t="str">
        <f>IF(CW54="","",VLOOKUP(CW54,Sprache!$D$5:$E$63,2,0))</f>
        <v/>
      </c>
      <c r="CY54" s="296"/>
      <c r="CZ54" s="292" t="str">
        <f>IF(CY54="","",VLOOKUP(CY54,Sprache!$D$5:$E$63,2,0))</f>
        <v/>
      </c>
      <c r="DA54" s="312"/>
      <c r="DB54" s="313"/>
      <c r="DC54" s="314"/>
      <c r="DD54" s="314"/>
      <c r="DE54" s="315">
        <f t="shared" si="742"/>
        <v>0</v>
      </c>
      <c r="DF54" s="315">
        <f t="shared" si="709"/>
        <v>0</v>
      </c>
      <c r="DG54" s="315"/>
      <c r="DH54" s="311" t="str">
        <f t="shared" si="743"/>
        <v/>
      </c>
      <c r="DJ54" s="306"/>
      <c r="DK54" s="292" t="str">
        <f>IF(DJ54="","",VLOOKUP(DJ54,Sprache!$D$5:$E$63,2,0))</f>
        <v/>
      </c>
      <c r="DL54" s="296"/>
      <c r="DM54" s="292" t="str">
        <f>IF(DL54="","",VLOOKUP(DL54,Sprache!$D$5:$E$63,2,0))</f>
        <v/>
      </c>
      <c r="DN54" s="312"/>
      <c r="DO54" s="313"/>
      <c r="DP54" s="314"/>
      <c r="DQ54" s="314"/>
      <c r="DR54" s="315">
        <f t="shared" si="744"/>
        <v>0</v>
      </c>
      <c r="DS54" s="315">
        <f t="shared" si="710"/>
        <v>0</v>
      </c>
      <c r="DT54" s="315"/>
      <c r="DU54" s="311" t="str">
        <f t="shared" si="745"/>
        <v/>
      </c>
      <c r="DW54" s="306"/>
      <c r="DX54" s="292" t="str">
        <f>IF(DW54="","",VLOOKUP(DW54,Sprache!$D$5:$E$63,2,0))</f>
        <v/>
      </c>
      <c r="DY54" s="296"/>
      <c r="DZ54" s="292" t="str">
        <f>IF(DY54="","",VLOOKUP(DY54,Sprache!$D$5:$E$63,2,0))</f>
        <v/>
      </c>
      <c r="EA54" s="312"/>
      <c r="EB54" s="313"/>
      <c r="EC54" s="314"/>
      <c r="ED54" s="314"/>
      <c r="EE54" s="315">
        <f t="shared" si="746"/>
        <v>0</v>
      </c>
      <c r="EF54" s="315">
        <f t="shared" si="711"/>
        <v>0</v>
      </c>
      <c r="EG54" s="315"/>
      <c r="EH54" s="311" t="str">
        <f t="shared" si="747"/>
        <v/>
      </c>
      <c r="EJ54" s="306"/>
      <c r="EK54" s="292" t="str">
        <f>IF(EJ54="","",VLOOKUP(EJ54,Sprache!$D$5:$E$63,2,0))</f>
        <v/>
      </c>
      <c r="EL54" s="296"/>
      <c r="EM54" s="292" t="str">
        <f>IF(EL54="","",VLOOKUP(EL54,Sprache!$D$5:$E$63,2,0))</f>
        <v/>
      </c>
      <c r="EN54" s="312"/>
      <c r="EO54" s="313"/>
      <c r="EP54" s="314"/>
      <c r="EQ54" s="314"/>
      <c r="ER54" s="315">
        <f t="shared" si="748"/>
        <v>0</v>
      </c>
      <c r="ES54" s="315">
        <f t="shared" si="712"/>
        <v>0</v>
      </c>
      <c r="ET54" s="315"/>
      <c r="EU54" s="311" t="str">
        <f t="shared" si="749"/>
        <v/>
      </c>
      <c r="EW54" s="306"/>
      <c r="EX54" s="292" t="str">
        <f>IF(EW54="","",VLOOKUP(EW54,Sprache!$D$5:$E$63,2,0))</f>
        <v/>
      </c>
      <c r="EY54" s="296"/>
      <c r="EZ54" s="292" t="str">
        <f>IF(EY54="","",VLOOKUP(EY54,Sprache!$D$5:$E$63,2,0))</f>
        <v/>
      </c>
      <c r="FA54" s="312"/>
      <c r="FB54" s="313"/>
      <c r="FC54" s="314"/>
      <c r="FD54" s="314"/>
      <c r="FE54" s="315">
        <f t="shared" si="750"/>
        <v>0</v>
      </c>
      <c r="FF54" s="315">
        <f t="shared" si="713"/>
        <v>0</v>
      </c>
      <c r="FG54" s="315"/>
      <c r="FH54" s="311" t="str">
        <f t="shared" si="751"/>
        <v/>
      </c>
      <c r="FJ54" s="306"/>
      <c r="FK54" s="292" t="str">
        <f>IF(FJ54="","",VLOOKUP(FJ54,Sprache!$D$5:$E$63,2,0))</f>
        <v/>
      </c>
      <c r="FL54" s="296"/>
      <c r="FM54" s="292" t="str">
        <f>IF(FL54="","",VLOOKUP(FL54,Sprache!$D$5:$E$63,2,0))</f>
        <v/>
      </c>
      <c r="FN54" s="312"/>
      <c r="FO54" s="313"/>
      <c r="FP54" s="314"/>
      <c r="FQ54" s="314"/>
      <c r="FR54" s="315">
        <f t="shared" si="752"/>
        <v>0</v>
      </c>
      <c r="FS54" s="315">
        <f t="shared" si="714"/>
        <v>0</v>
      </c>
      <c r="FT54" s="315"/>
      <c r="FU54" s="311" t="str">
        <f t="shared" si="753"/>
        <v/>
      </c>
      <c r="FW54" s="306"/>
      <c r="FX54" s="292" t="str">
        <f>IF(FW54="","",VLOOKUP(FW54,Sprache!$D$5:$E$63,2,0))</f>
        <v/>
      </c>
      <c r="FY54" s="296"/>
      <c r="FZ54" s="292" t="str">
        <f>IF(FY54="","",VLOOKUP(FY54,Sprache!$D$5:$E$63,2,0))</f>
        <v/>
      </c>
      <c r="GA54" s="312"/>
      <c r="GB54" s="313"/>
      <c r="GC54" s="314"/>
      <c r="GD54" s="314"/>
      <c r="GE54" s="315">
        <f t="shared" si="754"/>
        <v>0</v>
      </c>
      <c r="GF54" s="315">
        <f t="shared" si="715"/>
        <v>0</v>
      </c>
      <c r="GG54" s="315"/>
      <c r="GH54" s="311" t="str">
        <f t="shared" si="755"/>
        <v/>
      </c>
      <c r="GJ54" s="306"/>
      <c r="GK54" s="292" t="str">
        <f>IF(GJ54="","",VLOOKUP(GJ54,Sprache!$D$5:$E$63,2,0))</f>
        <v/>
      </c>
      <c r="GL54" s="296"/>
      <c r="GM54" s="292" t="str">
        <f>IF(GL54="","",VLOOKUP(GL54,Sprache!$D$5:$E$63,2,0))</f>
        <v/>
      </c>
      <c r="GN54" s="312"/>
      <c r="GO54" s="313"/>
      <c r="GP54" s="314"/>
      <c r="GQ54" s="314"/>
      <c r="GR54" s="315">
        <f t="shared" si="756"/>
        <v>0</v>
      </c>
      <c r="GS54" s="315">
        <f t="shared" si="716"/>
        <v>0</v>
      </c>
      <c r="GT54" s="315"/>
      <c r="GU54" s="311" t="str">
        <f t="shared" si="757"/>
        <v/>
      </c>
      <c r="GW54" s="306"/>
      <c r="GX54" s="292" t="str">
        <f>IF(GW54="","",VLOOKUP(GW54,Sprache!$D$5:$E$63,2,0))</f>
        <v/>
      </c>
      <c r="GY54" s="296"/>
      <c r="GZ54" s="292" t="str">
        <f>IF(GY54="","",VLOOKUP(GY54,Sprache!$D$5:$E$63,2,0))</f>
        <v/>
      </c>
      <c r="HA54" s="312"/>
      <c r="HB54" s="313"/>
      <c r="HC54" s="314"/>
      <c r="HD54" s="314"/>
      <c r="HE54" s="315">
        <f t="shared" si="758"/>
        <v>0</v>
      </c>
      <c r="HF54" s="315">
        <f t="shared" si="717"/>
        <v>0</v>
      </c>
      <c r="HG54" s="315"/>
      <c r="HH54" s="311" t="str">
        <f t="shared" si="759"/>
        <v/>
      </c>
      <c r="HJ54" s="306"/>
      <c r="HK54" s="292" t="str">
        <f>IF(HJ54="","",VLOOKUP(HJ54,Sprache!$D$5:$E$63,2,0))</f>
        <v/>
      </c>
      <c r="HL54" s="296"/>
      <c r="HM54" s="292" t="str">
        <f>IF(HL54="","",VLOOKUP(HL54,Sprache!$D$5:$E$63,2,0))</f>
        <v/>
      </c>
      <c r="HN54" s="312"/>
      <c r="HO54" s="313"/>
      <c r="HP54" s="314"/>
      <c r="HQ54" s="314"/>
      <c r="HR54" s="315">
        <f t="shared" si="760"/>
        <v>0</v>
      </c>
      <c r="HS54" s="315">
        <f t="shared" si="718"/>
        <v>0</v>
      </c>
      <c r="HT54" s="315"/>
      <c r="HU54" s="311" t="str">
        <f t="shared" si="761"/>
        <v/>
      </c>
      <c r="HW54" s="306"/>
      <c r="HX54" s="292" t="str">
        <f>IF(HW54="","",VLOOKUP(HW54,Sprache!$D$5:$E$63,2,0))</f>
        <v/>
      </c>
      <c r="HY54" s="296"/>
      <c r="HZ54" s="292" t="str">
        <f>IF(HY54="","",VLOOKUP(HY54,Sprache!$D$5:$E$63,2,0))</f>
        <v/>
      </c>
      <c r="IA54" s="312"/>
      <c r="IB54" s="313"/>
      <c r="IC54" s="314"/>
      <c r="ID54" s="314"/>
      <c r="IE54" s="315">
        <f t="shared" si="762"/>
        <v>0</v>
      </c>
      <c r="IF54" s="315">
        <f t="shared" si="719"/>
        <v>0</v>
      </c>
      <c r="IG54" s="315"/>
      <c r="IH54" s="311" t="str">
        <f t="shared" si="763"/>
        <v/>
      </c>
      <c r="IJ54" s="306"/>
      <c r="IK54" s="292" t="str">
        <f>IF(IJ54="","",VLOOKUP(IJ54,Sprache!$D$5:$E$63,2,0))</f>
        <v/>
      </c>
      <c r="IL54" s="296"/>
      <c r="IM54" s="292" t="str">
        <f>IF(IL54="","",VLOOKUP(IL54,Sprache!$D$5:$E$63,2,0))</f>
        <v/>
      </c>
      <c r="IN54" s="312"/>
      <c r="IO54" s="313"/>
      <c r="IP54" s="314"/>
      <c r="IQ54" s="314"/>
      <c r="IR54" s="315">
        <f t="shared" si="764"/>
        <v>0</v>
      </c>
      <c r="IS54" s="315">
        <f t="shared" si="720"/>
        <v>0</v>
      </c>
      <c r="IT54" s="315"/>
      <c r="IU54" s="311" t="str">
        <f t="shared" si="765"/>
        <v/>
      </c>
      <c r="IW54" s="306"/>
      <c r="IX54" s="292" t="str">
        <f>IF(IW54="","",VLOOKUP(IW54,Sprache!$D$5:$E$63,2,0))</f>
        <v/>
      </c>
      <c r="IY54" s="296"/>
      <c r="IZ54" s="292" t="str">
        <f>IF(IY54="","",VLOOKUP(IY54,Sprache!$D$5:$E$63,2,0))</f>
        <v/>
      </c>
      <c r="JA54" s="312"/>
      <c r="JB54" s="313"/>
      <c r="JC54" s="314"/>
      <c r="JD54" s="314"/>
      <c r="JE54" s="315">
        <f t="shared" si="766"/>
        <v>0</v>
      </c>
      <c r="JF54" s="315">
        <f t="shared" si="721"/>
        <v>0</v>
      </c>
      <c r="JG54" s="315"/>
      <c r="JH54" s="311" t="str">
        <f t="shared" si="767"/>
        <v/>
      </c>
      <c r="JJ54" s="306"/>
      <c r="JK54" s="292" t="str">
        <f>IF(JJ54="","",VLOOKUP(JJ54,Sprache!$D$5:$E$63,2,0))</f>
        <v/>
      </c>
      <c r="JL54" s="296"/>
      <c r="JM54" s="292" t="str">
        <f>IF(JL54="","",VLOOKUP(JL54,Sprache!$D$5:$E$63,2,0))</f>
        <v/>
      </c>
      <c r="JN54" s="312"/>
      <c r="JO54" s="313"/>
      <c r="JP54" s="314"/>
      <c r="JQ54" s="314"/>
      <c r="JR54" s="315">
        <f t="shared" si="768"/>
        <v>0</v>
      </c>
      <c r="JS54" s="315">
        <f t="shared" si="722"/>
        <v>0</v>
      </c>
      <c r="JT54" s="315"/>
      <c r="JU54" s="311" t="str">
        <f t="shared" si="769"/>
        <v/>
      </c>
      <c r="JW54" s="306"/>
      <c r="JX54" s="292" t="str">
        <f>IF(JW54="","",VLOOKUP(JW54,Sprache!$D$5:$E$63,2,0))</f>
        <v/>
      </c>
      <c r="JY54" s="296"/>
      <c r="JZ54" s="292" t="str">
        <f>IF(JY54="","",VLOOKUP(JY54,Sprache!$D$5:$E$63,2,0))</f>
        <v/>
      </c>
      <c r="KA54" s="312"/>
      <c r="KB54" s="313"/>
      <c r="KC54" s="314"/>
      <c r="KD54" s="314"/>
      <c r="KE54" s="315">
        <f t="shared" si="770"/>
        <v>0</v>
      </c>
      <c r="KF54" s="315">
        <f t="shared" si="723"/>
        <v>0</v>
      </c>
      <c r="KG54" s="315"/>
      <c r="KH54" s="311" t="str">
        <f t="shared" si="771"/>
        <v/>
      </c>
      <c r="KJ54" s="306"/>
      <c r="KK54" s="292" t="str">
        <f>IF(KJ54="","",VLOOKUP(KJ54,Sprache!$D$5:$E$63,2,0))</f>
        <v/>
      </c>
      <c r="KL54" s="296"/>
      <c r="KM54" s="292" t="str">
        <f>IF(KL54="","",VLOOKUP(KL54,Sprache!$D$5:$E$63,2,0))</f>
        <v/>
      </c>
      <c r="KN54" s="312"/>
      <c r="KO54" s="313"/>
      <c r="KP54" s="314"/>
      <c r="KQ54" s="314"/>
      <c r="KR54" s="315">
        <f t="shared" si="772"/>
        <v>0</v>
      </c>
      <c r="KS54" s="315">
        <f t="shared" si="724"/>
        <v>0</v>
      </c>
      <c r="KT54" s="315"/>
      <c r="KU54" s="311" t="str">
        <f t="shared" si="773"/>
        <v/>
      </c>
      <c r="KW54" s="306"/>
      <c r="KX54" s="292" t="str">
        <f>IF(KW54="","",VLOOKUP(KW54,Sprache!$D$5:$E$63,2,0))</f>
        <v/>
      </c>
      <c r="KY54" s="296"/>
      <c r="KZ54" s="292" t="str">
        <f>IF(KY54="","",VLOOKUP(KY54,Sprache!$D$5:$E$63,2,0))</f>
        <v/>
      </c>
      <c r="LA54" s="312"/>
      <c r="LB54" s="313"/>
      <c r="LC54" s="314"/>
      <c r="LD54" s="314"/>
      <c r="LE54" s="315">
        <f t="shared" si="774"/>
        <v>0</v>
      </c>
      <c r="LF54" s="315">
        <f t="shared" si="725"/>
        <v>0</v>
      </c>
      <c r="LG54" s="315"/>
      <c r="LH54" s="311" t="str">
        <f t="shared" si="775"/>
        <v/>
      </c>
      <c r="LJ54" s="306"/>
      <c r="LK54" s="292" t="str">
        <f>IF(LJ54="","",VLOOKUP(LJ54,Sprache!$D$5:$E$63,2,0))</f>
        <v/>
      </c>
      <c r="LL54" s="296"/>
      <c r="LM54" s="292" t="str">
        <f>IF(LL54="","",VLOOKUP(LL54,Sprache!$D$5:$E$63,2,0))</f>
        <v/>
      </c>
      <c r="LN54" s="312"/>
      <c r="LO54" s="313"/>
      <c r="LP54" s="314"/>
      <c r="LQ54" s="314"/>
      <c r="LR54" s="315">
        <f t="shared" si="776"/>
        <v>0</v>
      </c>
      <c r="LS54" s="315">
        <f t="shared" si="726"/>
        <v>0</v>
      </c>
      <c r="LT54" s="315"/>
      <c r="LU54" s="311" t="str">
        <f t="shared" si="777"/>
        <v/>
      </c>
      <c r="LW54" s="306"/>
      <c r="LX54" s="292" t="str">
        <f>IF(LW54="","",VLOOKUP(LW54,Sprache!$D$5:$E$63,2,0))</f>
        <v/>
      </c>
      <c r="LY54" s="296"/>
      <c r="LZ54" s="292" t="str">
        <f>IF(LY54="","",VLOOKUP(LY54,Sprache!$D$5:$E$63,2,0))</f>
        <v/>
      </c>
      <c r="MA54" s="312"/>
      <c r="MB54" s="313"/>
      <c r="MC54" s="314"/>
      <c r="MD54" s="314"/>
      <c r="ME54" s="315">
        <f t="shared" si="778"/>
        <v>0</v>
      </c>
      <c r="MF54" s="315">
        <f t="shared" si="727"/>
        <v>0</v>
      </c>
      <c r="MG54" s="315"/>
      <c r="MH54" s="311" t="str">
        <f t="shared" si="779"/>
        <v/>
      </c>
    </row>
    <row r="55" spans="1:346" s="450" customFormat="1" x14ac:dyDescent="0.25">
      <c r="A55" s="272"/>
      <c r="B55" s="291" t="str">
        <f>IF(C55="","",INDEX(Groups!$C$7:$C$35,MATCH(C55,Groups!$D$7:$D$35,0)))</f>
        <v/>
      </c>
      <c r="C55" s="292" t="str">
        <f>EURO!$W$54</f>
        <v/>
      </c>
      <c r="D55" s="293" t="str">
        <f>IF(E55="","",INDEX(Groups!$C$7:$C$35,MATCH(E55,Groups!$D$7:$D$35,0)))</f>
        <v/>
      </c>
      <c r="E55" s="292" t="str">
        <f>EURO!$X$54</f>
        <v/>
      </c>
      <c r="F55" s="294" t="str">
        <f>IF(AND(EURO!$W$55&lt;&gt;"",EURO!$X$55&lt;&gt;""),EURO!$W$55,"")</f>
        <v/>
      </c>
      <c r="G55" s="295" t="str">
        <f>IF(AND(EURO!$W$55&lt;&gt;"",EURO!$X$55&lt;&gt;""),EURO!$X$55,"")</f>
        <v/>
      </c>
      <c r="H55" s="558" t="str">
        <f>IF(AND(F55&lt;&gt;"",G55&lt;&gt;"",F55=G55,EURO!$W$57&lt;&gt;"",EURO!$X$57&lt;&gt;""),"("&amp;EURO!$W$57&amp;Sprache!$E$149&amp;EURO!$X$57&amp;")","")</f>
        <v/>
      </c>
      <c r="I55" s="552"/>
      <c r="J55" s="306"/>
      <c r="K55" s="292" t="str">
        <f>IF(J55="","",VLOOKUP(J55,Sprache!$D$5:$E$63,2,0))</f>
        <v/>
      </c>
      <c r="L55" s="296"/>
      <c r="M55" s="292" t="str">
        <f>IF(L55="","",VLOOKUP(L55,Sprache!$D$5:$E$63,2,0))</f>
        <v/>
      </c>
      <c r="N55" s="316"/>
      <c r="O55" s="317"/>
      <c r="P55" s="318"/>
      <c r="Q55" s="318"/>
      <c r="R55" s="319">
        <f t="shared" si="728"/>
        <v>0</v>
      </c>
      <c r="S55" s="319">
        <f t="shared" si="702"/>
        <v>0</v>
      </c>
      <c r="T55" s="319"/>
      <c r="U55" s="311" t="str">
        <f t="shared" si="729"/>
        <v/>
      </c>
      <c r="W55" s="306"/>
      <c r="X55" s="292" t="str">
        <f>IF(W55="","",VLOOKUP(W55,Sprache!$D$5:$E$63,2,0))</f>
        <v/>
      </c>
      <c r="Y55" s="296"/>
      <c r="Z55" s="292" t="str">
        <f>IF(Y55="","",VLOOKUP(Y55,Sprache!$D$5:$E$63,2,0))</f>
        <v/>
      </c>
      <c r="AA55" s="316"/>
      <c r="AB55" s="317"/>
      <c r="AC55" s="318"/>
      <c r="AD55" s="318"/>
      <c r="AE55" s="319">
        <f t="shared" si="730"/>
        <v>0</v>
      </c>
      <c r="AF55" s="319">
        <f t="shared" si="703"/>
        <v>0</v>
      </c>
      <c r="AG55" s="319"/>
      <c r="AH55" s="311" t="str">
        <f t="shared" si="731"/>
        <v/>
      </c>
      <c r="AJ55" s="306"/>
      <c r="AK55" s="292" t="str">
        <f>IF(AJ55="","",VLOOKUP(AJ55,Sprache!$D$5:$E$63,2,0))</f>
        <v/>
      </c>
      <c r="AL55" s="296"/>
      <c r="AM55" s="292" t="str">
        <f>IF(AL55="","",VLOOKUP(AL55,Sprache!$D$5:$E$63,2,0))</f>
        <v/>
      </c>
      <c r="AN55" s="316"/>
      <c r="AO55" s="317"/>
      <c r="AP55" s="318"/>
      <c r="AQ55" s="318"/>
      <c r="AR55" s="319">
        <f t="shared" si="732"/>
        <v>0</v>
      </c>
      <c r="AS55" s="319">
        <f t="shared" si="704"/>
        <v>0</v>
      </c>
      <c r="AT55" s="319"/>
      <c r="AU55" s="311" t="str">
        <f t="shared" si="733"/>
        <v/>
      </c>
      <c r="AW55" s="306"/>
      <c r="AX55" s="292" t="str">
        <f>IF(AW55="","",VLOOKUP(AW55,Sprache!$D$5:$E$63,2,0))</f>
        <v/>
      </c>
      <c r="AY55" s="296"/>
      <c r="AZ55" s="292" t="str">
        <f>IF(AY55="","",VLOOKUP(AY55,Sprache!$D$5:$E$63,2,0))</f>
        <v/>
      </c>
      <c r="BA55" s="316"/>
      <c r="BB55" s="317"/>
      <c r="BC55" s="318"/>
      <c r="BD55" s="318"/>
      <c r="BE55" s="319">
        <f t="shared" si="734"/>
        <v>0</v>
      </c>
      <c r="BF55" s="319">
        <f t="shared" si="705"/>
        <v>0</v>
      </c>
      <c r="BG55" s="319"/>
      <c r="BH55" s="311" t="str">
        <f t="shared" si="735"/>
        <v/>
      </c>
      <c r="BJ55" s="306"/>
      <c r="BK55" s="292" t="str">
        <f>IF(BJ55="","",VLOOKUP(BJ55,Sprache!$D$5:$E$63,2,0))</f>
        <v/>
      </c>
      <c r="BL55" s="296"/>
      <c r="BM55" s="292" t="str">
        <f>IF(BL55="","",VLOOKUP(BL55,Sprache!$D$5:$E$63,2,0))</f>
        <v/>
      </c>
      <c r="BN55" s="316"/>
      <c r="BO55" s="317"/>
      <c r="BP55" s="318"/>
      <c r="BQ55" s="318"/>
      <c r="BR55" s="319">
        <f t="shared" si="736"/>
        <v>0</v>
      </c>
      <c r="BS55" s="319">
        <f t="shared" si="706"/>
        <v>0</v>
      </c>
      <c r="BT55" s="319"/>
      <c r="BU55" s="311" t="str">
        <f t="shared" si="737"/>
        <v/>
      </c>
      <c r="BW55" s="306"/>
      <c r="BX55" s="292" t="str">
        <f>IF(BW55="","",VLOOKUP(BW55,Sprache!$D$5:$E$63,2,0))</f>
        <v/>
      </c>
      <c r="BY55" s="296"/>
      <c r="BZ55" s="292" t="str">
        <f>IF(BY55="","",VLOOKUP(BY55,Sprache!$D$5:$E$63,2,0))</f>
        <v/>
      </c>
      <c r="CA55" s="316"/>
      <c r="CB55" s="317"/>
      <c r="CC55" s="318"/>
      <c r="CD55" s="318"/>
      <c r="CE55" s="319">
        <f t="shared" si="738"/>
        <v>0</v>
      </c>
      <c r="CF55" s="319">
        <f t="shared" si="707"/>
        <v>0</v>
      </c>
      <c r="CG55" s="319"/>
      <c r="CH55" s="311" t="str">
        <f t="shared" si="739"/>
        <v/>
      </c>
      <c r="CJ55" s="306"/>
      <c r="CK55" s="292" t="str">
        <f>IF(CJ55="","",VLOOKUP(CJ55,Sprache!$D$5:$E$63,2,0))</f>
        <v/>
      </c>
      <c r="CL55" s="296"/>
      <c r="CM55" s="292" t="str">
        <f>IF(CL55="","",VLOOKUP(CL55,Sprache!$D$5:$E$63,2,0))</f>
        <v/>
      </c>
      <c r="CN55" s="316"/>
      <c r="CO55" s="317"/>
      <c r="CP55" s="318"/>
      <c r="CQ55" s="318"/>
      <c r="CR55" s="319">
        <f t="shared" si="740"/>
        <v>0</v>
      </c>
      <c r="CS55" s="319">
        <f t="shared" si="708"/>
        <v>0</v>
      </c>
      <c r="CT55" s="319"/>
      <c r="CU55" s="311" t="str">
        <f t="shared" si="741"/>
        <v/>
      </c>
      <c r="CW55" s="306"/>
      <c r="CX55" s="292" t="str">
        <f>IF(CW55="","",VLOOKUP(CW55,Sprache!$D$5:$E$63,2,0))</f>
        <v/>
      </c>
      <c r="CY55" s="296"/>
      <c r="CZ55" s="292" t="str">
        <f>IF(CY55="","",VLOOKUP(CY55,Sprache!$D$5:$E$63,2,0))</f>
        <v/>
      </c>
      <c r="DA55" s="316"/>
      <c r="DB55" s="317"/>
      <c r="DC55" s="318"/>
      <c r="DD55" s="318"/>
      <c r="DE55" s="319">
        <f t="shared" si="742"/>
        <v>0</v>
      </c>
      <c r="DF55" s="319">
        <f t="shared" si="709"/>
        <v>0</v>
      </c>
      <c r="DG55" s="319"/>
      <c r="DH55" s="311" t="str">
        <f t="shared" si="743"/>
        <v/>
      </c>
      <c r="DJ55" s="306"/>
      <c r="DK55" s="292" t="str">
        <f>IF(DJ55="","",VLOOKUP(DJ55,Sprache!$D$5:$E$63,2,0))</f>
        <v/>
      </c>
      <c r="DL55" s="296"/>
      <c r="DM55" s="292" t="str">
        <f>IF(DL55="","",VLOOKUP(DL55,Sprache!$D$5:$E$63,2,0))</f>
        <v/>
      </c>
      <c r="DN55" s="316"/>
      <c r="DO55" s="317"/>
      <c r="DP55" s="318"/>
      <c r="DQ55" s="318"/>
      <c r="DR55" s="319">
        <f t="shared" si="744"/>
        <v>0</v>
      </c>
      <c r="DS55" s="319">
        <f t="shared" si="710"/>
        <v>0</v>
      </c>
      <c r="DT55" s="319"/>
      <c r="DU55" s="311" t="str">
        <f t="shared" si="745"/>
        <v/>
      </c>
      <c r="DW55" s="306"/>
      <c r="DX55" s="292" t="str">
        <f>IF(DW55="","",VLOOKUP(DW55,Sprache!$D$5:$E$63,2,0))</f>
        <v/>
      </c>
      <c r="DY55" s="296"/>
      <c r="DZ55" s="292" t="str">
        <f>IF(DY55="","",VLOOKUP(DY55,Sprache!$D$5:$E$63,2,0))</f>
        <v/>
      </c>
      <c r="EA55" s="316"/>
      <c r="EB55" s="317"/>
      <c r="EC55" s="318"/>
      <c r="ED55" s="318"/>
      <c r="EE55" s="319">
        <f t="shared" si="746"/>
        <v>0</v>
      </c>
      <c r="EF55" s="319">
        <f t="shared" si="711"/>
        <v>0</v>
      </c>
      <c r="EG55" s="319"/>
      <c r="EH55" s="311" t="str">
        <f t="shared" si="747"/>
        <v/>
      </c>
      <c r="EJ55" s="306"/>
      <c r="EK55" s="292" t="str">
        <f>IF(EJ55="","",VLOOKUP(EJ55,Sprache!$D$5:$E$63,2,0))</f>
        <v/>
      </c>
      <c r="EL55" s="296"/>
      <c r="EM55" s="292" t="str">
        <f>IF(EL55="","",VLOOKUP(EL55,Sprache!$D$5:$E$63,2,0))</f>
        <v/>
      </c>
      <c r="EN55" s="316"/>
      <c r="EO55" s="317"/>
      <c r="EP55" s="318"/>
      <c r="EQ55" s="318"/>
      <c r="ER55" s="319">
        <f t="shared" si="748"/>
        <v>0</v>
      </c>
      <c r="ES55" s="319">
        <f t="shared" si="712"/>
        <v>0</v>
      </c>
      <c r="ET55" s="319"/>
      <c r="EU55" s="311" t="str">
        <f t="shared" si="749"/>
        <v/>
      </c>
      <c r="EW55" s="306"/>
      <c r="EX55" s="292" t="str">
        <f>IF(EW55="","",VLOOKUP(EW55,Sprache!$D$5:$E$63,2,0))</f>
        <v/>
      </c>
      <c r="EY55" s="296"/>
      <c r="EZ55" s="292" t="str">
        <f>IF(EY55="","",VLOOKUP(EY55,Sprache!$D$5:$E$63,2,0))</f>
        <v/>
      </c>
      <c r="FA55" s="316"/>
      <c r="FB55" s="317"/>
      <c r="FC55" s="318"/>
      <c r="FD55" s="318"/>
      <c r="FE55" s="319">
        <f t="shared" si="750"/>
        <v>0</v>
      </c>
      <c r="FF55" s="319">
        <f t="shared" si="713"/>
        <v>0</v>
      </c>
      <c r="FG55" s="319"/>
      <c r="FH55" s="311" t="str">
        <f t="shared" si="751"/>
        <v/>
      </c>
      <c r="FJ55" s="306"/>
      <c r="FK55" s="292" t="str">
        <f>IF(FJ55="","",VLOOKUP(FJ55,Sprache!$D$5:$E$63,2,0))</f>
        <v/>
      </c>
      <c r="FL55" s="296"/>
      <c r="FM55" s="292" t="str">
        <f>IF(FL55="","",VLOOKUP(FL55,Sprache!$D$5:$E$63,2,0))</f>
        <v/>
      </c>
      <c r="FN55" s="316"/>
      <c r="FO55" s="317"/>
      <c r="FP55" s="318"/>
      <c r="FQ55" s="318"/>
      <c r="FR55" s="319">
        <f t="shared" si="752"/>
        <v>0</v>
      </c>
      <c r="FS55" s="319">
        <f t="shared" si="714"/>
        <v>0</v>
      </c>
      <c r="FT55" s="319"/>
      <c r="FU55" s="311" t="str">
        <f t="shared" si="753"/>
        <v/>
      </c>
      <c r="FW55" s="306"/>
      <c r="FX55" s="292" t="str">
        <f>IF(FW55="","",VLOOKUP(FW55,Sprache!$D$5:$E$63,2,0))</f>
        <v/>
      </c>
      <c r="FY55" s="296"/>
      <c r="FZ55" s="292" t="str">
        <f>IF(FY55="","",VLOOKUP(FY55,Sprache!$D$5:$E$63,2,0))</f>
        <v/>
      </c>
      <c r="GA55" s="316"/>
      <c r="GB55" s="317"/>
      <c r="GC55" s="318"/>
      <c r="GD55" s="318"/>
      <c r="GE55" s="319">
        <f t="shared" si="754"/>
        <v>0</v>
      </c>
      <c r="GF55" s="319">
        <f t="shared" si="715"/>
        <v>0</v>
      </c>
      <c r="GG55" s="319"/>
      <c r="GH55" s="311" t="str">
        <f t="shared" si="755"/>
        <v/>
      </c>
      <c r="GJ55" s="306"/>
      <c r="GK55" s="292" t="str">
        <f>IF(GJ55="","",VLOOKUP(GJ55,Sprache!$D$5:$E$63,2,0))</f>
        <v/>
      </c>
      <c r="GL55" s="296"/>
      <c r="GM55" s="292" t="str">
        <f>IF(GL55="","",VLOOKUP(GL55,Sprache!$D$5:$E$63,2,0))</f>
        <v/>
      </c>
      <c r="GN55" s="316"/>
      <c r="GO55" s="317"/>
      <c r="GP55" s="318"/>
      <c r="GQ55" s="318"/>
      <c r="GR55" s="319">
        <f t="shared" si="756"/>
        <v>0</v>
      </c>
      <c r="GS55" s="319">
        <f t="shared" si="716"/>
        <v>0</v>
      </c>
      <c r="GT55" s="319"/>
      <c r="GU55" s="311" t="str">
        <f t="shared" si="757"/>
        <v/>
      </c>
      <c r="GW55" s="306"/>
      <c r="GX55" s="292" t="str">
        <f>IF(GW55="","",VLOOKUP(GW55,Sprache!$D$5:$E$63,2,0))</f>
        <v/>
      </c>
      <c r="GY55" s="296"/>
      <c r="GZ55" s="292" t="str">
        <f>IF(GY55="","",VLOOKUP(GY55,Sprache!$D$5:$E$63,2,0))</f>
        <v/>
      </c>
      <c r="HA55" s="316"/>
      <c r="HB55" s="317"/>
      <c r="HC55" s="318"/>
      <c r="HD55" s="318"/>
      <c r="HE55" s="319">
        <f t="shared" si="758"/>
        <v>0</v>
      </c>
      <c r="HF55" s="319">
        <f t="shared" si="717"/>
        <v>0</v>
      </c>
      <c r="HG55" s="319"/>
      <c r="HH55" s="311" t="str">
        <f t="shared" si="759"/>
        <v/>
      </c>
      <c r="HJ55" s="306"/>
      <c r="HK55" s="292" t="str">
        <f>IF(HJ55="","",VLOOKUP(HJ55,Sprache!$D$5:$E$63,2,0))</f>
        <v/>
      </c>
      <c r="HL55" s="296"/>
      <c r="HM55" s="292" t="str">
        <f>IF(HL55="","",VLOOKUP(HL55,Sprache!$D$5:$E$63,2,0))</f>
        <v/>
      </c>
      <c r="HN55" s="316"/>
      <c r="HO55" s="317"/>
      <c r="HP55" s="318"/>
      <c r="HQ55" s="318"/>
      <c r="HR55" s="319">
        <f t="shared" si="760"/>
        <v>0</v>
      </c>
      <c r="HS55" s="319">
        <f t="shared" si="718"/>
        <v>0</v>
      </c>
      <c r="HT55" s="319"/>
      <c r="HU55" s="311" t="str">
        <f t="shared" si="761"/>
        <v/>
      </c>
      <c r="HW55" s="306"/>
      <c r="HX55" s="292" t="str">
        <f>IF(HW55="","",VLOOKUP(HW55,Sprache!$D$5:$E$63,2,0))</f>
        <v/>
      </c>
      <c r="HY55" s="296"/>
      <c r="HZ55" s="292" t="str">
        <f>IF(HY55="","",VLOOKUP(HY55,Sprache!$D$5:$E$63,2,0))</f>
        <v/>
      </c>
      <c r="IA55" s="316"/>
      <c r="IB55" s="317"/>
      <c r="IC55" s="318"/>
      <c r="ID55" s="318"/>
      <c r="IE55" s="319">
        <f t="shared" si="762"/>
        <v>0</v>
      </c>
      <c r="IF55" s="319">
        <f t="shared" si="719"/>
        <v>0</v>
      </c>
      <c r="IG55" s="319"/>
      <c r="IH55" s="311" t="str">
        <f t="shared" si="763"/>
        <v/>
      </c>
      <c r="IJ55" s="306"/>
      <c r="IK55" s="292" t="str">
        <f>IF(IJ55="","",VLOOKUP(IJ55,Sprache!$D$5:$E$63,2,0))</f>
        <v/>
      </c>
      <c r="IL55" s="296"/>
      <c r="IM55" s="292" t="str">
        <f>IF(IL55="","",VLOOKUP(IL55,Sprache!$D$5:$E$63,2,0))</f>
        <v/>
      </c>
      <c r="IN55" s="316"/>
      <c r="IO55" s="317"/>
      <c r="IP55" s="318"/>
      <c r="IQ55" s="318"/>
      <c r="IR55" s="319">
        <f t="shared" si="764"/>
        <v>0</v>
      </c>
      <c r="IS55" s="319">
        <f t="shared" si="720"/>
        <v>0</v>
      </c>
      <c r="IT55" s="319"/>
      <c r="IU55" s="311" t="str">
        <f t="shared" si="765"/>
        <v/>
      </c>
      <c r="IW55" s="306"/>
      <c r="IX55" s="292" t="str">
        <f>IF(IW55="","",VLOOKUP(IW55,Sprache!$D$5:$E$63,2,0))</f>
        <v/>
      </c>
      <c r="IY55" s="296"/>
      <c r="IZ55" s="292" t="str">
        <f>IF(IY55="","",VLOOKUP(IY55,Sprache!$D$5:$E$63,2,0))</f>
        <v/>
      </c>
      <c r="JA55" s="316"/>
      <c r="JB55" s="317"/>
      <c r="JC55" s="318"/>
      <c r="JD55" s="318"/>
      <c r="JE55" s="319">
        <f t="shared" si="766"/>
        <v>0</v>
      </c>
      <c r="JF55" s="319">
        <f t="shared" si="721"/>
        <v>0</v>
      </c>
      <c r="JG55" s="319"/>
      <c r="JH55" s="311" t="str">
        <f t="shared" si="767"/>
        <v/>
      </c>
      <c r="JJ55" s="306"/>
      <c r="JK55" s="292" t="str">
        <f>IF(JJ55="","",VLOOKUP(JJ55,Sprache!$D$5:$E$63,2,0))</f>
        <v/>
      </c>
      <c r="JL55" s="296"/>
      <c r="JM55" s="292" t="str">
        <f>IF(JL55="","",VLOOKUP(JL55,Sprache!$D$5:$E$63,2,0))</f>
        <v/>
      </c>
      <c r="JN55" s="316"/>
      <c r="JO55" s="317"/>
      <c r="JP55" s="318"/>
      <c r="JQ55" s="318"/>
      <c r="JR55" s="319">
        <f t="shared" si="768"/>
        <v>0</v>
      </c>
      <c r="JS55" s="319">
        <f t="shared" si="722"/>
        <v>0</v>
      </c>
      <c r="JT55" s="319"/>
      <c r="JU55" s="311" t="str">
        <f t="shared" si="769"/>
        <v/>
      </c>
      <c r="JW55" s="306"/>
      <c r="JX55" s="292" t="str">
        <f>IF(JW55="","",VLOOKUP(JW55,Sprache!$D$5:$E$63,2,0))</f>
        <v/>
      </c>
      <c r="JY55" s="296"/>
      <c r="JZ55" s="292" t="str">
        <f>IF(JY55="","",VLOOKUP(JY55,Sprache!$D$5:$E$63,2,0))</f>
        <v/>
      </c>
      <c r="KA55" s="316"/>
      <c r="KB55" s="317"/>
      <c r="KC55" s="318"/>
      <c r="KD55" s="318"/>
      <c r="KE55" s="319">
        <f t="shared" si="770"/>
        <v>0</v>
      </c>
      <c r="KF55" s="319">
        <f t="shared" si="723"/>
        <v>0</v>
      </c>
      <c r="KG55" s="319"/>
      <c r="KH55" s="311" t="str">
        <f t="shared" si="771"/>
        <v/>
      </c>
      <c r="KJ55" s="306"/>
      <c r="KK55" s="292" t="str">
        <f>IF(KJ55="","",VLOOKUP(KJ55,Sprache!$D$5:$E$63,2,0))</f>
        <v/>
      </c>
      <c r="KL55" s="296"/>
      <c r="KM55" s="292" t="str">
        <f>IF(KL55="","",VLOOKUP(KL55,Sprache!$D$5:$E$63,2,0))</f>
        <v/>
      </c>
      <c r="KN55" s="316"/>
      <c r="KO55" s="317"/>
      <c r="KP55" s="318"/>
      <c r="KQ55" s="318"/>
      <c r="KR55" s="319">
        <f t="shared" si="772"/>
        <v>0</v>
      </c>
      <c r="KS55" s="319">
        <f t="shared" si="724"/>
        <v>0</v>
      </c>
      <c r="KT55" s="319"/>
      <c r="KU55" s="311" t="str">
        <f t="shared" si="773"/>
        <v/>
      </c>
      <c r="KW55" s="306"/>
      <c r="KX55" s="292" t="str">
        <f>IF(KW55="","",VLOOKUP(KW55,Sprache!$D$5:$E$63,2,0))</f>
        <v/>
      </c>
      <c r="KY55" s="296"/>
      <c r="KZ55" s="292" t="str">
        <f>IF(KY55="","",VLOOKUP(KY55,Sprache!$D$5:$E$63,2,0))</f>
        <v/>
      </c>
      <c r="LA55" s="316"/>
      <c r="LB55" s="317"/>
      <c r="LC55" s="318"/>
      <c r="LD55" s="318"/>
      <c r="LE55" s="319">
        <f t="shared" si="774"/>
        <v>0</v>
      </c>
      <c r="LF55" s="319">
        <f t="shared" si="725"/>
        <v>0</v>
      </c>
      <c r="LG55" s="319"/>
      <c r="LH55" s="311" t="str">
        <f t="shared" si="775"/>
        <v/>
      </c>
      <c r="LJ55" s="306"/>
      <c r="LK55" s="292" t="str">
        <f>IF(LJ55="","",VLOOKUP(LJ55,Sprache!$D$5:$E$63,2,0))</f>
        <v/>
      </c>
      <c r="LL55" s="296"/>
      <c r="LM55" s="292" t="str">
        <f>IF(LL55="","",VLOOKUP(LL55,Sprache!$D$5:$E$63,2,0))</f>
        <v/>
      </c>
      <c r="LN55" s="316"/>
      <c r="LO55" s="317"/>
      <c r="LP55" s="318"/>
      <c r="LQ55" s="318"/>
      <c r="LR55" s="319">
        <f t="shared" si="776"/>
        <v>0</v>
      </c>
      <c r="LS55" s="319">
        <f t="shared" si="726"/>
        <v>0</v>
      </c>
      <c r="LT55" s="319"/>
      <c r="LU55" s="311" t="str">
        <f t="shared" si="777"/>
        <v/>
      </c>
      <c r="LW55" s="306"/>
      <c r="LX55" s="292" t="str">
        <f>IF(LW55="","",VLOOKUP(LW55,Sprache!$D$5:$E$63,2,0))</f>
        <v/>
      </c>
      <c r="LY55" s="296"/>
      <c r="LZ55" s="292" t="str">
        <f>IF(LY55="","",VLOOKUP(LY55,Sprache!$D$5:$E$63,2,0))</f>
        <v/>
      </c>
      <c r="MA55" s="316"/>
      <c r="MB55" s="317"/>
      <c r="MC55" s="318"/>
      <c r="MD55" s="318"/>
      <c r="ME55" s="319">
        <f t="shared" si="778"/>
        <v>0</v>
      </c>
      <c r="MF55" s="319">
        <f t="shared" si="727"/>
        <v>0</v>
      </c>
      <c r="MG55" s="319"/>
      <c r="MH55" s="311" t="str">
        <f t="shared" si="779"/>
        <v/>
      </c>
    </row>
    <row r="56" spans="1:346" s="450" customFormat="1" ht="24" customHeight="1" x14ac:dyDescent="0.25">
      <c r="A56" s="272"/>
      <c r="B56" s="281" t="str">
        <f>Sprache!$E$186</f>
        <v>Viertelfinale</v>
      </c>
      <c r="C56" s="303"/>
      <c r="D56" s="303"/>
      <c r="E56" s="284"/>
      <c r="F56" s="304"/>
      <c r="G56" s="305"/>
      <c r="H56" s="559"/>
      <c r="I56" s="552"/>
      <c r="J56" s="281" t="str">
        <f>$B56</f>
        <v>Viertelfinale</v>
      </c>
      <c r="K56" s="283"/>
      <c r="L56" s="283"/>
      <c r="M56" s="284"/>
      <c r="N56" s="287"/>
      <c r="O56" s="288"/>
      <c r="P56" s="285"/>
      <c r="Q56" s="289"/>
      <c r="R56" s="289"/>
      <c r="S56" s="284"/>
      <c r="T56" s="284"/>
      <c r="U56" s="290"/>
      <c r="W56" s="281" t="str">
        <f>$B56</f>
        <v>Viertelfinale</v>
      </c>
      <c r="X56" s="283"/>
      <c r="Y56" s="283"/>
      <c r="Z56" s="284"/>
      <c r="AA56" s="287"/>
      <c r="AB56" s="288"/>
      <c r="AC56" s="285"/>
      <c r="AD56" s="289"/>
      <c r="AE56" s="289"/>
      <c r="AF56" s="284"/>
      <c r="AG56" s="284"/>
      <c r="AH56" s="290"/>
      <c r="AJ56" s="281" t="str">
        <f>$B56</f>
        <v>Viertelfinale</v>
      </c>
      <c r="AK56" s="283"/>
      <c r="AL56" s="283"/>
      <c r="AM56" s="284"/>
      <c r="AN56" s="287"/>
      <c r="AO56" s="288"/>
      <c r="AP56" s="285"/>
      <c r="AQ56" s="289"/>
      <c r="AR56" s="289"/>
      <c r="AS56" s="284"/>
      <c r="AT56" s="284"/>
      <c r="AU56" s="290"/>
      <c r="AW56" s="281" t="str">
        <f>$B56</f>
        <v>Viertelfinale</v>
      </c>
      <c r="AX56" s="283"/>
      <c r="AY56" s="283"/>
      <c r="AZ56" s="284"/>
      <c r="BA56" s="287"/>
      <c r="BB56" s="288"/>
      <c r="BC56" s="285"/>
      <c r="BD56" s="289"/>
      <c r="BE56" s="289"/>
      <c r="BF56" s="284"/>
      <c r="BG56" s="284"/>
      <c r="BH56" s="290"/>
      <c r="BJ56" s="281" t="str">
        <f>$B56</f>
        <v>Viertelfinale</v>
      </c>
      <c r="BK56" s="283"/>
      <c r="BL56" s="283"/>
      <c r="BM56" s="284"/>
      <c r="BN56" s="287"/>
      <c r="BO56" s="288"/>
      <c r="BP56" s="285"/>
      <c r="BQ56" s="289"/>
      <c r="BR56" s="289"/>
      <c r="BS56" s="284"/>
      <c r="BT56" s="284"/>
      <c r="BU56" s="290"/>
      <c r="BW56" s="281" t="str">
        <f>$B56</f>
        <v>Viertelfinale</v>
      </c>
      <c r="BX56" s="283"/>
      <c r="BY56" s="283"/>
      <c r="BZ56" s="284"/>
      <c r="CA56" s="287"/>
      <c r="CB56" s="288"/>
      <c r="CC56" s="285"/>
      <c r="CD56" s="289"/>
      <c r="CE56" s="289"/>
      <c r="CF56" s="284"/>
      <c r="CG56" s="284"/>
      <c r="CH56" s="290"/>
      <c r="CJ56" s="281" t="str">
        <f>$B56</f>
        <v>Viertelfinale</v>
      </c>
      <c r="CK56" s="283"/>
      <c r="CL56" s="283"/>
      <c r="CM56" s="284"/>
      <c r="CN56" s="287"/>
      <c r="CO56" s="288"/>
      <c r="CP56" s="285"/>
      <c r="CQ56" s="289"/>
      <c r="CR56" s="289"/>
      <c r="CS56" s="284"/>
      <c r="CT56" s="284"/>
      <c r="CU56" s="290"/>
      <c r="CW56" s="281" t="str">
        <f>$B56</f>
        <v>Viertelfinale</v>
      </c>
      <c r="CX56" s="283"/>
      <c r="CY56" s="283"/>
      <c r="CZ56" s="284"/>
      <c r="DA56" s="287"/>
      <c r="DB56" s="288"/>
      <c r="DC56" s="285"/>
      <c r="DD56" s="289"/>
      <c r="DE56" s="289"/>
      <c r="DF56" s="284"/>
      <c r="DG56" s="284"/>
      <c r="DH56" s="290"/>
      <c r="DJ56" s="281" t="str">
        <f>$B56</f>
        <v>Viertelfinale</v>
      </c>
      <c r="DK56" s="283"/>
      <c r="DL56" s="283"/>
      <c r="DM56" s="284"/>
      <c r="DN56" s="287"/>
      <c r="DO56" s="288"/>
      <c r="DP56" s="285"/>
      <c r="DQ56" s="289"/>
      <c r="DR56" s="289"/>
      <c r="DS56" s="284"/>
      <c r="DT56" s="284"/>
      <c r="DU56" s="290"/>
      <c r="DW56" s="281" t="str">
        <f>$B56</f>
        <v>Viertelfinale</v>
      </c>
      <c r="DX56" s="283"/>
      <c r="DY56" s="283"/>
      <c r="DZ56" s="284"/>
      <c r="EA56" s="287"/>
      <c r="EB56" s="288"/>
      <c r="EC56" s="285"/>
      <c r="ED56" s="289"/>
      <c r="EE56" s="289"/>
      <c r="EF56" s="284"/>
      <c r="EG56" s="284"/>
      <c r="EH56" s="290"/>
      <c r="EJ56" s="281" t="str">
        <f>$B56</f>
        <v>Viertelfinale</v>
      </c>
      <c r="EK56" s="283"/>
      <c r="EL56" s="283"/>
      <c r="EM56" s="284"/>
      <c r="EN56" s="287"/>
      <c r="EO56" s="288"/>
      <c r="EP56" s="285"/>
      <c r="EQ56" s="289"/>
      <c r="ER56" s="289"/>
      <c r="ES56" s="284"/>
      <c r="ET56" s="284"/>
      <c r="EU56" s="290"/>
      <c r="EW56" s="281" t="str">
        <f>$B56</f>
        <v>Viertelfinale</v>
      </c>
      <c r="EX56" s="283"/>
      <c r="EY56" s="283"/>
      <c r="EZ56" s="284"/>
      <c r="FA56" s="287"/>
      <c r="FB56" s="288"/>
      <c r="FC56" s="285"/>
      <c r="FD56" s="289"/>
      <c r="FE56" s="289"/>
      <c r="FF56" s="284"/>
      <c r="FG56" s="284"/>
      <c r="FH56" s="290"/>
      <c r="FJ56" s="281" t="str">
        <f>$B56</f>
        <v>Viertelfinale</v>
      </c>
      <c r="FK56" s="283"/>
      <c r="FL56" s="283"/>
      <c r="FM56" s="284"/>
      <c r="FN56" s="287"/>
      <c r="FO56" s="288"/>
      <c r="FP56" s="285"/>
      <c r="FQ56" s="289"/>
      <c r="FR56" s="289"/>
      <c r="FS56" s="284"/>
      <c r="FT56" s="284"/>
      <c r="FU56" s="290"/>
      <c r="FW56" s="281" t="str">
        <f>$B56</f>
        <v>Viertelfinale</v>
      </c>
      <c r="FX56" s="283"/>
      <c r="FY56" s="283"/>
      <c r="FZ56" s="284"/>
      <c r="GA56" s="287"/>
      <c r="GB56" s="288"/>
      <c r="GC56" s="285"/>
      <c r="GD56" s="289"/>
      <c r="GE56" s="289"/>
      <c r="GF56" s="284"/>
      <c r="GG56" s="284"/>
      <c r="GH56" s="290"/>
      <c r="GJ56" s="281" t="str">
        <f>$B56</f>
        <v>Viertelfinale</v>
      </c>
      <c r="GK56" s="283"/>
      <c r="GL56" s="283"/>
      <c r="GM56" s="284"/>
      <c r="GN56" s="287"/>
      <c r="GO56" s="288"/>
      <c r="GP56" s="285"/>
      <c r="GQ56" s="289"/>
      <c r="GR56" s="289"/>
      <c r="GS56" s="284"/>
      <c r="GT56" s="284"/>
      <c r="GU56" s="290"/>
      <c r="GW56" s="281" t="str">
        <f>$B56</f>
        <v>Viertelfinale</v>
      </c>
      <c r="GX56" s="283"/>
      <c r="GY56" s="283"/>
      <c r="GZ56" s="284"/>
      <c r="HA56" s="287"/>
      <c r="HB56" s="288"/>
      <c r="HC56" s="285"/>
      <c r="HD56" s="289"/>
      <c r="HE56" s="289"/>
      <c r="HF56" s="284"/>
      <c r="HG56" s="284"/>
      <c r="HH56" s="290"/>
      <c r="HJ56" s="281" t="str">
        <f>$B56</f>
        <v>Viertelfinale</v>
      </c>
      <c r="HK56" s="283"/>
      <c r="HL56" s="283"/>
      <c r="HM56" s="284"/>
      <c r="HN56" s="287"/>
      <c r="HO56" s="288"/>
      <c r="HP56" s="285"/>
      <c r="HQ56" s="289"/>
      <c r="HR56" s="289"/>
      <c r="HS56" s="284"/>
      <c r="HT56" s="284"/>
      <c r="HU56" s="290"/>
      <c r="HW56" s="281" t="str">
        <f>$B56</f>
        <v>Viertelfinale</v>
      </c>
      <c r="HX56" s="283"/>
      <c r="HY56" s="283"/>
      <c r="HZ56" s="284"/>
      <c r="IA56" s="287"/>
      <c r="IB56" s="288"/>
      <c r="IC56" s="285"/>
      <c r="ID56" s="289"/>
      <c r="IE56" s="289"/>
      <c r="IF56" s="284"/>
      <c r="IG56" s="284"/>
      <c r="IH56" s="290"/>
      <c r="IJ56" s="281" t="str">
        <f>$B56</f>
        <v>Viertelfinale</v>
      </c>
      <c r="IK56" s="283"/>
      <c r="IL56" s="283"/>
      <c r="IM56" s="284"/>
      <c r="IN56" s="287"/>
      <c r="IO56" s="288"/>
      <c r="IP56" s="285"/>
      <c r="IQ56" s="289"/>
      <c r="IR56" s="289"/>
      <c r="IS56" s="284"/>
      <c r="IT56" s="284"/>
      <c r="IU56" s="290"/>
      <c r="IW56" s="281" t="str">
        <f>$B56</f>
        <v>Viertelfinale</v>
      </c>
      <c r="IX56" s="283"/>
      <c r="IY56" s="283"/>
      <c r="IZ56" s="284"/>
      <c r="JA56" s="287"/>
      <c r="JB56" s="288"/>
      <c r="JC56" s="285"/>
      <c r="JD56" s="289"/>
      <c r="JE56" s="289"/>
      <c r="JF56" s="284"/>
      <c r="JG56" s="284"/>
      <c r="JH56" s="290"/>
      <c r="JJ56" s="281" t="str">
        <f>$B56</f>
        <v>Viertelfinale</v>
      </c>
      <c r="JK56" s="283"/>
      <c r="JL56" s="283"/>
      <c r="JM56" s="284"/>
      <c r="JN56" s="287"/>
      <c r="JO56" s="288"/>
      <c r="JP56" s="285"/>
      <c r="JQ56" s="289"/>
      <c r="JR56" s="289"/>
      <c r="JS56" s="284"/>
      <c r="JT56" s="284"/>
      <c r="JU56" s="290"/>
      <c r="JW56" s="281" t="str">
        <f>$B56</f>
        <v>Viertelfinale</v>
      </c>
      <c r="JX56" s="283"/>
      <c r="JY56" s="283"/>
      <c r="JZ56" s="284"/>
      <c r="KA56" s="287"/>
      <c r="KB56" s="288"/>
      <c r="KC56" s="285"/>
      <c r="KD56" s="289"/>
      <c r="KE56" s="289"/>
      <c r="KF56" s="284"/>
      <c r="KG56" s="284"/>
      <c r="KH56" s="290"/>
      <c r="KJ56" s="281" t="str">
        <f>$B56</f>
        <v>Viertelfinale</v>
      </c>
      <c r="KK56" s="283"/>
      <c r="KL56" s="283"/>
      <c r="KM56" s="284"/>
      <c r="KN56" s="287"/>
      <c r="KO56" s="288"/>
      <c r="KP56" s="285"/>
      <c r="KQ56" s="289"/>
      <c r="KR56" s="289"/>
      <c r="KS56" s="284"/>
      <c r="KT56" s="284"/>
      <c r="KU56" s="290"/>
      <c r="KW56" s="281" t="str">
        <f>$B56</f>
        <v>Viertelfinale</v>
      </c>
      <c r="KX56" s="283"/>
      <c r="KY56" s="283"/>
      <c r="KZ56" s="284"/>
      <c r="LA56" s="287"/>
      <c r="LB56" s="288"/>
      <c r="LC56" s="285"/>
      <c r="LD56" s="289"/>
      <c r="LE56" s="289"/>
      <c r="LF56" s="284"/>
      <c r="LG56" s="284"/>
      <c r="LH56" s="290"/>
      <c r="LJ56" s="281" t="str">
        <f>$B56</f>
        <v>Viertelfinale</v>
      </c>
      <c r="LK56" s="283"/>
      <c r="LL56" s="283"/>
      <c r="LM56" s="284"/>
      <c r="LN56" s="287"/>
      <c r="LO56" s="288"/>
      <c r="LP56" s="285"/>
      <c r="LQ56" s="289"/>
      <c r="LR56" s="289"/>
      <c r="LS56" s="284"/>
      <c r="LT56" s="284"/>
      <c r="LU56" s="290"/>
      <c r="LW56" s="281" t="str">
        <f>$B56</f>
        <v>Viertelfinale</v>
      </c>
      <c r="LX56" s="283"/>
      <c r="LY56" s="283"/>
      <c r="LZ56" s="284"/>
      <c r="MA56" s="287"/>
      <c r="MB56" s="288"/>
      <c r="MC56" s="285"/>
      <c r="MD56" s="289"/>
      <c r="ME56" s="289"/>
      <c r="MF56" s="284"/>
      <c r="MG56" s="284"/>
      <c r="MH56" s="290"/>
    </row>
    <row r="57" spans="1:346" s="450" customFormat="1" x14ac:dyDescent="0.25">
      <c r="A57" s="272"/>
      <c r="B57" s="291" t="str">
        <f>IF(C57="","",INDEX(Groups!$C$7:$C$35,MATCH(C57,Groups!$D$7:$D$35,0)))</f>
        <v/>
      </c>
      <c r="C57" s="292" t="str">
        <f>EURO!$C$64</f>
        <v/>
      </c>
      <c r="D57" s="293" t="str">
        <f>IF(E57="","",INDEX(Groups!$C$7:$C$35,MATCH(E57,Groups!$D$7:$D$35,0)))</f>
        <v/>
      </c>
      <c r="E57" s="292" t="str">
        <f>EURO!$E$64</f>
        <v/>
      </c>
      <c r="F57" s="294" t="str">
        <f>IF(AND(EURO!$C$65&lt;&gt;"",EURO!$E$65&lt;&gt;""),EURO!$C$65,"")</f>
        <v/>
      </c>
      <c r="G57" s="295" t="str">
        <f>IF(AND(EURO!$C$65&lt;&gt;"",EURO!$E$65&lt;&gt;""),EURO!$E$65,"")</f>
        <v/>
      </c>
      <c r="H57" s="558" t="str">
        <f>IF(AND(F57&lt;&gt;"",G57&lt;&gt;"",F57=G57,EURO!$C$67&lt;&gt;"",EURO!$E$67&lt;&gt;""),"("&amp;EURO!$C$67&amp;Sprache!$E$149&amp;EURO!$E$67&amp;")","")</f>
        <v/>
      </c>
      <c r="I57" s="552"/>
      <c r="J57" s="306"/>
      <c r="K57" s="292" t="str">
        <f>IF(J57="","",VLOOKUP(J57,Sprache!$D$5:$E$63,2,0))</f>
        <v/>
      </c>
      <c r="L57" s="296"/>
      <c r="M57" s="292" t="str">
        <f>IF(L57="","",VLOOKUP(L57,Sprache!$D$5:$E$63,2,0))</f>
        <v/>
      </c>
      <c r="N57" s="307"/>
      <c r="O57" s="308"/>
      <c r="P57" s="309"/>
      <c r="Q57" s="309"/>
      <c r="R57" s="310">
        <f>COUNTIF(J$57:J$60,J57)+COUNTIF(L$57:L$60,J57)</f>
        <v>0</v>
      </c>
      <c r="S57" s="310">
        <f>COUNTIF(J$57:J$60,L57)+COUNTIF(L$57:L$60,L57)</f>
        <v>0</v>
      </c>
      <c r="T57" s="310"/>
      <c r="U57" s="311" t="str">
        <f>IF(OR(J57&lt;&gt;"",L57&lt;&gt;""),IF(R57&lt;&gt;1,0,COUNTIF($B$57:$B$60,J57)+COUNTIF($D$57:$D$60,J57))+IF(S57&lt;&gt;1,0,COUNTIF($B$57:$B$60,L57)+COUNTIF($D$57:$D$60,L57)),"")</f>
        <v/>
      </c>
      <c r="W57" s="306"/>
      <c r="X57" s="292" t="str">
        <f>IF(W57="","",VLOOKUP(W57,Sprache!$D$5:$E$63,2,0))</f>
        <v/>
      </c>
      <c r="Y57" s="296"/>
      <c r="Z57" s="292" t="str">
        <f>IF(Y57="","",VLOOKUP(Y57,Sprache!$D$5:$E$63,2,0))</f>
        <v/>
      </c>
      <c r="AA57" s="307"/>
      <c r="AB57" s="308"/>
      <c r="AC57" s="309"/>
      <c r="AD57" s="309"/>
      <c r="AE57" s="310">
        <f>COUNTIF(W$57:W$60,W57)+COUNTIF(Y$57:Y$60,W57)</f>
        <v>0</v>
      </c>
      <c r="AF57" s="310">
        <f>COUNTIF(W$57:W$60,Y57)+COUNTIF(Y$57:Y$60,Y57)</f>
        <v>0</v>
      </c>
      <c r="AG57" s="310"/>
      <c r="AH57" s="311" t="str">
        <f>IF(OR(W57&lt;&gt;"",Y57&lt;&gt;""),IF(AE57&lt;&gt;1,0,COUNTIF($B$57:$B$60,W57)+COUNTIF($D$57:$D$60,W57))+IF(AF57&lt;&gt;1,0,COUNTIF($B$57:$B$60,Y57)+COUNTIF($D$57:$D$60,Y57)),"")</f>
        <v/>
      </c>
      <c r="AJ57" s="306"/>
      <c r="AK57" s="292" t="str">
        <f>IF(AJ57="","",VLOOKUP(AJ57,Sprache!$D$5:$E$63,2,0))</f>
        <v/>
      </c>
      <c r="AL57" s="296"/>
      <c r="AM57" s="292" t="str">
        <f>IF(AL57="","",VLOOKUP(AL57,Sprache!$D$5:$E$63,2,0))</f>
        <v/>
      </c>
      <c r="AN57" s="307"/>
      <c r="AO57" s="308"/>
      <c r="AP57" s="309"/>
      <c r="AQ57" s="309"/>
      <c r="AR57" s="310">
        <f>COUNTIF(AJ$57:AJ$60,AJ57)+COUNTIF(AL$57:AL$60,AJ57)</f>
        <v>0</v>
      </c>
      <c r="AS57" s="310">
        <f>COUNTIF(AJ$57:AJ$60,AL57)+COUNTIF(AL$57:AL$60,AL57)</f>
        <v>0</v>
      </c>
      <c r="AT57" s="310"/>
      <c r="AU57" s="311" t="str">
        <f>IF(OR(AJ57&lt;&gt;"",AL57&lt;&gt;""),IF(AR57&lt;&gt;1,0,COUNTIF($B$57:$B$60,AJ57)+COUNTIF($D$57:$D$60,AJ57))+IF(AS57&lt;&gt;1,0,COUNTIF($B$57:$B$60,AL57)+COUNTIF($D$57:$D$60,AL57)),"")</f>
        <v/>
      </c>
      <c r="AW57" s="306"/>
      <c r="AX57" s="292" t="str">
        <f>IF(AW57="","",VLOOKUP(AW57,Sprache!$D$5:$E$63,2,0))</f>
        <v/>
      </c>
      <c r="AY57" s="296"/>
      <c r="AZ57" s="292" t="str">
        <f>IF(AY57="","",VLOOKUP(AY57,Sprache!$D$5:$E$63,2,0))</f>
        <v/>
      </c>
      <c r="BA57" s="307"/>
      <c r="BB57" s="308"/>
      <c r="BC57" s="309"/>
      <c r="BD57" s="309"/>
      <c r="BE57" s="310">
        <f>COUNTIF(AW$57:AW$60,AW57)+COUNTIF(AY$57:AY$60,AW57)</f>
        <v>0</v>
      </c>
      <c r="BF57" s="310">
        <f>COUNTIF(AW$57:AW$60,AY57)+COUNTIF(AY$57:AY$60,AY57)</f>
        <v>0</v>
      </c>
      <c r="BG57" s="310"/>
      <c r="BH57" s="311" t="str">
        <f>IF(OR(AW57&lt;&gt;"",AY57&lt;&gt;""),IF(BE57&lt;&gt;1,0,COUNTIF($B$57:$B$60,AW57)+COUNTIF($D$57:$D$60,AW57))+IF(BF57&lt;&gt;1,0,COUNTIF($B$57:$B$60,AY57)+COUNTIF($D$57:$D$60,AY57)),"")</f>
        <v/>
      </c>
      <c r="BJ57" s="306"/>
      <c r="BK57" s="292" t="str">
        <f>IF(BJ57="","",VLOOKUP(BJ57,Sprache!$D$5:$E$63,2,0))</f>
        <v/>
      </c>
      <c r="BL57" s="296"/>
      <c r="BM57" s="292" t="str">
        <f>IF(BL57="","",VLOOKUP(BL57,Sprache!$D$5:$E$63,2,0))</f>
        <v/>
      </c>
      <c r="BN57" s="307"/>
      <c r="BO57" s="308"/>
      <c r="BP57" s="309"/>
      <c r="BQ57" s="309"/>
      <c r="BR57" s="310">
        <f>COUNTIF(BJ$57:BJ$60,BJ57)+COUNTIF(BL$57:BL$60,BJ57)</f>
        <v>0</v>
      </c>
      <c r="BS57" s="310">
        <f>COUNTIF(BJ$57:BJ$60,BL57)+COUNTIF(BL$57:BL$60,BL57)</f>
        <v>0</v>
      </c>
      <c r="BT57" s="310"/>
      <c r="BU57" s="311" t="str">
        <f>IF(OR(BJ57&lt;&gt;"",BL57&lt;&gt;""),IF(BR57&lt;&gt;1,0,COUNTIF($B$57:$B$60,BJ57)+COUNTIF($D$57:$D$60,BJ57))+IF(BS57&lt;&gt;1,0,COUNTIF($B$57:$B$60,BL57)+COUNTIF($D$57:$D$60,BL57)),"")</f>
        <v/>
      </c>
      <c r="BW57" s="306"/>
      <c r="BX57" s="292" t="str">
        <f>IF(BW57="","",VLOOKUP(BW57,Sprache!$D$5:$E$63,2,0))</f>
        <v/>
      </c>
      <c r="BY57" s="296"/>
      <c r="BZ57" s="292" t="str">
        <f>IF(BY57="","",VLOOKUP(BY57,Sprache!$D$5:$E$63,2,0))</f>
        <v/>
      </c>
      <c r="CA57" s="307"/>
      <c r="CB57" s="308"/>
      <c r="CC57" s="309"/>
      <c r="CD57" s="309"/>
      <c r="CE57" s="310">
        <f>COUNTIF(BW$57:BW$60,BW57)+COUNTIF(BY$57:BY$60,BW57)</f>
        <v>0</v>
      </c>
      <c r="CF57" s="310">
        <f>COUNTIF(BW$57:BW$60,BY57)+COUNTIF(BY$57:BY$60,BY57)</f>
        <v>0</v>
      </c>
      <c r="CG57" s="310"/>
      <c r="CH57" s="311" t="str">
        <f>IF(OR(BW57&lt;&gt;"",BY57&lt;&gt;""),IF(CE57&lt;&gt;1,0,COUNTIF($B$57:$B$60,BW57)+COUNTIF($D$57:$D$60,BW57))+IF(CF57&lt;&gt;1,0,COUNTIF($B$57:$B$60,BY57)+COUNTIF($D$57:$D$60,BY57)),"")</f>
        <v/>
      </c>
      <c r="CJ57" s="306"/>
      <c r="CK57" s="292" t="str">
        <f>IF(CJ57="","",VLOOKUP(CJ57,Sprache!$D$5:$E$63,2,0))</f>
        <v/>
      </c>
      <c r="CL57" s="296"/>
      <c r="CM57" s="292" t="str">
        <f>IF(CL57="","",VLOOKUP(CL57,Sprache!$D$5:$E$63,2,0))</f>
        <v/>
      </c>
      <c r="CN57" s="307"/>
      <c r="CO57" s="308"/>
      <c r="CP57" s="309"/>
      <c r="CQ57" s="309"/>
      <c r="CR57" s="310">
        <f>COUNTIF(CJ$57:CJ$60,CJ57)+COUNTIF(CL$57:CL$60,CJ57)</f>
        <v>0</v>
      </c>
      <c r="CS57" s="310">
        <f>COUNTIF(CJ$57:CJ$60,CL57)+COUNTIF(CL$57:CL$60,CL57)</f>
        <v>0</v>
      </c>
      <c r="CT57" s="310"/>
      <c r="CU57" s="311" t="str">
        <f>IF(OR(CJ57&lt;&gt;"",CL57&lt;&gt;""),IF(CR57&lt;&gt;1,0,COUNTIF($B$57:$B$60,CJ57)+COUNTIF($D$57:$D$60,CJ57))+IF(CS57&lt;&gt;1,0,COUNTIF($B$57:$B$60,CL57)+COUNTIF($D$57:$D$60,CL57)),"")</f>
        <v/>
      </c>
      <c r="CW57" s="306"/>
      <c r="CX57" s="292" t="str">
        <f>IF(CW57="","",VLOOKUP(CW57,Sprache!$D$5:$E$63,2,0))</f>
        <v/>
      </c>
      <c r="CY57" s="296"/>
      <c r="CZ57" s="292" t="str">
        <f>IF(CY57="","",VLOOKUP(CY57,Sprache!$D$5:$E$63,2,0))</f>
        <v/>
      </c>
      <c r="DA57" s="307"/>
      <c r="DB57" s="308"/>
      <c r="DC57" s="309"/>
      <c r="DD57" s="309"/>
      <c r="DE57" s="310">
        <f>COUNTIF(CW$57:CW$60,CW57)+COUNTIF(CY$57:CY$60,CW57)</f>
        <v>0</v>
      </c>
      <c r="DF57" s="310">
        <f>COUNTIF(CW$57:CW$60,CY57)+COUNTIF(CY$57:CY$60,CY57)</f>
        <v>0</v>
      </c>
      <c r="DG57" s="310"/>
      <c r="DH57" s="311" t="str">
        <f>IF(OR(CW57&lt;&gt;"",CY57&lt;&gt;""),IF(DE57&lt;&gt;1,0,COUNTIF($B$57:$B$60,CW57)+COUNTIF($D$57:$D$60,CW57))+IF(DF57&lt;&gt;1,0,COUNTIF($B$57:$B$60,CY57)+COUNTIF($D$57:$D$60,CY57)),"")</f>
        <v/>
      </c>
      <c r="DJ57" s="306"/>
      <c r="DK57" s="292" t="str">
        <f>IF(DJ57="","",VLOOKUP(DJ57,Sprache!$D$5:$E$63,2,0))</f>
        <v/>
      </c>
      <c r="DL57" s="296"/>
      <c r="DM57" s="292" t="str">
        <f>IF(DL57="","",VLOOKUP(DL57,Sprache!$D$5:$E$63,2,0))</f>
        <v/>
      </c>
      <c r="DN57" s="307"/>
      <c r="DO57" s="308"/>
      <c r="DP57" s="309"/>
      <c r="DQ57" s="309"/>
      <c r="DR57" s="310">
        <f>COUNTIF(DJ$57:DJ$60,DJ57)+COUNTIF(DL$57:DL$60,DJ57)</f>
        <v>0</v>
      </c>
      <c r="DS57" s="310">
        <f>COUNTIF(DJ$57:DJ$60,DL57)+COUNTIF(DL$57:DL$60,DL57)</f>
        <v>0</v>
      </c>
      <c r="DT57" s="310"/>
      <c r="DU57" s="311" t="str">
        <f>IF(OR(DJ57&lt;&gt;"",DL57&lt;&gt;""),IF(DR57&lt;&gt;1,0,COUNTIF($B$57:$B$60,DJ57)+COUNTIF($D$57:$D$60,DJ57))+IF(DS57&lt;&gt;1,0,COUNTIF($B$57:$B$60,DL57)+COUNTIF($D$57:$D$60,DL57)),"")</f>
        <v/>
      </c>
      <c r="DW57" s="306"/>
      <c r="DX57" s="292" t="str">
        <f>IF(DW57="","",VLOOKUP(DW57,Sprache!$D$5:$E$63,2,0))</f>
        <v/>
      </c>
      <c r="DY57" s="296"/>
      <c r="DZ57" s="292" t="str">
        <f>IF(DY57="","",VLOOKUP(DY57,Sprache!$D$5:$E$63,2,0))</f>
        <v/>
      </c>
      <c r="EA57" s="307"/>
      <c r="EB57" s="308"/>
      <c r="EC57" s="309"/>
      <c r="ED57" s="309"/>
      <c r="EE57" s="310">
        <f>COUNTIF(DW$57:DW$60,DW57)+COUNTIF(DY$57:DY$60,DW57)</f>
        <v>0</v>
      </c>
      <c r="EF57" s="310">
        <f>COUNTIF(DW$57:DW$60,DY57)+COUNTIF(DY$57:DY$60,DY57)</f>
        <v>0</v>
      </c>
      <c r="EG57" s="310"/>
      <c r="EH57" s="311" t="str">
        <f>IF(OR(DW57&lt;&gt;"",DY57&lt;&gt;""),IF(EE57&lt;&gt;1,0,COUNTIF($B$57:$B$60,DW57)+COUNTIF($D$57:$D$60,DW57))+IF(EF57&lt;&gt;1,0,COUNTIF($B$57:$B$60,DY57)+COUNTIF($D$57:$D$60,DY57)),"")</f>
        <v/>
      </c>
      <c r="EJ57" s="306"/>
      <c r="EK57" s="292" t="str">
        <f>IF(EJ57="","",VLOOKUP(EJ57,Sprache!$D$5:$E$63,2,0))</f>
        <v/>
      </c>
      <c r="EL57" s="296"/>
      <c r="EM57" s="292" t="str">
        <f>IF(EL57="","",VLOOKUP(EL57,Sprache!$D$5:$E$63,2,0))</f>
        <v/>
      </c>
      <c r="EN57" s="307"/>
      <c r="EO57" s="308"/>
      <c r="EP57" s="309"/>
      <c r="EQ57" s="309"/>
      <c r="ER57" s="310">
        <f>COUNTIF(EJ$57:EJ$60,EJ57)+COUNTIF(EL$57:EL$60,EJ57)</f>
        <v>0</v>
      </c>
      <c r="ES57" s="310">
        <f>COUNTIF(EJ$57:EJ$60,EL57)+COUNTIF(EL$57:EL$60,EL57)</f>
        <v>0</v>
      </c>
      <c r="ET57" s="310"/>
      <c r="EU57" s="311" t="str">
        <f>IF(OR(EJ57&lt;&gt;"",EL57&lt;&gt;""),IF(ER57&lt;&gt;1,0,COUNTIF($B$57:$B$60,EJ57)+COUNTIF($D$57:$D$60,EJ57))+IF(ES57&lt;&gt;1,0,COUNTIF($B$57:$B$60,EL57)+COUNTIF($D$57:$D$60,EL57)),"")</f>
        <v/>
      </c>
      <c r="EW57" s="306"/>
      <c r="EX57" s="292" t="str">
        <f>IF(EW57="","",VLOOKUP(EW57,Sprache!$D$5:$E$63,2,0))</f>
        <v/>
      </c>
      <c r="EY57" s="296"/>
      <c r="EZ57" s="292" t="str">
        <f>IF(EY57="","",VLOOKUP(EY57,Sprache!$D$5:$E$63,2,0))</f>
        <v/>
      </c>
      <c r="FA57" s="307"/>
      <c r="FB57" s="308"/>
      <c r="FC57" s="309"/>
      <c r="FD57" s="309"/>
      <c r="FE57" s="310">
        <f>COUNTIF(EW$57:EW$60,EW57)+COUNTIF(EY$57:EY$60,EW57)</f>
        <v>0</v>
      </c>
      <c r="FF57" s="310">
        <f>COUNTIF(EW$57:EW$60,EY57)+COUNTIF(EY$57:EY$60,EY57)</f>
        <v>0</v>
      </c>
      <c r="FG57" s="310"/>
      <c r="FH57" s="311" t="str">
        <f>IF(OR(EW57&lt;&gt;"",EY57&lt;&gt;""),IF(FE57&lt;&gt;1,0,COUNTIF($B$57:$B$60,EW57)+COUNTIF($D$57:$D$60,EW57))+IF(FF57&lt;&gt;1,0,COUNTIF($B$57:$B$60,EY57)+COUNTIF($D$57:$D$60,EY57)),"")</f>
        <v/>
      </c>
      <c r="FJ57" s="306"/>
      <c r="FK57" s="292" t="str">
        <f>IF(FJ57="","",VLOOKUP(FJ57,Sprache!$D$5:$E$63,2,0))</f>
        <v/>
      </c>
      <c r="FL57" s="296"/>
      <c r="FM57" s="292" t="str">
        <f>IF(FL57="","",VLOOKUP(FL57,Sprache!$D$5:$E$63,2,0))</f>
        <v/>
      </c>
      <c r="FN57" s="307"/>
      <c r="FO57" s="308"/>
      <c r="FP57" s="309"/>
      <c r="FQ57" s="309"/>
      <c r="FR57" s="310">
        <f>COUNTIF(FJ$57:FJ$60,FJ57)+COUNTIF(FL$57:FL$60,FJ57)</f>
        <v>0</v>
      </c>
      <c r="FS57" s="310">
        <f>COUNTIF(FJ$57:FJ$60,FL57)+COUNTIF(FL$57:FL$60,FL57)</f>
        <v>0</v>
      </c>
      <c r="FT57" s="310"/>
      <c r="FU57" s="311" t="str">
        <f>IF(OR(FJ57&lt;&gt;"",FL57&lt;&gt;""),IF(FR57&lt;&gt;1,0,COUNTIF($B$57:$B$60,FJ57)+COUNTIF($D$57:$D$60,FJ57))+IF(FS57&lt;&gt;1,0,COUNTIF($B$57:$B$60,FL57)+COUNTIF($D$57:$D$60,FL57)),"")</f>
        <v/>
      </c>
      <c r="FW57" s="306"/>
      <c r="FX57" s="292" t="str">
        <f>IF(FW57="","",VLOOKUP(FW57,Sprache!$D$5:$E$63,2,0))</f>
        <v/>
      </c>
      <c r="FY57" s="296"/>
      <c r="FZ57" s="292" t="str">
        <f>IF(FY57="","",VLOOKUP(FY57,Sprache!$D$5:$E$63,2,0))</f>
        <v/>
      </c>
      <c r="GA57" s="307"/>
      <c r="GB57" s="308"/>
      <c r="GC57" s="309"/>
      <c r="GD57" s="309"/>
      <c r="GE57" s="310">
        <f>COUNTIF(FW$57:FW$60,FW57)+COUNTIF(FY$57:FY$60,FW57)</f>
        <v>0</v>
      </c>
      <c r="GF57" s="310">
        <f>COUNTIF(FW$57:FW$60,FY57)+COUNTIF(FY$57:FY$60,FY57)</f>
        <v>0</v>
      </c>
      <c r="GG57" s="310"/>
      <c r="GH57" s="311" t="str">
        <f>IF(OR(FW57&lt;&gt;"",FY57&lt;&gt;""),IF(GE57&lt;&gt;1,0,COUNTIF($B$57:$B$60,FW57)+COUNTIF($D$57:$D$60,FW57))+IF(GF57&lt;&gt;1,0,COUNTIF($B$57:$B$60,FY57)+COUNTIF($D$57:$D$60,FY57)),"")</f>
        <v/>
      </c>
      <c r="GJ57" s="306"/>
      <c r="GK57" s="292" t="str">
        <f>IF(GJ57="","",VLOOKUP(GJ57,Sprache!$D$5:$E$63,2,0))</f>
        <v/>
      </c>
      <c r="GL57" s="296"/>
      <c r="GM57" s="292" t="str">
        <f>IF(GL57="","",VLOOKUP(GL57,Sprache!$D$5:$E$63,2,0))</f>
        <v/>
      </c>
      <c r="GN57" s="307"/>
      <c r="GO57" s="308"/>
      <c r="GP57" s="309"/>
      <c r="GQ57" s="309"/>
      <c r="GR57" s="310">
        <f>COUNTIF(GJ$57:GJ$60,GJ57)+COUNTIF(GL$57:GL$60,GJ57)</f>
        <v>0</v>
      </c>
      <c r="GS57" s="310">
        <f>COUNTIF(GJ$57:GJ$60,GL57)+COUNTIF(GL$57:GL$60,GL57)</f>
        <v>0</v>
      </c>
      <c r="GT57" s="310"/>
      <c r="GU57" s="311" t="str">
        <f>IF(OR(GJ57&lt;&gt;"",GL57&lt;&gt;""),IF(GR57&lt;&gt;1,0,COUNTIF($B$57:$B$60,GJ57)+COUNTIF($D$57:$D$60,GJ57))+IF(GS57&lt;&gt;1,0,COUNTIF($B$57:$B$60,GL57)+COUNTIF($D$57:$D$60,GL57)),"")</f>
        <v/>
      </c>
      <c r="GW57" s="306"/>
      <c r="GX57" s="292" t="str">
        <f>IF(GW57="","",VLOOKUP(GW57,Sprache!$D$5:$E$63,2,0))</f>
        <v/>
      </c>
      <c r="GY57" s="296"/>
      <c r="GZ57" s="292" t="str">
        <f>IF(GY57="","",VLOOKUP(GY57,Sprache!$D$5:$E$63,2,0))</f>
        <v/>
      </c>
      <c r="HA57" s="307"/>
      <c r="HB57" s="308"/>
      <c r="HC57" s="309"/>
      <c r="HD57" s="309"/>
      <c r="HE57" s="310">
        <f>COUNTIF(GW$57:GW$60,GW57)+COUNTIF(GY$57:GY$60,GW57)</f>
        <v>0</v>
      </c>
      <c r="HF57" s="310">
        <f>COUNTIF(GW$57:GW$60,GY57)+COUNTIF(GY$57:GY$60,GY57)</f>
        <v>0</v>
      </c>
      <c r="HG57" s="310"/>
      <c r="HH57" s="311" t="str">
        <f>IF(OR(GW57&lt;&gt;"",GY57&lt;&gt;""),IF(HE57&lt;&gt;1,0,COUNTIF($B$57:$B$60,GW57)+COUNTIF($D$57:$D$60,GW57))+IF(HF57&lt;&gt;1,0,COUNTIF($B$57:$B$60,GY57)+COUNTIF($D$57:$D$60,GY57)),"")</f>
        <v/>
      </c>
      <c r="HJ57" s="306"/>
      <c r="HK57" s="292" t="str">
        <f>IF(HJ57="","",VLOOKUP(HJ57,Sprache!$D$5:$E$63,2,0))</f>
        <v/>
      </c>
      <c r="HL57" s="296"/>
      <c r="HM57" s="292" t="str">
        <f>IF(HL57="","",VLOOKUP(HL57,Sprache!$D$5:$E$63,2,0))</f>
        <v/>
      </c>
      <c r="HN57" s="307"/>
      <c r="HO57" s="308"/>
      <c r="HP57" s="309"/>
      <c r="HQ57" s="309"/>
      <c r="HR57" s="310">
        <f>COUNTIF(HJ$57:HJ$60,HJ57)+COUNTIF(HL$57:HL$60,HJ57)</f>
        <v>0</v>
      </c>
      <c r="HS57" s="310">
        <f>COUNTIF(HJ$57:HJ$60,HL57)+COUNTIF(HL$57:HL$60,HL57)</f>
        <v>0</v>
      </c>
      <c r="HT57" s="310"/>
      <c r="HU57" s="311" t="str">
        <f>IF(OR(HJ57&lt;&gt;"",HL57&lt;&gt;""),IF(HR57&lt;&gt;1,0,COUNTIF($B$57:$B$60,HJ57)+COUNTIF($D$57:$D$60,HJ57))+IF(HS57&lt;&gt;1,0,COUNTIF($B$57:$B$60,HL57)+COUNTIF($D$57:$D$60,HL57)),"")</f>
        <v/>
      </c>
      <c r="HW57" s="306"/>
      <c r="HX57" s="292" t="str">
        <f>IF(HW57="","",VLOOKUP(HW57,Sprache!$D$5:$E$63,2,0))</f>
        <v/>
      </c>
      <c r="HY57" s="296"/>
      <c r="HZ57" s="292" t="str">
        <f>IF(HY57="","",VLOOKUP(HY57,Sprache!$D$5:$E$63,2,0))</f>
        <v/>
      </c>
      <c r="IA57" s="307"/>
      <c r="IB57" s="308"/>
      <c r="IC57" s="309"/>
      <c r="ID57" s="309"/>
      <c r="IE57" s="310">
        <f>COUNTIF(HW$57:HW$60,HW57)+COUNTIF(HY$57:HY$60,HW57)</f>
        <v>0</v>
      </c>
      <c r="IF57" s="310">
        <f>COUNTIF(HW$57:HW$60,HY57)+COUNTIF(HY$57:HY$60,HY57)</f>
        <v>0</v>
      </c>
      <c r="IG57" s="310"/>
      <c r="IH57" s="311" t="str">
        <f>IF(OR(HW57&lt;&gt;"",HY57&lt;&gt;""),IF(IE57&lt;&gt;1,0,COUNTIF($B$57:$B$60,HW57)+COUNTIF($D$57:$D$60,HW57))+IF(IF57&lt;&gt;1,0,COUNTIF($B$57:$B$60,HY57)+COUNTIF($D$57:$D$60,HY57)),"")</f>
        <v/>
      </c>
      <c r="IJ57" s="306"/>
      <c r="IK57" s="292" t="str">
        <f>IF(IJ57="","",VLOOKUP(IJ57,Sprache!$D$5:$E$63,2,0))</f>
        <v/>
      </c>
      <c r="IL57" s="296"/>
      <c r="IM57" s="292" t="str">
        <f>IF(IL57="","",VLOOKUP(IL57,Sprache!$D$5:$E$63,2,0))</f>
        <v/>
      </c>
      <c r="IN57" s="307"/>
      <c r="IO57" s="308"/>
      <c r="IP57" s="309"/>
      <c r="IQ57" s="309"/>
      <c r="IR57" s="310">
        <f>COUNTIF(IJ$57:IJ$60,IJ57)+COUNTIF(IL$57:IL$60,IJ57)</f>
        <v>0</v>
      </c>
      <c r="IS57" s="310">
        <f>COUNTIF(IJ$57:IJ$60,IL57)+COUNTIF(IL$57:IL$60,IL57)</f>
        <v>0</v>
      </c>
      <c r="IT57" s="310"/>
      <c r="IU57" s="311" t="str">
        <f>IF(OR(IJ57&lt;&gt;"",IL57&lt;&gt;""),IF(IR57&lt;&gt;1,0,COUNTIF($B$57:$B$60,IJ57)+COUNTIF($D$57:$D$60,IJ57))+IF(IS57&lt;&gt;1,0,COUNTIF($B$57:$B$60,IL57)+COUNTIF($D$57:$D$60,IL57)),"")</f>
        <v/>
      </c>
      <c r="IW57" s="306"/>
      <c r="IX57" s="292" t="str">
        <f>IF(IW57="","",VLOOKUP(IW57,Sprache!$D$5:$E$63,2,0))</f>
        <v/>
      </c>
      <c r="IY57" s="296"/>
      <c r="IZ57" s="292" t="str">
        <f>IF(IY57="","",VLOOKUP(IY57,Sprache!$D$5:$E$63,2,0))</f>
        <v/>
      </c>
      <c r="JA57" s="307"/>
      <c r="JB57" s="308"/>
      <c r="JC57" s="309"/>
      <c r="JD57" s="309"/>
      <c r="JE57" s="310">
        <f>COUNTIF(IW$57:IW$60,IW57)+COUNTIF(IY$57:IY$60,IW57)</f>
        <v>0</v>
      </c>
      <c r="JF57" s="310">
        <f>COUNTIF(IW$57:IW$60,IY57)+COUNTIF(IY$57:IY$60,IY57)</f>
        <v>0</v>
      </c>
      <c r="JG57" s="310"/>
      <c r="JH57" s="311" t="str">
        <f>IF(OR(IW57&lt;&gt;"",IY57&lt;&gt;""),IF(JE57&lt;&gt;1,0,COUNTIF($B$57:$B$60,IW57)+COUNTIF($D$57:$D$60,IW57))+IF(JF57&lt;&gt;1,0,COUNTIF($B$57:$B$60,IY57)+COUNTIF($D$57:$D$60,IY57)),"")</f>
        <v/>
      </c>
      <c r="JJ57" s="306"/>
      <c r="JK57" s="292" t="str">
        <f>IF(JJ57="","",VLOOKUP(JJ57,Sprache!$D$5:$E$63,2,0))</f>
        <v/>
      </c>
      <c r="JL57" s="296"/>
      <c r="JM57" s="292" t="str">
        <f>IF(JL57="","",VLOOKUP(JL57,Sprache!$D$5:$E$63,2,0))</f>
        <v/>
      </c>
      <c r="JN57" s="307"/>
      <c r="JO57" s="308"/>
      <c r="JP57" s="309"/>
      <c r="JQ57" s="309"/>
      <c r="JR57" s="310">
        <f>COUNTIF(JJ$57:JJ$60,JJ57)+COUNTIF(JL$57:JL$60,JJ57)</f>
        <v>0</v>
      </c>
      <c r="JS57" s="310">
        <f>COUNTIF(JJ$57:JJ$60,JL57)+COUNTIF(JL$57:JL$60,JL57)</f>
        <v>0</v>
      </c>
      <c r="JT57" s="310"/>
      <c r="JU57" s="311" t="str">
        <f>IF(OR(JJ57&lt;&gt;"",JL57&lt;&gt;""),IF(JR57&lt;&gt;1,0,COUNTIF($B$57:$B$60,JJ57)+COUNTIF($D$57:$D$60,JJ57))+IF(JS57&lt;&gt;1,0,COUNTIF($B$57:$B$60,JL57)+COUNTIF($D$57:$D$60,JL57)),"")</f>
        <v/>
      </c>
      <c r="JW57" s="306"/>
      <c r="JX57" s="292" t="str">
        <f>IF(JW57="","",VLOOKUP(JW57,Sprache!$D$5:$E$63,2,0))</f>
        <v/>
      </c>
      <c r="JY57" s="296"/>
      <c r="JZ57" s="292" t="str">
        <f>IF(JY57="","",VLOOKUP(JY57,Sprache!$D$5:$E$63,2,0))</f>
        <v/>
      </c>
      <c r="KA57" s="307"/>
      <c r="KB57" s="308"/>
      <c r="KC57" s="309"/>
      <c r="KD57" s="309"/>
      <c r="KE57" s="310">
        <f>COUNTIF(JW$57:JW$60,JW57)+COUNTIF(JY$57:JY$60,JW57)</f>
        <v>0</v>
      </c>
      <c r="KF57" s="310">
        <f>COUNTIF(JW$57:JW$60,JY57)+COUNTIF(JY$57:JY$60,JY57)</f>
        <v>0</v>
      </c>
      <c r="KG57" s="310"/>
      <c r="KH57" s="311" t="str">
        <f>IF(OR(JW57&lt;&gt;"",JY57&lt;&gt;""),IF(KE57&lt;&gt;1,0,COUNTIF($B$57:$B$60,JW57)+COUNTIF($D$57:$D$60,JW57))+IF(KF57&lt;&gt;1,0,COUNTIF($B$57:$B$60,JY57)+COUNTIF($D$57:$D$60,JY57)),"")</f>
        <v/>
      </c>
      <c r="KJ57" s="306"/>
      <c r="KK57" s="292" t="str">
        <f>IF(KJ57="","",VLOOKUP(KJ57,Sprache!$D$5:$E$63,2,0))</f>
        <v/>
      </c>
      <c r="KL57" s="296"/>
      <c r="KM57" s="292" t="str">
        <f>IF(KL57="","",VLOOKUP(KL57,Sprache!$D$5:$E$63,2,0))</f>
        <v/>
      </c>
      <c r="KN57" s="307"/>
      <c r="KO57" s="308"/>
      <c r="KP57" s="309"/>
      <c r="KQ57" s="309"/>
      <c r="KR57" s="310">
        <f>COUNTIF(KJ$57:KJ$60,KJ57)+COUNTIF(KL$57:KL$60,KJ57)</f>
        <v>0</v>
      </c>
      <c r="KS57" s="310">
        <f>COUNTIF(KJ$57:KJ$60,KL57)+COUNTIF(KL$57:KL$60,KL57)</f>
        <v>0</v>
      </c>
      <c r="KT57" s="310"/>
      <c r="KU57" s="311" t="str">
        <f>IF(OR(KJ57&lt;&gt;"",KL57&lt;&gt;""),IF(KR57&lt;&gt;1,0,COUNTIF($B$57:$B$60,KJ57)+COUNTIF($D$57:$D$60,KJ57))+IF(KS57&lt;&gt;1,0,COUNTIF($B$57:$B$60,KL57)+COUNTIF($D$57:$D$60,KL57)),"")</f>
        <v/>
      </c>
      <c r="KW57" s="306"/>
      <c r="KX57" s="292" t="str">
        <f>IF(KW57="","",VLOOKUP(KW57,Sprache!$D$5:$E$63,2,0))</f>
        <v/>
      </c>
      <c r="KY57" s="296"/>
      <c r="KZ57" s="292" t="str">
        <f>IF(KY57="","",VLOOKUP(KY57,Sprache!$D$5:$E$63,2,0))</f>
        <v/>
      </c>
      <c r="LA57" s="307"/>
      <c r="LB57" s="308"/>
      <c r="LC57" s="309"/>
      <c r="LD57" s="309"/>
      <c r="LE57" s="310">
        <f>COUNTIF(KW$57:KW$60,KW57)+COUNTIF(KY$57:KY$60,KW57)</f>
        <v>0</v>
      </c>
      <c r="LF57" s="310">
        <f>COUNTIF(KW$57:KW$60,KY57)+COUNTIF(KY$57:KY$60,KY57)</f>
        <v>0</v>
      </c>
      <c r="LG57" s="310"/>
      <c r="LH57" s="311" t="str">
        <f>IF(OR(KW57&lt;&gt;"",KY57&lt;&gt;""),IF(LE57&lt;&gt;1,0,COUNTIF($B$57:$B$60,KW57)+COUNTIF($D$57:$D$60,KW57))+IF(LF57&lt;&gt;1,0,COUNTIF($B$57:$B$60,KY57)+COUNTIF($D$57:$D$60,KY57)),"")</f>
        <v/>
      </c>
      <c r="LJ57" s="306"/>
      <c r="LK57" s="292" t="str">
        <f>IF(LJ57="","",VLOOKUP(LJ57,Sprache!$D$5:$E$63,2,0))</f>
        <v/>
      </c>
      <c r="LL57" s="296"/>
      <c r="LM57" s="292" t="str">
        <f>IF(LL57="","",VLOOKUP(LL57,Sprache!$D$5:$E$63,2,0))</f>
        <v/>
      </c>
      <c r="LN57" s="307"/>
      <c r="LO57" s="308"/>
      <c r="LP57" s="309"/>
      <c r="LQ57" s="309"/>
      <c r="LR57" s="310">
        <f>COUNTIF(LJ$57:LJ$60,LJ57)+COUNTIF(LL$57:LL$60,LJ57)</f>
        <v>0</v>
      </c>
      <c r="LS57" s="310">
        <f>COUNTIF(LJ$57:LJ$60,LL57)+COUNTIF(LL$57:LL$60,LL57)</f>
        <v>0</v>
      </c>
      <c r="LT57" s="310"/>
      <c r="LU57" s="311" t="str">
        <f>IF(OR(LJ57&lt;&gt;"",LL57&lt;&gt;""),IF(LR57&lt;&gt;1,0,COUNTIF($B$57:$B$60,LJ57)+COUNTIF($D$57:$D$60,LJ57))+IF(LS57&lt;&gt;1,0,COUNTIF($B$57:$B$60,LL57)+COUNTIF($D$57:$D$60,LL57)),"")</f>
        <v/>
      </c>
      <c r="LW57" s="306"/>
      <c r="LX57" s="292" t="str">
        <f>IF(LW57="","",VLOOKUP(LW57,Sprache!$D$5:$E$63,2,0))</f>
        <v/>
      </c>
      <c r="LY57" s="296"/>
      <c r="LZ57" s="292" t="str">
        <f>IF(LY57="","",VLOOKUP(LY57,Sprache!$D$5:$E$63,2,0))</f>
        <v/>
      </c>
      <c r="MA57" s="307"/>
      <c r="MB57" s="308"/>
      <c r="MC57" s="309"/>
      <c r="MD57" s="309"/>
      <c r="ME57" s="310">
        <f>COUNTIF(LW$57:LW$60,LW57)+COUNTIF(LY$57:LY$60,LW57)</f>
        <v>0</v>
      </c>
      <c r="MF57" s="310">
        <f>COUNTIF(LW$57:LW$60,LY57)+COUNTIF(LY$57:LY$60,LY57)</f>
        <v>0</v>
      </c>
      <c r="MG57" s="310"/>
      <c r="MH57" s="311" t="str">
        <f>IF(OR(LW57&lt;&gt;"",LY57&lt;&gt;""),IF(ME57&lt;&gt;1,0,COUNTIF($B$57:$B$60,LW57)+COUNTIF($D$57:$D$60,LW57))+IF(MF57&lt;&gt;1,0,COUNTIF($B$57:$B$60,LY57)+COUNTIF($D$57:$D$60,LY57)),"")</f>
        <v/>
      </c>
    </row>
    <row r="58" spans="1:346" s="450" customFormat="1" x14ac:dyDescent="0.25">
      <c r="A58" s="272"/>
      <c r="B58" s="291" t="str">
        <f>IF(C58="","",INDEX(Groups!$C$7:$C$35,MATCH(C58,Groups!$D$7:$D$35,0)))</f>
        <v/>
      </c>
      <c r="C58" s="292" t="str">
        <f>EURO!$I$64</f>
        <v/>
      </c>
      <c r="D58" s="293" t="str">
        <f>IF(E58="","",INDEX(Groups!$C$7:$C$35,MATCH(E58,Groups!$D$7:$D$35,0)))</f>
        <v/>
      </c>
      <c r="E58" s="292" t="str">
        <f>EURO!$K$64</f>
        <v/>
      </c>
      <c r="F58" s="294" t="str">
        <f>IF(AND(EURO!$I$65&lt;&gt;"",EURO!$K$65&lt;&gt;""),EURO!$I$65,"")</f>
        <v/>
      </c>
      <c r="G58" s="295" t="str">
        <f>IF(AND(EURO!$I$65&lt;&gt;"",EURO!$K$65&lt;&gt;""),EURO!$K$65,"")</f>
        <v/>
      </c>
      <c r="H58" s="558" t="str">
        <f>IF(AND(F58&lt;&gt;"",G58&lt;&gt;"",F58=G58,EURO!$I$67&lt;&gt;"",EURO!$K$67&lt;&gt;""),"("&amp;EURO!$I$67&amp;Sprache!$E$149&amp;EURO!$K$67&amp;")","")</f>
        <v/>
      </c>
      <c r="I58" s="552"/>
      <c r="J58" s="306"/>
      <c r="K58" s="292" t="str">
        <f>IF(J58="","",VLOOKUP(J58,Sprache!$D$5:$E$63,2,0))</f>
        <v/>
      </c>
      <c r="L58" s="296"/>
      <c r="M58" s="292" t="str">
        <f>IF(L58="","",VLOOKUP(L58,Sprache!$D$5:$E$63,2,0))</f>
        <v/>
      </c>
      <c r="N58" s="312"/>
      <c r="O58" s="313"/>
      <c r="P58" s="314"/>
      <c r="Q58" s="314"/>
      <c r="R58" s="315">
        <f t="shared" ref="R58:R60" si="780">COUNTIF(J$57:J$60,J58)+COUNTIF(L$57:L$60,J58)</f>
        <v>0</v>
      </c>
      <c r="S58" s="315">
        <f>COUNTIF(J$57:J$60,L58)+COUNTIF(L$57:L$60,L58)</f>
        <v>0</v>
      </c>
      <c r="T58" s="315"/>
      <c r="U58" s="311" t="str">
        <f>IF(OR(J58&lt;&gt;"",L58&lt;&gt;""),IF(R58&lt;&gt;1,0,COUNTIF($B$57:$B$60,J58)+COUNTIF($D$57:$D$60,J58))+IF(S58&lt;&gt;1,0,COUNTIF($B$57:$B$60,L58)+COUNTIF($D$57:$D$60,L58)),"")</f>
        <v/>
      </c>
      <c r="W58" s="306"/>
      <c r="X58" s="292" t="str">
        <f>IF(W58="","",VLOOKUP(W58,Sprache!$D$5:$E$63,2,0))</f>
        <v/>
      </c>
      <c r="Y58" s="296"/>
      <c r="Z58" s="292" t="str">
        <f>IF(Y58="","",VLOOKUP(Y58,Sprache!$D$5:$E$63,2,0))</f>
        <v/>
      </c>
      <c r="AA58" s="312"/>
      <c r="AB58" s="313"/>
      <c r="AC58" s="314"/>
      <c r="AD58" s="314"/>
      <c r="AE58" s="315">
        <f t="shared" ref="AE58:AE60" si="781">COUNTIF(W$57:W$60,W58)+COUNTIF(Y$57:Y$60,W58)</f>
        <v>0</v>
      </c>
      <c r="AF58" s="315">
        <f>COUNTIF(W$57:W$60,Y58)+COUNTIF(Y$57:Y$60,Y58)</f>
        <v>0</v>
      </c>
      <c r="AG58" s="315"/>
      <c r="AH58" s="311" t="str">
        <f>IF(OR(W58&lt;&gt;"",Y58&lt;&gt;""),IF(AE58&lt;&gt;1,0,COUNTIF($B$57:$B$60,W58)+COUNTIF($D$57:$D$60,W58))+IF(AF58&lt;&gt;1,0,COUNTIF($B$57:$B$60,Y58)+COUNTIF($D$57:$D$60,Y58)),"")</f>
        <v/>
      </c>
      <c r="AJ58" s="306"/>
      <c r="AK58" s="292" t="str">
        <f>IF(AJ58="","",VLOOKUP(AJ58,Sprache!$D$5:$E$63,2,0))</f>
        <v/>
      </c>
      <c r="AL58" s="296"/>
      <c r="AM58" s="292" t="str">
        <f>IF(AL58="","",VLOOKUP(AL58,Sprache!$D$5:$E$63,2,0))</f>
        <v/>
      </c>
      <c r="AN58" s="312"/>
      <c r="AO58" s="313"/>
      <c r="AP58" s="314"/>
      <c r="AQ58" s="314"/>
      <c r="AR58" s="315">
        <f t="shared" ref="AR58:AR60" si="782">COUNTIF(AJ$57:AJ$60,AJ58)+COUNTIF(AL$57:AL$60,AJ58)</f>
        <v>0</v>
      </c>
      <c r="AS58" s="315">
        <f>COUNTIF(AJ$57:AJ$60,AL58)+COUNTIF(AL$57:AL$60,AL58)</f>
        <v>0</v>
      </c>
      <c r="AT58" s="315"/>
      <c r="AU58" s="311" t="str">
        <f>IF(OR(AJ58&lt;&gt;"",AL58&lt;&gt;""),IF(AR58&lt;&gt;1,0,COUNTIF($B$57:$B$60,AJ58)+COUNTIF($D$57:$D$60,AJ58))+IF(AS58&lt;&gt;1,0,COUNTIF($B$57:$B$60,AL58)+COUNTIF($D$57:$D$60,AL58)),"")</f>
        <v/>
      </c>
      <c r="AW58" s="306"/>
      <c r="AX58" s="292" t="str">
        <f>IF(AW58="","",VLOOKUP(AW58,Sprache!$D$5:$E$63,2,0))</f>
        <v/>
      </c>
      <c r="AY58" s="296"/>
      <c r="AZ58" s="292" t="str">
        <f>IF(AY58="","",VLOOKUP(AY58,Sprache!$D$5:$E$63,2,0))</f>
        <v/>
      </c>
      <c r="BA58" s="312"/>
      <c r="BB58" s="313"/>
      <c r="BC58" s="314"/>
      <c r="BD58" s="314"/>
      <c r="BE58" s="315">
        <f t="shared" ref="BE58:BE60" si="783">COUNTIF(AW$57:AW$60,AW58)+COUNTIF(AY$57:AY$60,AW58)</f>
        <v>0</v>
      </c>
      <c r="BF58" s="315">
        <f>COUNTIF(AW$57:AW$60,AY58)+COUNTIF(AY$57:AY$60,AY58)</f>
        <v>0</v>
      </c>
      <c r="BG58" s="315"/>
      <c r="BH58" s="311" t="str">
        <f>IF(OR(AW58&lt;&gt;"",AY58&lt;&gt;""),IF(BE58&lt;&gt;1,0,COUNTIF($B$57:$B$60,AW58)+COUNTIF($D$57:$D$60,AW58))+IF(BF58&lt;&gt;1,0,COUNTIF($B$57:$B$60,AY58)+COUNTIF($D$57:$D$60,AY58)),"")</f>
        <v/>
      </c>
      <c r="BJ58" s="306"/>
      <c r="BK58" s="292" t="str">
        <f>IF(BJ58="","",VLOOKUP(BJ58,Sprache!$D$5:$E$63,2,0))</f>
        <v/>
      </c>
      <c r="BL58" s="296"/>
      <c r="BM58" s="292" t="str">
        <f>IF(BL58="","",VLOOKUP(BL58,Sprache!$D$5:$E$63,2,0))</f>
        <v/>
      </c>
      <c r="BN58" s="312"/>
      <c r="BO58" s="313"/>
      <c r="BP58" s="314"/>
      <c r="BQ58" s="314"/>
      <c r="BR58" s="315">
        <f t="shared" ref="BR58:BR60" si="784">COUNTIF(BJ$57:BJ$60,BJ58)+COUNTIF(BL$57:BL$60,BJ58)</f>
        <v>0</v>
      </c>
      <c r="BS58" s="315">
        <f>COUNTIF(BJ$57:BJ$60,BL58)+COUNTIF(BL$57:BL$60,BL58)</f>
        <v>0</v>
      </c>
      <c r="BT58" s="315"/>
      <c r="BU58" s="311" t="str">
        <f>IF(OR(BJ58&lt;&gt;"",BL58&lt;&gt;""),IF(BR58&lt;&gt;1,0,COUNTIF($B$57:$B$60,BJ58)+COUNTIF($D$57:$D$60,BJ58))+IF(BS58&lt;&gt;1,0,COUNTIF($B$57:$B$60,BL58)+COUNTIF($D$57:$D$60,BL58)),"")</f>
        <v/>
      </c>
      <c r="BW58" s="306"/>
      <c r="BX58" s="292" t="str">
        <f>IF(BW58="","",VLOOKUP(BW58,Sprache!$D$5:$E$63,2,0))</f>
        <v/>
      </c>
      <c r="BY58" s="296"/>
      <c r="BZ58" s="292" t="str">
        <f>IF(BY58="","",VLOOKUP(BY58,Sprache!$D$5:$E$63,2,0))</f>
        <v/>
      </c>
      <c r="CA58" s="312"/>
      <c r="CB58" s="313"/>
      <c r="CC58" s="314"/>
      <c r="CD58" s="314"/>
      <c r="CE58" s="315">
        <f t="shared" ref="CE58:CE60" si="785">COUNTIF(BW$57:BW$60,BW58)+COUNTIF(BY$57:BY$60,BW58)</f>
        <v>0</v>
      </c>
      <c r="CF58" s="315">
        <f>COUNTIF(BW$57:BW$60,BY58)+COUNTIF(BY$57:BY$60,BY58)</f>
        <v>0</v>
      </c>
      <c r="CG58" s="315"/>
      <c r="CH58" s="311" t="str">
        <f>IF(OR(BW58&lt;&gt;"",BY58&lt;&gt;""),IF(CE58&lt;&gt;1,0,COUNTIF($B$57:$B$60,BW58)+COUNTIF($D$57:$D$60,BW58))+IF(CF58&lt;&gt;1,0,COUNTIF($B$57:$B$60,BY58)+COUNTIF($D$57:$D$60,BY58)),"")</f>
        <v/>
      </c>
      <c r="CJ58" s="306"/>
      <c r="CK58" s="292" t="str">
        <f>IF(CJ58="","",VLOOKUP(CJ58,Sprache!$D$5:$E$63,2,0))</f>
        <v/>
      </c>
      <c r="CL58" s="296"/>
      <c r="CM58" s="292" t="str">
        <f>IF(CL58="","",VLOOKUP(CL58,Sprache!$D$5:$E$63,2,0))</f>
        <v/>
      </c>
      <c r="CN58" s="312"/>
      <c r="CO58" s="313"/>
      <c r="CP58" s="314"/>
      <c r="CQ58" s="314"/>
      <c r="CR58" s="315">
        <f t="shared" ref="CR58:CR60" si="786">COUNTIF(CJ$57:CJ$60,CJ58)+COUNTIF(CL$57:CL$60,CJ58)</f>
        <v>0</v>
      </c>
      <c r="CS58" s="315">
        <f>COUNTIF(CJ$57:CJ$60,CL58)+COUNTIF(CL$57:CL$60,CL58)</f>
        <v>0</v>
      </c>
      <c r="CT58" s="315"/>
      <c r="CU58" s="311" t="str">
        <f>IF(OR(CJ58&lt;&gt;"",CL58&lt;&gt;""),IF(CR58&lt;&gt;1,0,COUNTIF($B$57:$B$60,CJ58)+COUNTIF($D$57:$D$60,CJ58))+IF(CS58&lt;&gt;1,0,COUNTIF($B$57:$B$60,CL58)+COUNTIF($D$57:$D$60,CL58)),"")</f>
        <v/>
      </c>
      <c r="CW58" s="306"/>
      <c r="CX58" s="292" t="str">
        <f>IF(CW58="","",VLOOKUP(CW58,Sprache!$D$5:$E$63,2,0))</f>
        <v/>
      </c>
      <c r="CY58" s="296"/>
      <c r="CZ58" s="292" t="str">
        <f>IF(CY58="","",VLOOKUP(CY58,Sprache!$D$5:$E$63,2,0))</f>
        <v/>
      </c>
      <c r="DA58" s="312"/>
      <c r="DB58" s="313"/>
      <c r="DC58" s="314"/>
      <c r="DD58" s="314"/>
      <c r="DE58" s="315">
        <f t="shared" ref="DE58:DE60" si="787">COUNTIF(CW$57:CW$60,CW58)+COUNTIF(CY$57:CY$60,CW58)</f>
        <v>0</v>
      </c>
      <c r="DF58" s="315">
        <f>COUNTIF(CW$57:CW$60,CY58)+COUNTIF(CY$57:CY$60,CY58)</f>
        <v>0</v>
      </c>
      <c r="DG58" s="315"/>
      <c r="DH58" s="311" t="str">
        <f>IF(OR(CW58&lt;&gt;"",CY58&lt;&gt;""),IF(DE58&lt;&gt;1,0,COUNTIF($B$57:$B$60,CW58)+COUNTIF($D$57:$D$60,CW58))+IF(DF58&lt;&gt;1,0,COUNTIF($B$57:$B$60,CY58)+COUNTIF($D$57:$D$60,CY58)),"")</f>
        <v/>
      </c>
      <c r="DJ58" s="306"/>
      <c r="DK58" s="292" t="str">
        <f>IF(DJ58="","",VLOOKUP(DJ58,Sprache!$D$5:$E$63,2,0))</f>
        <v/>
      </c>
      <c r="DL58" s="296"/>
      <c r="DM58" s="292" t="str">
        <f>IF(DL58="","",VLOOKUP(DL58,Sprache!$D$5:$E$63,2,0))</f>
        <v/>
      </c>
      <c r="DN58" s="312"/>
      <c r="DO58" s="313"/>
      <c r="DP58" s="314"/>
      <c r="DQ58" s="314"/>
      <c r="DR58" s="315">
        <f t="shared" ref="DR58:DR60" si="788">COUNTIF(DJ$57:DJ$60,DJ58)+COUNTIF(DL$57:DL$60,DJ58)</f>
        <v>0</v>
      </c>
      <c r="DS58" s="315">
        <f>COUNTIF(DJ$57:DJ$60,DL58)+COUNTIF(DL$57:DL$60,DL58)</f>
        <v>0</v>
      </c>
      <c r="DT58" s="315"/>
      <c r="DU58" s="311" t="str">
        <f>IF(OR(DJ58&lt;&gt;"",DL58&lt;&gt;""),IF(DR58&lt;&gt;1,0,COUNTIF($B$57:$B$60,DJ58)+COUNTIF($D$57:$D$60,DJ58))+IF(DS58&lt;&gt;1,0,COUNTIF($B$57:$B$60,DL58)+COUNTIF($D$57:$D$60,DL58)),"")</f>
        <v/>
      </c>
      <c r="DW58" s="306"/>
      <c r="DX58" s="292" t="str">
        <f>IF(DW58="","",VLOOKUP(DW58,Sprache!$D$5:$E$63,2,0))</f>
        <v/>
      </c>
      <c r="DY58" s="296"/>
      <c r="DZ58" s="292" t="str">
        <f>IF(DY58="","",VLOOKUP(DY58,Sprache!$D$5:$E$63,2,0))</f>
        <v/>
      </c>
      <c r="EA58" s="312"/>
      <c r="EB58" s="313"/>
      <c r="EC58" s="314"/>
      <c r="ED58" s="314"/>
      <c r="EE58" s="315">
        <f t="shared" ref="EE58:EE60" si="789">COUNTIF(DW$57:DW$60,DW58)+COUNTIF(DY$57:DY$60,DW58)</f>
        <v>0</v>
      </c>
      <c r="EF58" s="315">
        <f>COUNTIF(DW$57:DW$60,DY58)+COUNTIF(DY$57:DY$60,DY58)</f>
        <v>0</v>
      </c>
      <c r="EG58" s="315"/>
      <c r="EH58" s="311" t="str">
        <f>IF(OR(DW58&lt;&gt;"",DY58&lt;&gt;""),IF(EE58&lt;&gt;1,0,COUNTIF($B$57:$B$60,DW58)+COUNTIF($D$57:$D$60,DW58))+IF(EF58&lt;&gt;1,0,COUNTIF($B$57:$B$60,DY58)+COUNTIF($D$57:$D$60,DY58)),"")</f>
        <v/>
      </c>
      <c r="EJ58" s="306"/>
      <c r="EK58" s="292" t="str">
        <f>IF(EJ58="","",VLOOKUP(EJ58,Sprache!$D$5:$E$63,2,0))</f>
        <v/>
      </c>
      <c r="EL58" s="296"/>
      <c r="EM58" s="292" t="str">
        <f>IF(EL58="","",VLOOKUP(EL58,Sprache!$D$5:$E$63,2,0))</f>
        <v/>
      </c>
      <c r="EN58" s="312"/>
      <c r="EO58" s="313"/>
      <c r="EP58" s="314"/>
      <c r="EQ58" s="314"/>
      <c r="ER58" s="315">
        <f t="shared" ref="ER58:ER60" si="790">COUNTIF(EJ$57:EJ$60,EJ58)+COUNTIF(EL$57:EL$60,EJ58)</f>
        <v>0</v>
      </c>
      <c r="ES58" s="315">
        <f>COUNTIF(EJ$57:EJ$60,EL58)+COUNTIF(EL$57:EL$60,EL58)</f>
        <v>0</v>
      </c>
      <c r="ET58" s="315"/>
      <c r="EU58" s="311" t="str">
        <f>IF(OR(EJ58&lt;&gt;"",EL58&lt;&gt;""),IF(ER58&lt;&gt;1,0,COUNTIF($B$57:$B$60,EJ58)+COUNTIF($D$57:$D$60,EJ58))+IF(ES58&lt;&gt;1,0,COUNTIF($B$57:$B$60,EL58)+COUNTIF($D$57:$D$60,EL58)),"")</f>
        <v/>
      </c>
      <c r="EW58" s="306"/>
      <c r="EX58" s="292" t="str">
        <f>IF(EW58="","",VLOOKUP(EW58,Sprache!$D$5:$E$63,2,0))</f>
        <v/>
      </c>
      <c r="EY58" s="296"/>
      <c r="EZ58" s="292" t="str">
        <f>IF(EY58="","",VLOOKUP(EY58,Sprache!$D$5:$E$63,2,0))</f>
        <v/>
      </c>
      <c r="FA58" s="312"/>
      <c r="FB58" s="313"/>
      <c r="FC58" s="314"/>
      <c r="FD58" s="314"/>
      <c r="FE58" s="315">
        <f t="shared" ref="FE58:FE60" si="791">COUNTIF(EW$57:EW$60,EW58)+COUNTIF(EY$57:EY$60,EW58)</f>
        <v>0</v>
      </c>
      <c r="FF58" s="315">
        <f>COUNTIF(EW$57:EW$60,EY58)+COUNTIF(EY$57:EY$60,EY58)</f>
        <v>0</v>
      </c>
      <c r="FG58" s="315"/>
      <c r="FH58" s="311" t="str">
        <f>IF(OR(EW58&lt;&gt;"",EY58&lt;&gt;""),IF(FE58&lt;&gt;1,0,COUNTIF($B$57:$B$60,EW58)+COUNTIF($D$57:$D$60,EW58))+IF(FF58&lt;&gt;1,0,COUNTIF($B$57:$B$60,EY58)+COUNTIF($D$57:$D$60,EY58)),"")</f>
        <v/>
      </c>
      <c r="FJ58" s="306"/>
      <c r="FK58" s="292" t="str">
        <f>IF(FJ58="","",VLOOKUP(FJ58,Sprache!$D$5:$E$63,2,0))</f>
        <v/>
      </c>
      <c r="FL58" s="296"/>
      <c r="FM58" s="292" t="str">
        <f>IF(FL58="","",VLOOKUP(FL58,Sprache!$D$5:$E$63,2,0))</f>
        <v/>
      </c>
      <c r="FN58" s="312"/>
      <c r="FO58" s="313"/>
      <c r="FP58" s="314"/>
      <c r="FQ58" s="314"/>
      <c r="FR58" s="315">
        <f t="shared" ref="FR58:FR60" si="792">COUNTIF(FJ$57:FJ$60,FJ58)+COUNTIF(FL$57:FL$60,FJ58)</f>
        <v>0</v>
      </c>
      <c r="FS58" s="315">
        <f>COUNTIF(FJ$57:FJ$60,FL58)+COUNTIF(FL$57:FL$60,FL58)</f>
        <v>0</v>
      </c>
      <c r="FT58" s="315"/>
      <c r="FU58" s="311" t="str">
        <f>IF(OR(FJ58&lt;&gt;"",FL58&lt;&gt;""),IF(FR58&lt;&gt;1,0,COUNTIF($B$57:$B$60,FJ58)+COUNTIF($D$57:$D$60,FJ58))+IF(FS58&lt;&gt;1,0,COUNTIF($B$57:$B$60,FL58)+COUNTIF($D$57:$D$60,FL58)),"")</f>
        <v/>
      </c>
      <c r="FW58" s="306"/>
      <c r="FX58" s="292" t="str">
        <f>IF(FW58="","",VLOOKUP(FW58,Sprache!$D$5:$E$63,2,0))</f>
        <v/>
      </c>
      <c r="FY58" s="296"/>
      <c r="FZ58" s="292" t="str">
        <f>IF(FY58="","",VLOOKUP(FY58,Sprache!$D$5:$E$63,2,0))</f>
        <v/>
      </c>
      <c r="GA58" s="312"/>
      <c r="GB58" s="313"/>
      <c r="GC58" s="314"/>
      <c r="GD58" s="314"/>
      <c r="GE58" s="315">
        <f t="shared" ref="GE58:GE60" si="793">COUNTIF(FW$57:FW$60,FW58)+COUNTIF(FY$57:FY$60,FW58)</f>
        <v>0</v>
      </c>
      <c r="GF58" s="315">
        <f>COUNTIF(FW$57:FW$60,FY58)+COUNTIF(FY$57:FY$60,FY58)</f>
        <v>0</v>
      </c>
      <c r="GG58" s="315"/>
      <c r="GH58" s="311" t="str">
        <f>IF(OR(FW58&lt;&gt;"",FY58&lt;&gt;""),IF(GE58&lt;&gt;1,0,COUNTIF($B$57:$B$60,FW58)+COUNTIF($D$57:$D$60,FW58))+IF(GF58&lt;&gt;1,0,COUNTIF($B$57:$B$60,FY58)+COUNTIF($D$57:$D$60,FY58)),"")</f>
        <v/>
      </c>
      <c r="GJ58" s="306"/>
      <c r="GK58" s="292" t="str">
        <f>IF(GJ58="","",VLOOKUP(GJ58,Sprache!$D$5:$E$63,2,0))</f>
        <v/>
      </c>
      <c r="GL58" s="296"/>
      <c r="GM58" s="292" t="str">
        <f>IF(GL58="","",VLOOKUP(GL58,Sprache!$D$5:$E$63,2,0))</f>
        <v/>
      </c>
      <c r="GN58" s="312"/>
      <c r="GO58" s="313"/>
      <c r="GP58" s="314"/>
      <c r="GQ58" s="314"/>
      <c r="GR58" s="315">
        <f t="shared" ref="GR58:GR60" si="794">COUNTIF(GJ$57:GJ$60,GJ58)+COUNTIF(GL$57:GL$60,GJ58)</f>
        <v>0</v>
      </c>
      <c r="GS58" s="315">
        <f>COUNTIF(GJ$57:GJ$60,GL58)+COUNTIF(GL$57:GL$60,GL58)</f>
        <v>0</v>
      </c>
      <c r="GT58" s="315"/>
      <c r="GU58" s="311" t="str">
        <f>IF(OR(GJ58&lt;&gt;"",GL58&lt;&gt;""),IF(GR58&lt;&gt;1,0,COUNTIF($B$57:$B$60,GJ58)+COUNTIF($D$57:$D$60,GJ58))+IF(GS58&lt;&gt;1,0,COUNTIF($B$57:$B$60,GL58)+COUNTIF($D$57:$D$60,GL58)),"")</f>
        <v/>
      </c>
      <c r="GW58" s="306"/>
      <c r="GX58" s="292" t="str">
        <f>IF(GW58="","",VLOOKUP(GW58,Sprache!$D$5:$E$63,2,0))</f>
        <v/>
      </c>
      <c r="GY58" s="296"/>
      <c r="GZ58" s="292" t="str">
        <f>IF(GY58="","",VLOOKUP(GY58,Sprache!$D$5:$E$63,2,0))</f>
        <v/>
      </c>
      <c r="HA58" s="312"/>
      <c r="HB58" s="313"/>
      <c r="HC58" s="314"/>
      <c r="HD58" s="314"/>
      <c r="HE58" s="315">
        <f t="shared" ref="HE58:HE60" si="795">COUNTIF(GW$57:GW$60,GW58)+COUNTIF(GY$57:GY$60,GW58)</f>
        <v>0</v>
      </c>
      <c r="HF58" s="315">
        <f>COUNTIF(GW$57:GW$60,GY58)+COUNTIF(GY$57:GY$60,GY58)</f>
        <v>0</v>
      </c>
      <c r="HG58" s="315"/>
      <c r="HH58" s="311" t="str">
        <f>IF(OR(GW58&lt;&gt;"",GY58&lt;&gt;""),IF(HE58&lt;&gt;1,0,COUNTIF($B$57:$B$60,GW58)+COUNTIF($D$57:$D$60,GW58))+IF(HF58&lt;&gt;1,0,COUNTIF($B$57:$B$60,GY58)+COUNTIF($D$57:$D$60,GY58)),"")</f>
        <v/>
      </c>
      <c r="HJ58" s="306"/>
      <c r="HK58" s="292" t="str">
        <f>IF(HJ58="","",VLOOKUP(HJ58,Sprache!$D$5:$E$63,2,0))</f>
        <v/>
      </c>
      <c r="HL58" s="296"/>
      <c r="HM58" s="292" t="str">
        <f>IF(HL58="","",VLOOKUP(HL58,Sprache!$D$5:$E$63,2,0))</f>
        <v/>
      </c>
      <c r="HN58" s="312"/>
      <c r="HO58" s="313"/>
      <c r="HP58" s="314"/>
      <c r="HQ58" s="314"/>
      <c r="HR58" s="315">
        <f t="shared" ref="HR58:HR60" si="796">COUNTIF(HJ$57:HJ$60,HJ58)+COUNTIF(HL$57:HL$60,HJ58)</f>
        <v>0</v>
      </c>
      <c r="HS58" s="315">
        <f>COUNTIF(HJ$57:HJ$60,HL58)+COUNTIF(HL$57:HL$60,HL58)</f>
        <v>0</v>
      </c>
      <c r="HT58" s="315"/>
      <c r="HU58" s="311" t="str">
        <f>IF(OR(HJ58&lt;&gt;"",HL58&lt;&gt;""),IF(HR58&lt;&gt;1,0,COUNTIF($B$57:$B$60,HJ58)+COUNTIF($D$57:$D$60,HJ58))+IF(HS58&lt;&gt;1,0,COUNTIF($B$57:$B$60,HL58)+COUNTIF($D$57:$D$60,HL58)),"")</f>
        <v/>
      </c>
      <c r="HW58" s="306"/>
      <c r="HX58" s="292" t="str">
        <f>IF(HW58="","",VLOOKUP(HW58,Sprache!$D$5:$E$63,2,0))</f>
        <v/>
      </c>
      <c r="HY58" s="296"/>
      <c r="HZ58" s="292" t="str">
        <f>IF(HY58="","",VLOOKUP(HY58,Sprache!$D$5:$E$63,2,0))</f>
        <v/>
      </c>
      <c r="IA58" s="312"/>
      <c r="IB58" s="313"/>
      <c r="IC58" s="314"/>
      <c r="ID58" s="314"/>
      <c r="IE58" s="315">
        <f t="shared" ref="IE58:IE60" si="797">COUNTIF(HW$57:HW$60,HW58)+COUNTIF(HY$57:HY$60,HW58)</f>
        <v>0</v>
      </c>
      <c r="IF58" s="315">
        <f>COUNTIF(HW$57:HW$60,HY58)+COUNTIF(HY$57:HY$60,HY58)</f>
        <v>0</v>
      </c>
      <c r="IG58" s="315"/>
      <c r="IH58" s="311" t="str">
        <f>IF(OR(HW58&lt;&gt;"",HY58&lt;&gt;""),IF(IE58&lt;&gt;1,0,COUNTIF($B$57:$B$60,HW58)+COUNTIF($D$57:$D$60,HW58))+IF(IF58&lt;&gt;1,0,COUNTIF($B$57:$B$60,HY58)+COUNTIF($D$57:$D$60,HY58)),"")</f>
        <v/>
      </c>
      <c r="IJ58" s="306"/>
      <c r="IK58" s="292" t="str">
        <f>IF(IJ58="","",VLOOKUP(IJ58,Sprache!$D$5:$E$63,2,0))</f>
        <v/>
      </c>
      <c r="IL58" s="296"/>
      <c r="IM58" s="292" t="str">
        <f>IF(IL58="","",VLOOKUP(IL58,Sprache!$D$5:$E$63,2,0))</f>
        <v/>
      </c>
      <c r="IN58" s="312"/>
      <c r="IO58" s="313"/>
      <c r="IP58" s="314"/>
      <c r="IQ58" s="314"/>
      <c r="IR58" s="315">
        <f t="shared" ref="IR58:IR60" si="798">COUNTIF(IJ$57:IJ$60,IJ58)+COUNTIF(IL$57:IL$60,IJ58)</f>
        <v>0</v>
      </c>
      <c r="IS58" s="315">
        <f>COUNTIF(IJ$57:IJ$60,IL58)+COUNTIF(IL$57:IL$60,IL58)</f>
        <v>0</v>
      </c>
      <c r="IT58" s="315"/>
      <c r="IU58" s="311" t="str">
        <f>IF(OR(IJ58&lt;&gt;"",IL58&lt;&gt;""),IF(IR58&lt;&gt;1,0,COUNTIF($B$57:$B$60,IJ58)+COUNTIF($D$57:$D$60,IJ58))+IF(IS58&lt;&gt;1,0,COUNTIF($B$57:$B$60,IL58)+COUNTIF($D$57:$D$60,IL58)),"")</f>
        <v/>
      </c>
      <c r="IW58" s="306"/>
      <c r="IX58" s="292" t="str">
        <f>IF(IW58="","",VLOOKUP(IW58,Sprache!$D$5:$E$63,2,0))</f>
        <v/>
      </c>
      <c r="IY58" s="296"/>
      <c r="IZ58" s="292" t="str">
        <f>IF(IY58="","",VLOOKUP(IY58,Sprache!$D$5:$E$63,2,0))</f>
        <v/>
      </c>
      <c r="JA58" s="312"/>
      <c r="JB58" s="313"/>
      <c r="JC58" s="314"/>
      <c r="JD58" s="314"/>
      <c r="JE58" s="315">
        <f t="shared" ref="JE58:JE60" si="799">COUNTIF(IW$57:IW$60,IW58)+COUNTIF(IY$57:IY$60,IW58)</f>
        <v>0</v>
      </c>
      <c r="JF58" s="315">
        <f>COUNTIF(IW$57:IW$60,IY58)+COUNTIF(IY$57:IY$60,IY58)</f>
        <v>0</v>
      </c>
      <c r="JG58" s="315"/>
      <c r="JH58" s="311" t="str">
        <f>IF(OR(IW58&lt;&gt;"",IY58&lt;&gt;""),IF(JE58&lt;&gt;1,0,COUNTIF($B$57:$B$60,IW58)+COUNTIF($D$57:$D$60,IW58))+IF(JF58&lt;&gt;1,0,COUNTIF($B$57:$B$60,IY58)+COUNTIF($D$57:$D$60,IY58)),"")</f>
        <v/>
      </c>
      <c r="JJ58" s="306"/>
      <c r="JK58" s="292" t="str">
        <f>IF(JJ58="","",VLOOKUP(JJ58,Sprache!$D$5:$E$63,2,0))</f>
        <v/>
      </c>
      <c r="JL58" s="296"/>
      <c r="JM58" s="292" t="str">
        <f>IF(JL58="","",VLOOKUP(JL58,Sprache!$D$5:$E$63,2,0))</f>
        <v/>
      </c>
      <c r="JN58" s="312"/>
      <c r="JO58" s="313"/>
      <c r="JP58" s="314"/>
      <c r="JQ58" s="314"/>
      <c r="JR58" s="315">
        <f t="shared" ref="JR58:JR60" si="800">COUNTIF(JJ$57:JJ$60,JJ58)+COUNTIF(JL$57:JL$60,JJ58)</f>
        <v>0</v>
      </c>
      <c r="JS58" s="315">
        <f>COUNTIF(JJ$57:JJ$60,JL58)+COUNTIF(JL$57:JL$60,JL58)</f>
        <v>0</v>
      </c>
      <c r="JT58" s="315"/>
      <c r="JU58" s="311" t="str">
        <f>IF(OR(JJ58&lt;&gt;"",JL58&lt;&gt;""),IF(JR58&lt;&gt;1,0,COUNTIF($B$57:$B$60,JJ58)+COUNTIF($D$57:$D$60,JJ58))+IF(JS58&lt;&gt;1,0,COUNTIF($B$57:$B$60,JL58)+COUNTIF($D$57:$D$60,JL58)),"")</f>
        <v/>
      </c>
      <c r="JW58" s="306"/>
      <c r="JX58" s="292" t="str">
        <f>IF(JW58="","",VLOOKUP(JW58,Sprache!$D$5:$E$63,2,0))</f>
        <v/>
      </c>
      <c r="JY58" s="296"/>
      <c r="JZ58" s="292" t="str">
        <f>IF(JY58="","",VLOOKUP(JY58,Sprache!$D$5:$E$63,2,0))</f>
        <v/>
      </c>
      <c r="KA58" s="312"/>
      <c r="KB58" s="313"/>
      <c r="KC58" s="314"/>
      <c r="KD58" s="314"/>
      <c r="KE58" s="315">
        <f t="shared" ref="KE58:KE60" si="801">COUNTIF(JW$57:JW$60,JW58)+COUNTIF(JY$57:JY$60,JW58)</f>
        <v>0</v>
      </c>
      <c r="KF58" s="315">
        <f>COUNTIF(JW$57:JW$60,JY58)+COUNTIF(JY$57:JY$60,JY58)</f>
        <v>0</v>
      </c>
      <c r="KG58" s="315"/>
      <c r="KH58" s="311" t="str">
        <f>IF(OR(JW58&lt;&gt;"",JY58&lt;&gt;""),IF(KE58&lt;&gt;1,0,COUNTIF($B$57:$B$60,JW58)+COUNTIF($D$57:$D$60,JW58))+IF(KF58&lt;&gt;1,0,COUNTIF($B$57:$B$60,JY58)+COUNTIF($D$57:$D$60,JY58)),"")</f>
        <v/>
      </c>
      <c r="KJ58" s="306"/>
      <c r="KK58" s="292" t="str">
        <f>IF(KJ58="","",VLOOKUP(KJ58,Sprache!$D$5:$E$63,2,0))</f>
        <v/>
      </c>
      <c r="KL58" s="296"/>
      <c r="KM58" s="292" t="str">
        <f>IF(KL58="","",VLOOKUP(KL58,Sprache!$D$5:$E$63,2,0))</f>
        <v/>
      </c>
      <c r="KN58" s="312"/>
      <c r="KO58" s="313"/>
      <c r="KP58" s="314"/>
      <c r="KQ58" s="314"/>
      <c r="KR58" s="315">
        <f t="shared" ref="KR58:KR60" si="802">COUNTIF(KJ$57:KJ$60,KJ58)+COUNTIF(KL$57:KL$60,KJ58)</f>
        <v>0</v>
      </c>
      <c r="KS58" s="315">
        <f>COUNTIF(KJ$57:KJ$60,KL58)+COUNTIF(KL$57:KL$60,KL58)</f>
        <v>0</v>
      </c>
      <c r="KT58" s="315"/>
      <c r="KU58" s="311" t="str">
        <f>IF(OR(KJ58&lt;&gt;"",KL58&lt;&gt;""),IF(KR58&lt;&gt;1,0,COUNTIF($B$57:$B$60,KJ58)+COUNTIF($D$57:$D$60,KJ58))+IF(KS58&lt;&gt;1,0,COUNTIF($B$57:$B$60,KL58)+COUNTIF($D$57:$D$60,KL58)),"")</f>
        <v/>
      </c>
      <c r="KW58" s="306"/>
      <c r="KX58" s="292" t="str">
        <f>IF(KW58="","",VLOOKUP(KW58,Sprache!$D$5:$E$63,2,0))</f>
        <v/>
      </c>
      <c r="KY58" s="296"/>
      <c r="KZ58" s="292" t="str">
        <f>IF(KY58="","",VLOOKUP(KY58,Sprache!$D$5:$E$63,2,0))</f>
        <v/>
      </c>
      <c r="LA58" s="312"/>
      <c r="LB58" s="313"/>
      <c r="LC58" s="314"/>
      <c r="LD58" s="314"/>
      <c r="LE58" s="315">
        <f t="shared" ref="LE58:LE60" si="803">COUNTIF(KW$57:KW$60,KW58)+COUNTIF(KY$57:KY$60,KW58)</f>
        <v>0</v>
      </c>
      <c r="LF58" s="315">
        <f>COUNTIF(KW$57:KW$60,KY58)+COUNTIF(KY$57:KY$60,KY58)</f>
        <v>0</v>
      </c>
      <c r="LG58" s="315"/>
      <c r="LH58" s="311" t="str">
        <f>IF(OR(KW58&lt;&gt;"",KY58&lt;&gt;""),IF(LE58&lt;&gt;1,0,COUNTIF($B$57:$B$60,KW58)+COUNTIF($D$57:$D$60,KW58))+IF(LF58&lt;&gt;1,0,COUNTIF($B$57:$B$60,KY58)+COUNTIF($D$57:$D$60,KY58)),"")</f>
        <v/>
      </c>
      <c r="LJ58" s="306"/>
      <c r="LK58" s="292" t="str">
        <f>IF(LJ58="","",VLOOKUP(LJ58,Sprache!$D$5:$E$63,2,0))</f>
        <v/>
      </c>
      <c r="LL58" s="296"/>
      <c r="LM58" s="292" t="str">
        <f>IF(LL58="","",VLOOKUP(LL58,Sprache!$D$5:$E$63,2,0))</f>
        <v/>
      </c>
      <c r="LN58" s="312"/>
      <c r="LO58" s="313"/>
      <c r="LP58" s="314"/>
      <c r="LQ58" s="314"/>
      <c r="LR58" s="315">
        <f t="shared" ref="LR58:LR60" si="804">COUNTIF(LJ$57:LJ$60,LJ58)+COUNTIF(LL$57:LL$60,LJ58)</f>
        <v>0</v>
      </c>
      <c r="LS58" s="315">
        <f>COUNTIF(LJ$57:LJ$60,LL58)+COUNTIF(LL$57:LL$60,LL58)</f>
        <v>0</v>
      </c>
      <c r="LT58" s="315"/>
      <c r="LU58" s="311" t="str">
        <f>IF(OR(LJ58&lt;&gt;"",LL58&lt;&gt;""),IF(LR58&lt;&gt;1,0,COUNTIF($B$57:$B$60,LJ58)+COUNTIF($D$57:$D$60,LJ58))+IF(LS58&lt;&gt;1,0,COUNTIF($B$57:$B$60,LL58)+COUNTIF($D$57:$D$60,LL58)),"")</f>
        <v/>
      </c>
      <c r="LW58" s="306"/>
      <c r="LX58" s="292" t="str">
        <f>IF(LW58="","",VLOOKUP(LW58,Sprache!$D$5:$E$63,2,0))</f>
        <v/>
      </c>
      <c r="LY58" s="296"/>
      <c r="LZ58" s="292" t="str">
        <f>IF(LY58="","",VLOOKUP(LY58,Sprache!$D$5:$E$63,2,0))</f>
        <v/>
      </c>
      <c r="MA58" s="312"/>
      <c r="MB58" s="313"/>
      <c r="MC58" s="314"/>
      <c r="MD58" s="314"/>
      <c r="ME58" s="315">
        <f t="shared" ref="ME58:ME60" si="805">COUNTIF(LW$57:LW$60,LW58)+COUNTIF(LY$57:LY$60,LW58)</f>
        <v>0</v>
      </c>
      <c r="MF58" s="315">
        <f>COUNTIF(LW$57:LW$60,LY58)+COUNTIF(LY$57:LY$60,LY58)</f>
        <v>0</v>
      </c>
      <c r="MG58" s="315"/>
      <c r="MH58" s="311" t="str">
        <f>IF(OR(LW58&lt;&gt;"",LY58&lt;&gt;""),IF(ME58&lt;&gt;1,0,COUNTIF($B$57:$B$60,LW58)+COUNTIF($D$57:$D$60,LW58))+IF(MF58&lt;&gt;1,0,COUNTIF($B$57:$B$60,LY58)+COUNTIF($D$57:$D$60,LY58)),"")</f>
        <v/>
      </c>
    </row>
    <row r="59" spans="1:346" s="450" customFormat="1" x14ac:dyDescent="0.25">
      <c r="A59" s="272"/>
      <c r="B59" s="291" t="str">
        <f>IF(C59="","",INDEX(Groups!$C$7:$C$35,MATCH(C59,Groups!$D$7:$D$35,0)))</f>
        <v/>
      </c>
      <c r="C59" s="292" t="str">
        <f>EURO!$O$64</f>
        <v/>
      </c>
      <c r="D59" s="293" t="str">
        <f>IF(E59="","",INDEX(Groups!$C$7:$C$35,MATCH(E59,Groups!$D$7:$D$35,0)))</f>
        <v/>
      </c>
      <c r="E59" s="292" t="str">
        <f>EURO!$Q$64</f>
        <v/>
      </c>
      <c r="F59" s="294" t="str">
        <f>IF(AND(EURO!$O$65&lt;&gt;"",EURO!$Q$65&lt;&gt;""),EURO!$O$65,"")</f>
        <v/>
      </c>
      <c r="G59" s="295" t="str">
        <f>IF(AND(EURO!$O$65&lt;&gt;"",EURO!$Q$65&lt;&gt;""),EURO!$Q$65,"")</f>
        <v/>
      </c>
      <c r="H59" s="558" t="str">
        <f>IF(AND(F59&lt;&gt;"",G59&lt;&gt;"",F59=G59,EURO!$O$67&lt;&gt;"",EURO!$Q$67&lt;&gt;""),"("&amp;EURO!$O$67&amp;Sprache!$E$149&amp;EURO!$Q$67&amp;")","")</f>
        <v/>
      </c>
      <c r="I59" s="552"/>
      <c r="J59" s="306"/>
      <c r="K59" s="292" t="str">
        <f>IF(J59="","",VLOOKUP(J59,Sprache!$D$5:$E$63,2,0))</f>
        <v/>
      </c>
      <c r="L59" s="296"/>
      <c r="M59" s="292" t="str">
        <f>IF(L59="","",VLOOKUP(L59,Sprache!$D$5:$E$63,2,0))</f>
        <v/>
      </c>
      <c r="N59" s="312"/>
      <c r="O59" s="313"/>
      <c r="P59" s="314"/>
      <c r="Q59" s="314"/>
      <c r="R59" s="315">
        <f t="shared" si="780"/>
        <v>0</v>
      </c>
      <c r="S59" s="315">
        <f>COUNTIF(J$57:J$60,L59)+COUNTIF(L$57:L$60,L59)</f>
        <v>0</v>
      </c>
      <c r="T59" s="315"/>
      <c r="U59" s="311" t="str">
        <f>IF(OR(J59&lt;&gt;"",L59&lt;&gt;""),IF(R59&lt;&gt;1,0,COUNTIF($B$57:$B$60,J59)+COUNTIF($D$57:$D$60,J59))+IF(S59&lt;&gt;1,0,COUNTIF($B$57:$B$60,L59)+COUNTIF($D$57:$D$60,L59)),"")</f>
        <v/>
      </c>
      <c r="W59" s="306"/>
      <c r="X59" s="292" t="str">
        <f>IF(W59="","",VLOOKUP(W59,Sprache!$D$5:$E$63,2,0))</f>
        <v/>
      </c>
      <c r="Y59" s="296"/>
      <c r="Z59" s="292" t="str">
        <f>IF(Y59="","",VLOOKUP(Y59,Sprache!$D$5:$E$63,2,0))</f>
        <v/>
      </c>
      <c r="AA59" s="312"/>
      <c r="AB59" s="313"/>
      <c r="AC59" s="314"/>
      <c r="AD59" s="314"/>
      <c r="AE59" s="315">
        <f t="shared" si="781"/>
        <v>0</v>
      </c>
      <c r="AF59" s="315">
        <f>COUNTIF(W$57:W$60,Y59)+COUNTIF(Y$57:Y$60,Y59)</f>
        <v>0</v>
      </c>
      <c r="AG59" s="315"/>
      <c r="AH59" s="311" t="str">
        <f>IF(OR(W59&lt;&gt;"",Y59&lt;&gt;""),IF(AE59&lt;&gt;1,0,COUNTIF($B$57:$B$60,W59)+COUNTIF($D$57:$D$60,W59))+IF(AF59&lt;&gt;1,0,COUNTIF($B$57:$B$60,Y59)+COUNTIF($D$57:$D$60,Y59)),"")</f>
        <v/>
      </c>
      <c r="AJ59" s="306"/>
      <c r="AK59" s="292" t="str">
        <f>IF(AJ59="","",VLOOKUP(AJ59,Sprache!$D$5:$E$63,2,0))</f>
        <v/>
      </c>
      <c r="AL59" s="296"/>
      <c r="AM59" s="292" t="str">
        <f>IF(AL59="","",VLOOKUP(AL59,Sprache!$D$5:$E$63,2,0))</f>
        <v/>
      </c>
      <c r="AN59" s="312"/>
      <c r="AO59" s="313"/>
      <c r="AP59" s="314"/>
      <c r="AQ59" s="314"/>
      <c r="AR59" s="315">
        <f t="shared" si="782"/>
        <v>0</v>
      </c>
      <c r="AS59" s="315">
        <f>COUNTIF(AJ$57:AJ$60,AL59)+COUNTIF(AL$57:AL$60,AL59)</f>
        <v>0</v>
      </c>
      <c r="AT59" s="315"/>
      <c r="AU59" s="311" t="str">
        <f>IF(OR(AJ59&lt;&gt;"",AL59&lt;&gt;""),IF(AR59&lt;&gt;1,0,COUNTIF($B$57:$B$60,AJ59)+COUNTIF($D$57:$D$60,AJ59))+IF(AS59&lt;&gt;1,0,COUNTIF($B$57:$B$60,AL59)+COUNTIF($D$57:$D$60,AL59)),"")</f>
        <v/>
      </c>
      <c r="AW59" s="306"/>
      <c r="AX59" s="292" t="str">
        <f>IF(AW59="","",VLOOKUP(AW59,Sprache!$D$5:$E$63,2,0))</f>
        <v/>
      </c>
      <c r="AY59" s="296"/>
      <c r="AZ59" s="292" t="str">
        <f>IF(AY59="","",VLOOKUP(AY59,Sprache!$D$5:$E$63,2,0))</f>
        <v/>
      </c>
      <c r="BA59" s="312"/>
      <c r="BB59" s="313"/>
      <c r="BC59" s="314"/>
      <c r="BD59" s="314"/>
      <c r="BE59" s="315">
        <f t="shared" si="783"/>
        <v>0</v>
      </c>
      <c r="BF59" s="315">
        <f>COUNTIF(AW$57:AW$60,AY59)+COUNTIF(AY$57:AY$60,AY59)</f>
        <v>0</v>
      </c>
      <c r="BG59" s="315"/>
      <c r="BH59" s="311" t="str">
        <f>IF(OR(AW59&lt;&gt;"",AY59&lt;&gt;""),IF(BE59&lt;&gt;1,0,COUNTIF($B$57:$B$60,AW59)+COUNTIF($D$57:$D$60,AW59))+IF(BF59&lt;&gt;1,0,COUNTIF($B$57:$B$60,AY59)+COUNTIF($D$57:$D$60,AY59)),"")</f>
        <v/>
      </c>
      <c r="BJ59" s="306"/>
      <c r="BK59" s="292" t="str">
        <f>IF(BJ59="","",VLOOKUP(BJ59,Sprache!$D$5:$E$63,2,0))</f>
        <v/>
      </c>
      <c r="BL59" s="296"/>
      <c r="BM59" s="292" t="str">
        <f>IF(BL59="","",VLOOKUP(BL59,Sprache!$D$5:$E$63,2,0))</f>
        <v/>
      </c>
      <c r="BN59" s="312"/>
      <c r="BO59" s="313"/>
      <c r="BP59" s="314"/>
      <c r="BQ59" s="314"/>
      <c r="BR59" s="315">
        <f t="shared" si="784"/>
        <v>0</v>
      </c>
      <c r="BS59" s="315">
        <f>COUNTIF(BJ$57:BJ$60,BL59)+COUNTIF(BL$57:BL$60,BL59)</f>
        <v>0</v>
      </c>
      <c r="BT59" s="315"/>
      <c r="BU59" s="311" t="str">
        <f>IF(OR(BJ59&lt;&gt;"",BL59&lt;&gt;""),IF(BR59&lt;&gt;1,0,COUNTIF($B$57:$B$60,BJ59)+COUNTIF($D$57:$D$60,BJ59))+IF(BS59&lt;&gt;1,0,COUNTIF($B$57:$B$60,BL59)+COUNTIF($D$57:$D$60,BL59)),"")</f>
        <v/>
      </c>
      <c r="BW59" s="306"/>
      <c r="BX59" s="292" t="str">
        <f>IF(BW59="","",VLOOKUP(BW59,Sprache!$D$5:$E$63,2,0))</f>
        <v/>
      </c>
      <c r="BY59" s="296"/>
      <c r="BZ59" s="292" t="str">
        <f>IF(BY59="","",VLOOKUP(BY59,Sprache!$D$5:$E$63,2,0))</f>
        <v/>
      </c>
      <c r="CA59" s="312"/>
      <c r="CB59" s="313"/>
      <c r="CC59" s="314"/>
      <c r="CD59" s="314"/>
      <c r="CE59" s="315">
        <f t="shared" si="785"/>
        <v>0</v>
      </c>
      <c r="CF59" s="315">
        <f>COUNTIF(BW$57:BW$60,BY59)+COUNTIF(BY$57:BY$60,BY59)</f>
        <v>0</v>
      </c>
      <c r="CG59" s="315"/>
      <c r="CH59" s="311" t="str">
        <f>IF(OR(BW59&lt;&gt;"",BY59&lt;&gt;""),IF(CE59&lt;&gt;1,0,COUNTIF($B$57:$B$60,BW59)+COUNTIF($D$57:$D$60,BW59))+IF(CF59&lt;&gt;1,0,COUNTIF($B$57:$B$60,BY59)+COUNTIF($D$57:$D$60,BY59)),"")</f>
        <v/>
      </c>
      <c r="CJ59" s="306"/>
      <c r="CK59" s="292" t="str">
        <f>IF(CJ59="","",VLOOKUP(CJ59,Sprache!$D$5:$E$63,2,0))</f>
        <v/>
      </c>
      <c r="CL59" s="296"/>
      <c r="CM59" s="292" t="str">
        <f>IF(CL59="","",VLOOKUP(CL59,Sprache!$D$5:$E$63,2,0))</f>
        <v/>
      </c>
      <c r="CN59" s="312"/>
      <c r="CO59" s="313"/>
      <c r="CP59" s="314"/>
      <c r="CQ59" s="314"/>
      <c r="CR59" s="315">
        <f t="shared" si="786"/>
        <v>0</v>
      </c>
      <c r="CS59" s="315">
        <f>COUNTIF(CJ$57:CJ$60,CL59)+COUNTIF(CL$57:CL$60,CL59)</f>
        <v>0</v>
      </c>
      <c r="CT59" s="315"/>
      <c r="CU59" s="311" t="str">
        <f>IF(OR(CJ59&lt;&gt;"",CL59&lt;&gt;""),IF(CR59&lt;&gt;1,0,COUNTIF($B$57:$B$60,CJ59)+COUNTIF($D$57:$D$60,CJ59))+IF(CS59&lt;&gt;1,0,COUNTIF($B$57:$B$60,CL59)+COUNTIF($D$57:$D$60,CL59)),"")</f>
        <v/>
      </c>
      <c r="CW59" s="306"/>
      <c r="CX59" s="292" t="str">
        <f>IF(CW59="","",VLOOKUP(CW59,Sprache!$D$5:$E$63,2,0))</f>
        <v/>
      </c>
      <c r="CY59" s="296"/>
      <c r="CZ59" s="292" t="str">
        <f>IF(CY59="","",VLOOKUP(CY59,Sprache!$D$5:$E$63,2,0))</f>
        <v/>
      </c>
      <c r="DA59" s="312"/>
      <c r="DB59" s="313"/>
      <c r="DC59" s="314"/>
      <c r="DD59" s="314"/>
      <c r="DE59" s="315">
        <f t="shared" si="787"/>
        <v>0</v>
      </c>
      <c r="DF59" s="315">
        <f>COUNTIF(CW$57:CW$60,CY59)+COUNTIF(CY$57:CY$60,CY59)</f>
        <v>0</v>
      </c>
      <c r="DG59" s="315"/>
      <c r="DH59" s="311" t="str">
        <f>IF(OR(CW59&lt;&gt;"",CY59&lt;&gt;""),IF(DE59&lt;&gt;1,0,COUNTIF($B$57:$B$60,CW59)+COUNTIF($D$57:$D$60,CW59))+IF(DF59&lt;&gt;1,0,COUNTIF($B$57:$B$60,CY59)+COUNTIF($D$57:$D$60,CY59)),"")</f>
        <v/>
      </c>
      <c r="DJ59" s="306"/>
      <c r="DK59" s="292" t="str">
        <f>IF(DJ59="","",VLOOKUP(DJ59,Sprache!$D$5:$E$63,2,0))</f>
        <v/>
      </c>
      <c r="DL59" s="296"/>
      <c r="DM59" s="292" t="str">
        <f>IF(DL59="","",VLOOKUP(DL59,Sprache!$D$5:$E$63,2,0))</f>
        <v/>
      </c>
      <c r="DN59" s="312"/>
      <c r="DO59" s="313"/>
      <c r="DP59" s="314"/>
      <c r="DQ59" s="314"/>
      <c r="DR59" s="315">
        <f t="shared" si="788"/>
        <v>0</v>
      </c>
      <c r="DS59" s="315">
        <f>COUNTIF(DJ$57:DJ$60,DL59)+COUNTIF(DL$57:DL$60,DL59)</f>
        <v>0</v>
      </c>
      <c r="DT59" s="315"/>
      <c r="DU59" s="311" t="str">
        <f>IF(OR(DJ59&lt;&gt;"",DL59&lt;&gt;""),IF(DR59&lt;&gt;1,0,COUNTIF($B$57:$B$60,DJ59)+COUNTIF($D$57:$D$60,DJ59))+IF(DS59&lt;&gt;1,0,COUNTIF($B$57:$B$60,DL59)+COUNTIF($D$57:$D$60,DL59)),"")</f>
        <v/>
      </c>
      <c r="DW59" s="306"/>
      <c r="DX59" s="292" t="str">
        <f>IF(DW59="","",VLOOKUP(DW59,Sprache!$D$5:$E$63,2,0))</f>
        <v/>
      </c>
      <c r="DY59" s="296"/>
      <c r="DZ59" s="292" t="str">
        <f>IF(DY59="","",VLOOKUP(DY59,Sprache!$D$5:$E$63,2,0))</f>
        <v/>
      </c>
      <c r="EA59" s="312"/>
      <c r="EB59" s="313"/>
      <c r="EC59" s="314"/>
      <c r="ED59" s="314"/>
      <c r="EE59" s="315">
        <f t="shared" si="789"/>
        <v>0</v>
      </c>
      <c r="EF59" s="315">
        <f>COUNTIF(DW$57:DW$60,DY59)+COUNTIF(DY$57:DY$60,DY59)</f>
        <v>0</v>
      </c>
      <c r="EG59" s="315"/>
      <c r="EH59" s="311" t="str">
        <f>IF(OR(DW59&lt;&gt;"",DY59&lt;&gt;""),IF(EE59&lt;&gt;1,0,COUNTIF($B$57:$B$60,DW59)+COUNTIF($D$57:$D$60,DW59))+IF(EF59&lt;&gt;1,0,COUNTIF($B$57:$B$60,DY59)+COUNTIF($D$57:$D$60,DY59)),"")</f>
        <v/>
      </c>
      <c r="EJ59" s="306"/>
      <c r="EK59" s="292" t="str">
        <f>IF(EJ59="","",VLOOKUP(EJ59,Sprache!$D$5:$E$63,2,0))</f>
        <v/>
      </c>
      <c r="EL59" s="296"/>
      <c r="EM59" s="292" t="str">
        <f>IF(EL59="","",VLOOKUP(EL59,Sprache!$D$5:$E$63,2,0))</f>
        <v/>
      </c>
      <c r="EN59" s="312"/>
      <c r="EO59" s="313"/>
      <c r="EP59" s="314"/>
      <c r="EQ59" s="314"/>
      <c r="ER59" s="315">
        <f t="shared" si="790"/>
        <v>0</v>
      </c>
      <c r="ES59" s="315">
        <f>COUNTIF(EJ$57:EJ$60,EL59)+COUNTIF(EL$57:EL$60,EL59)</f>
        <v>0</v>
      </c>
      <c r="ET59" s="315"/>
      <c r="EU59" s="311" t="str">
        <f>IF(OR(EJ59&lt;&gt;"",EL59&lt;&gt;""),IF(ER59&lt;&gt;1,0,COUNTIF($B$57:$B$60,EJ59)+COUNTIF($D$57:$D$60,EJ59))+IF(ES59&lt;&gt;1,0,COUNTIF($B$57:$B$60,EL59)+COUNTIF($D$57:$D$60,EL59)),"")</f>
        <v/>
      </c>
      <c r="EW59" s="306"/>
      <c r="EX59" s="292" t="str">
        <f>IF(EW59="","",VLOOKUP(EW59,Sprache!$D$5:$E$63,2,0))</f>
        <v/>
      </c>
      <c r="EY59" s="296"/>
      <c r="EZ59" s="292" t="str">
        <f>IF(EY59="","",VLOOKUP(EY59,Sprache!$D$5:$E$63,2,0))</f>
        <v/>
      </c>
      <c r="FA59" s="312"/>
      <c r="FB59" s="313"/>
      <c r="FC59" s="314"/>
      <c r="FD59" s="314"/>
      <c r="FE59" s="315">
        <f t="shared" si="791"/>
        <v>0</v>
      </c>
      <c r="FF59" s="315">
        <f>COUNTIF(EW$57:EW$60,EY59)+COUNTIF(EY$57:EY$60,EY59)</f>
        <v>0</v>
      </c>
      <c r="FG59" s="315"/>
      <c r="FH59" s="311" t="str">
        <f>IF(OR(EW59&lt;&gt;"",EY59&lt;&gt;""),IF(FE59&lt;&gt;1,0,COUNTIF($B$57:$B$60,EW59)+COUNTIF($D$57:$D$60,EW59))+IF(FF59&lt;&gt;1,0,COUNTIF($B$57:$B$60,EY59)+COUNTIF($D$57:$D$60,EY59)),"")</f>
        <v/>
      </c>
      <c r="FJ59" s="306"/>
      <c r="FK59" s="292" t="str">
        <f>IF(FJ59="","",VLOOKUP(FJ59,Sprache!$D$5:$E$63,2,0))</f>
        <v/>
      </c>
      <c r="FL59" s="296"/>
      <c r="FM59" s="292" t="str">
        <f>IF(FL59="","",VLOOKUP(FL59,Sprache!$D$5:$E$63,2,0))</f>
        <v/>
      </c>
      <c r="FN59" s="312"/>
      <c r="FO59" s="313"/>
      <c r="FP59" s="314"/>
      <c r="FQ59" s="314"/>
      <c r="FR59" s="315">
        <f t="shared" si="792"/>
        <v>0</v>
      </c>
      <c r="FS59" s="315">
        <f>COUNTIF(FJ$57:FJ$60,FL59)+COUNTIF(FL$57:FL$60,FL59)</f>
        <v>0</v>
      </c>
      <c r="FT59" s="315"/>
      <c r="FU59" s="311" t="str">
        <f>IF(OR(FJ59&lt;&gt;"",FL59&lt;&gt;""),IF(FR59&lt;&gt;1,0,COUNTIF($B$57:$B$60,FJ59)+COUNTIF($D$57:$D$60,FJ59))+IF(FS59&lt;&gt;1,0,COUNTIF($B$57:$B$60,FL59)+COUNTIF($D$57:$D$60,FL59)),"")</f>
        <v/>
      </c>
      <c r="FW59" s="306"/>
      <c r="FX59" s="292" t="str">
        <f>IF(FW59="","",VLOOKUP(FW59,Sprache!$D$5:$E$63,2,0))</f>
        <v/>
      </c>
      <c r="FY59" s="296"/>
      <c r="FZ59" s="292" t="str">
        <f>IF(FY59="","",VLOOKUP(FY59,Sprache!$D$5:$E$63,2,0))</f>
        <v/>
      </c>
      <c r="GA59" s="312"/>
      <c r="GB59" s="313"/>
      <c r="GC59" s="314"/>
      <c r="GD59" s="314"/>
      <c r="GE59" s="315">
        <f t="shared" si="793"/>
        <v>0</v>
      </c>
      <c r="GF59" s="315">
        <f>COUNTIF(FW$57:FW$60,FY59)+COUNTIF(FY$57:FY$60,FY59)</f>
        <v>0</v>
      </c>
      <c r="GG59" s="315"/>
      <c r="GH59" s="311" t="str">
        <f>IF(OR(FW59&lt;&gt;"",FY59&lt;&gt;""),IF(GE59&lt;&gt;1,0,COUNTIF($B$57:$B$60,FW59)+COUNTIF($D$57:$D$60,FW59))+IF(GF59&lt;&gt;1,0,COUNTIF($B$57:$B$60,FY59)+COUNTIF($D$57:$D$60,FY59)),"")</f>
        <v/>
      </c>
      <c r="GJ59" s="306"/>
      <c r="GK59" s="292" t="str">
        <f>IF(GJ59="","",VLOOKUP(GJ59,Sprache!$D$5:$E$63,2,0))</f>
        <v/>
      </c>
      <c r="GL59" s="296"/>
      <c r="GM59" s="292" t="str">
        <f>IF(GL59="","",VLOOKUP(GL59,Sprache!$D$5:$E$63,2,0))</f>
        <v/>
      </c>
      <c r="GN59" s="312"/>
      <c r="GO59" s="313"/>
      <c r="GP59" s="314"/>
      <c r="GQ59" s="314"/>
      <c r="GR59" s="315">
        <f t="shared" si="794"/>
        <v>0</v>
      </c>
      <c r="GS59" s="315">
        <f>COUNTIF(GJ$57:GJ$60,GL59)+COUNTIF(GL$57:GL$60,GL59)</f>
        <v>0</v>
      </c>
      <c r="GT59" s="315"/>
      <c r="GU59" s="311" t="str">
        <f>IF(OR(GJ59&lt;&gt;"",GL59&lt;&gt;""),IF(GR59&lt;&gt;1,0,COUNTIF($B$57:$B$60,GJ59)+COUNTIF($D$57:$D$60,GJ59))+IF(GS59&lt;&gt;1,0,COUNTIF($B$57:$B$60,GL59)+COUNTIF($D$57:$D$60,GL59)),"")</f>
        <v/>
      </c>
      <c r="GW59" s="306"/>
      <c r="GX59" s="292" t="str">
        <f>IF(GW59="","",VLOOKUP(GW59,Sprache!$D$5:$E$63,2,0))</f>
        <v/>
      </c>
      <c r="GY59" s="296"/>
      <c r="GZ59" s="292" t="str">
        <f>IF(GY59="","",VLOOKUP(GY59,Sprache!$D$5:$E$63,2,0))</f>
        <v/>
      </c>
      <c r="HA59" s="312"/>
      <c r="HB59" s="313"/>
      <c r="HC59" s="314"/>
      <c r="HD59" s="314"/>
      <c r="HE59" s="315">
        <f t="shared" si="795"/>
        <v>0</v>
      </c>
      <c r="HF59" s="315">
        <f>COUNTIF(GW$57:GW$60,GY59)+COUNTIF(GY$57:GY$60,GY59)</f>
        <v>0</v>
      </c>
      <c r="HG59" s="315"/>
      <c r="HH59" s="311" t="str">
        <f>IF(OR(GW59&lt;&gt;"",GY59&lt;&gt;""),IF(HE59&lt;&gt;1,0,COUNTIF($B$57:$B$60,GW59)+COUNTIF($D$57:$D$60,GW59))+IF(HF59&lt;&gt;1,0,COUNTIF($B$57:$B$60,GY59)+COUNTIF($D$57:$D$60,GY59)),"")</f>
        <v/>
      </c>
      <c r="HJ59" s="306"/>
      <c r="HK59" s="292" t="str">
        <f>IF(HJ59="","",VLOOKUP(HJ59,Sprache!$D$5:$E$63,2,0))</f>
        <v/>
      </c>
      <c r="HL59" s="296"/>
      <c r="HM59" s="292" t="str">
        <f>IF(HL59="","",VLOOKUP(HL59,Sprache!$D$5:$E$63,2,0))</f>
        <v/>
      </c>
      <c r="HN59" s="312"/>
      <c r="HO59" s="313"/>
      <c r="HP59" s="314"/>
      <c r="HQ59" s="314"/>
      <c r="HR59" s="315">
        <f t="shared" si="796"/>
        <v>0</v>
      </c>
      <c r="HS59" s="315">
        <f>COUNTIF(HJ$57:HJ$60,HL59)+COUNTIF(HL$57:HL$60,HL59)</f>
        <v>0</v>
      </c>
      <c r="HT59" s="315"/>
      <c r="HU59" s="311" t="str">
        <f>IF(OR(HJ59&lt;&gt;"",HL59&lt;&gt;""),IF(HR59&lt;&gt;1,0,COUNTIF($B$57:$B$60,HJ59)+COUNTIF($D$57:$D$60,HJ59))+IF(HS59&lt;&gt;1,0,COUNTIF($B$57:$B$60,HL59)+COUNTIF($D$57:$D$60,HL59)),"")</f>
        <v/>
      </c>
      <c r="HW59" s="306"/>
      <c r="HX59" s="292" t="str">
        <f>IF(HW59="","",VLOOKUP(HW59,Sprache!$D$5:$E$63,2,0))</f>
        <v/>
      </c>
      <c r="HY59" s="296"/>
      <c r="HZ59" s="292" t="str">
        <f>IF(HY59="","",VLOOKUP(HY59,Sprache!$D$5:$E$63,2,0))</f>
        <v/>
      </c>
      <c r="IA59" s="312"/>
      <c r="IB59" s="313"/>
      <c r="IC59" s="314"/>
      <c r="ID59" s="314"/>
      <c r="IE59" s="315">
        <f t="shared" si="797"/>
        <v>0</v>
      </c>
      <c r="IF59" s="315">
        <f>COUNTIF(HW$57:HW$60,HY59)+COUNTIF(HY$57:HY$60,HY59)</f>
        <v>0</v>
      </c>
      <c r="IG59" s="315"/>
      <c r="IH59" s="311" t="str">
        <f>IF(OR(HW59&lt;&gt;"",HY59&lt;&gt;""),IF(IE59&lt;&gt;1,0,COUNTIF($B$57:$B$60,HW59)+COUNTIF($D$57:$D$60,HW59))+IF(IF59&lt;&gt;1,0,COUNTIF($B$57:$B$60,HY59)+COUNTIF($D$57:$D$60,HY59)),"")</f>
        <v/>
      </c>
      <c r="IJ59" s="306"/>
      <c r="IK59" s="292" t="str">
        <f>IF(IJ59="","",VLOOKUP(IJ59,Sprache!$D$5:$E$63,2,0))</f>
        <v/>
      </c>
      <c r="IL59" s="296"/>
      <c r="IM59" s="292" t="str">
        <f>IF(IL59="","",VLOOKUP(IL59,Sprache!$D$5:$E$63,2,0))</f>
        <v/>
      </c>
      <c r="IN59" s="312"/>
      <c r="IO59" s="313"/>
      <c r="IP59" s="314"/>
      <c r="IQ59" s="314"/>
      <c r="IR59" s="315">
        <f t="shared" si="798"/>
        <v>0</v>
      </c>
      <c r="IS59" s="315">
        <f>COUNTIF(IJ$57:IJ$60,IL59)+COUNTIF(IL$57:IL$60,IL59)</f>
        <v>0</v>
      </c>
      <c r="IT59" s="315"/>
      <c r="IU59" s="311" t="str">
        <f>IF(OR(IJ59&lt;&gt;"",IL59&lt;&gt;""),IF(IR59&lt;&gt;1,0,COUNTIF($B$57:$B$60,IJ59)+COUNTIF($D$57:$D$60,IJ59))+IF(IS59&lt;&gt;1,0,COUNTIF($B$57:$B$60,IL59)+COUNTIF($D$57:$D$60,IL59)),"")</f>
        <v/>
      </c>
      <c r="IW59" s="306"/>
      <c r="IX59" s="292" t="str">
        <f>IF(IW59="","",VLOOKUP(IW59,Sprache!$D$5:$E$63,2,0))</f>
        <v/>
      </c>
      <c r="IY59" s="296"/>
      <c r="IZ59" s="292" t="str">
        <f>IF(IY59="","",VLOOKUP(IY59,Sprache!$D$5:$E$63,2,0))</f>
        <v/>
      </c>
      <c r="JA59" s="312"/>
      <c r="JB59" s="313"/>
      <c r="JC59" s="314"/>
      <c r="JD59" s="314"/>
      <c r="JE59" s="315">
        <f t="shared" si="799"/>
        <v>0</v>
      </c>
      <c r="JF59" s="315">
        <f>COUNTIF(IW$57:IW$60,IY59)+COUNTIF(IY$57:IY$60,IY59)</f>
        <v>0</v>
      </c>
      <c r="JG59" s="315"/>
      <c r="JH59" s="311" t="str">
        <f>IF(OR(IW59&lt;&gt;"",IY59&lt;&gt;""),IF(JE59&lt;&gt;1,0,COUNTIF($B$57:$B$60,IW59)+COUNTIF($D$57:$D$60,IW59))+IF(JF59&lt;&gt;1,0,COUNTIF($B$57:$B$60,IY59)+COUNTIF($D$57:$D$60,IY59)),"")</f>
        <v/>
      </c>
      <c r="JJ59" s="306"/>
      <c r="JK59" s="292" t="str">
        <f>IF(JJ59="","",VLOOKUP(JJ59,Sprache!$D$5:$E$63,2,0))</f>
        <v/>
      </c>
      <c r="JL59" s="296"/>
      <c r="JM59" s="292" t="str">
        <f>IF(JL59="","",VLOOKUP(JL59,Sprache!$D$5:$E$63,2,0))</f>
        <v/>
      </c>
      <c r="JN59" s="312"/>
      <c r="JO59" s="313"/>
      <c r="JP59" s="314"/>
      <c r="JQ59" s="314"/>
      <c r="JR59" s="315">
        <f t="shared" si="800"/>
        <v>0</v>
      </c>
      <c r="JS59" s="315">
        <f>COUNTIF(JJ$57:JJ$60,JL59)+COUNTIF(JL$57:JL$60,JL59)</f>
        <v>0</v>
      </c>
      <c r="JT59" s="315"/>
      <c r="JU59" s="311" t="str">
        <f>IF(OR(JJ59&lt;&gt;"",JL59&lt;&gt;""),IF(JR59&lt;&gt;1,0,COUNTIF($B$57:$B$60,JJ59)+COUNTIF($D$57:$D$60,JJ59))+IF(JS59&lt;&gt;1,0,COUNTIF($B$57:$B$60,JL59)+COUNTIF($D$57:$D$60,JL59)),"")</f>
        <v/>
      </c>
      <c r="JW59" s="306"/>
      <c r="JX59" s="292" t="str">
        <f>IF(JW59="","",VLOOKUP(JW59,Sprache!$D$5:$E$63,2,0))</f>
        <v/>
      </c>
      <c r="JY59" s="296"/>
      <c r="JZ59" s="292" t="str">
        <f>IF(JY59="","",VLOOKUP(JY59,Sprache!$D$5:$E$63,2,0))</f>
        <v/>
      </c>
      <c r="KA59" s="312"/>
      <c r="KB59" s="313"/>
      <c r="KC59" s="314"/>
      <c r="KD59" s="314"/>
      <c r="KE59" s="315">
        <f t="shared" si="801"/>
        <v>0</v>
      </c>
      <c r="KF59" s="315">
        <f>COUNTIF(JW$57:JW$60,JY59)+COUNTIF(JY$57:JY$60,JY59)</f>
        <v>0</v>
      </c>
      <c r="KG59" s="315"/>
      <c r="KH59" s="311" t="str">
        <f>IF(OR(JW59&lt;&gt;"",JY59&lt;&gt;""),IF(KE59&lt;&gt;1,0,COUNTIF($B$57:$B$60,JW59)+COUNTIF($D$57:$D$60,JW59))+IF(KF59&lt;&gt;1,0,COUNTIF($B$57:$B$60,JY59)+COUNTIF($D$57:$D$60,JY59)),"")</f>
        <v/>
      </c>
      <c r="KJ59" s="306"/>
      <c r="KK59" s="292" t="str">
        <f>IF(KJ59="","",VLOOKUP(KJ59,Sprache!$D$5:$E$63,2,0))</f>
        <v/>
      </c>
      <c r="KL59" s="296"/>
      <c r="KM59" s="292" t="str">
        <f>IF(KL59="","",VLOOKUP(KL59,Sprache!$D$5:$E$63,2,0))</f>
        <v/>
      </c>
      <c r="KN59" s="312"/>
      <c r="KO59" s="313"/>
      <c r="KP59" s="314"/>
      <c r="KQ59" s="314"/>
      <c r="KR59" s="315">
        <f t="shared" si="802"/>
        <v>0</v>
      </c>
      <c r="KS59" s="315">
        <f>COUNTIF(KJ$57:KJ$60,KL59)+COUNTIF(KL$57:KL$60,KL59)</f>
        <v>0</v>
      </c>
      <c r="KT59" s="315"/>
      <c r="KU59" s="311" t="str">
        <f>IF(OR(KJ59&lt;&gt;"",KL59&lt;&gt;""),IF(KR59&lt;&gt;1,0,COUNTIF($B$57:$B$60,KJ59)+COUNTIF($D$57:$D$60,KJ59))+IF(KS59&lt;&gt;1,0,COUNTIF($B$57:$B$60,KL59)+COUNTIF($D$57:$D$60,KL59)),"")</f>
        <v/>
      </c>
      <c r="KW59" s="306"/>
      <c r="KX59" s="292" t="str">
        <f>IF(KW59="","",VLOOKUP(KW59,Sprache!$D$5:$E$63,2,0))</f>
        <v/>
      </c>
      <c r="KY59" s="296"/>
      <c r="KZ59" s="292" t="str">
        <f>IF(KY59="","",VLOOKUP(KY59,Sprache!$D$5:$E$63,2,0))</f>
        <v/>
      </c>
      <c r="LA59" s="312"/>
      <c r="LB59" s="313"/>
      <c r="LC59" s="314"/>
      <c r="LD59" s="314"/>
      <c r="LE59" s="315">
        <f t="shared" si="803"/>
        <v>0</v>
      </c>
      <c r="LF59" s="315">
        <f>COUNTIF(KW$57:KW$60,KY59)+COUNTIF(KY$57:KY$60,KY59)</f>
        <v>0</v>
      </c>
      <c r="LG59" s="315"/>
      <c r="LH59" s="311" t="str">
        <f>IF(OR(KW59&lt;&gt;"",KY59&lt;&gt;""),IF(LE59&lt;&gt;1,0,COUNTIF($B$57:$B$60,KW59)+COUNTIF($D$57:$D$60,KW59))+IF(LF59&lt;&gt;1,0,COUNTIF($B$57:$B$60,KY59)+COUNTIF($D$57:$D$60,KY59)),"")</f>
        <v/>
      </c>
      <c r="LJ59" s="306"/>
      <c r="LK59" s="292" t="str">
        <f>IF(LJ59="","",VLOOKUP(LJ59,Sprache!$D$5:$E$63,2,0))</f>
        <v/>
      </c>
      <c r="LL59" s="296"/>
      <c r="LM59" s="292" t="str">
        <f>IF(LL59="","",VLOOKUP(LL59,Sprache!$D$5:$E$63,2,0))</f>
        <v/>
      </c>
      <c r="LN59" s="312"/>
      <c r="LO59" s="313"/>
      <c r="LP59" s="314"/>
      <c r="LQ59" s="314"/>
      <c r="LR59" s="315">
        <f t="shared" si="804"/>
        <v>0</v>
      </c>
      <c r="LS59" s="315">
        <f>COUNTIF(LJ$57:LJ$60,LL59)+COUNTIF(LL$57:LL$60,LL59)</f>
        <v>0</v>
      </c>
      <c r="LT59" s="315"/>
      <c r="LU59" s="311" t="str">
        <f>IF(OR(LJ59&lt;&gt;"",LL59&lt;&gt;""),IF(LR59&lt;&gt;1,0,COUNTIF($B$57:$B$60,LJ59)+COUNTIF($D$57:$D$60,LJ59))+IF(LS59&lt;&gt;1,0,COUNTIF($B$57:$B$60,LL59)+COUNTIF($D$57:$D$60,LL59)),"")</f>
        <v/>
      </c>
      <c r="LW59" s="306"/>
      <c r="LX59" s="292" t="str">
        <f>IF(LW59="","",VLOOKUP(LW59,Sprache!$D$5:$E$63,2,0))</f>
        <v/>
      </c>
      <c r="LY59" s="296"/>
      <c r="LZ59" s="292" t="str">
        <f>IF(LY59="","",VLOOKUP(LY59,Sprache!$D$5:$E$63,2,0))</f>
        <v/>
      </c>
      <c r="MA59" s="312"/>
      <c r="MB59" s="313"/>
      <c r="MC59" s="314"/>
      <c r="MD59" s="314"/>
      <c r="ME59" s="315">
        <f t="shared" si="805"/>
        <v>0</v>
      </c>
      <c r="MF59" s="315">
        <f>COUNTIF(LW$57:LW$60,LY59)+COUNTIF(LY$57:LY$60,LY59)</f>
        <v>0</v>
      </c>
      <c r="MG59" s="315"/>
      <c r="MH59" s="311" t="str">
        <f>IF(OR(LW59&lt;&gt;"",LY59&lt;&gt;""),IF(ME59&lt;&gt;1,0,COUNTIF($B$57:$B$60,LW59)+COUNTIF($D$57:$D$60,LW59))+IF(MF59&lt;&gt;1,0,COUNTIF($B$57:$B$60,LY59)+COUNTIF($D$57:$D$60,LY59)),"")</f>
        <v/>
      </c>
    </row>
    <row r="60" spans="1:346" x14ac:dyDescent="0.25">
      <c r="B60" s="291" t="str">
        <f>IF(C60="","",INDEX(Groups!$C$7:$C$35,MATCH(C60,Groups!$D$7:$D$35,0)))</f>
        <v/>
      </c>
      <c r="C60" s="292" t="str">
        <f>EURO!$U$64</f>
        <v/>
      </c>
      <c r="D60" s="293" t="str">
        <f>IF(E60="","",INDEX(Groups!$C$7:$C$35,MATCH(E60,Groups!$D$7:$D$35,0)))</f>
        <v/>
      </c>
      <c r="E60" s="292" t="str">
        <f>EURO!$W$64</f>
        <v/>
      </c>
      <c r="F60" s="294" t="str">
        <f>IF(AND(EURO!$U$65&lt;&gt;"",EURO!$W$65&lt;&gt;""),EURO!$U$65,"")</f>
        <v/>
      </c>
      <c r="G60" s="295" t="str">
        <f>IF(AND(EURO!$U$65&lt;&gt;"",EURO!$W$65&lt;&gt;""),EURO!$W$65,"")</f>
        <v/>
      </c>
      <c r="H60" s="558" t="str">
        <f>IF(AND(F60&lt;&gt;"",G60&lt;&gt;"",F60=G60,EURO!$U$67&lt;&gt;"",EURO!$W$67&lt;&gt;""),"("&amp;EURO!$U$67&amp;Sprache!$E$149&amp;EURO!$W$67&amp;")","")</f>
        <v/>
      </c>
      <c r="J60" s="306"/>
      <c r="K60" s="292" t="str">
        <f>IF(J60="","",VLOOKUP(J60,Sprache!$D$5:$E$63,2,0))</f>
        <v/>
      </c>
      <c r="L60" s="296"/>
      <c r="M60" s="292" t="str">
        <f>IF(L60="","",VLOOKUP(L60,Sprache!$D$5:$E$63,2,0))</f>
        <v/>
      </c>
      <c r="N60" s="316"/>
      <c r="O60" s="317"/>
      <c r="P60" s="318"/>
      <c r="Q60" s="318"/>
      <c r="R60" s="319">
        <f t="shared" si="780"/>
        <v>0</v>
      </c>
      <c r="S60" s="319">
        <f>COUNTIF(J$57:J$60,L60)+COUNTIF(L$57:L$60,L60)</f>
        <v>0</v>
      </c>
      <c r="T60" s="319"/>
      <c r="U60" s="311" t="str">
        <f>IF(OR(J60&lt;&gt;"",L60&lt;&gt;""),IF(R60&lt;&gt;1,0,COUNTIF($B$57:$B$60,J60)+COUNTIF($D$57:$D$60,J60))+IF(S60&lt;&gt;1,0,COUNTIF($B$57:$B$60,L60)+COUNTIF($D$57:$D$60,L60)),"")</f>
        <v/>
      </c>
      <c r="W60" s="306"/>
      <c r="X60" s="292" t="str">
        <f>IF(W60="","",VLOOKUP(W60,Sprache!$D$5:$E$63,2,0))</f>
        <v/>
      </c>
      <c r="Y60" s="296"/>
      <c r="Z60" s="292" t="str">
        <f>IF(Y60="","",VLOOKUP(Y60,Sprache!$D$5:$E$63,2,0))</f>
        <v/>
      </c>
      <c r="AA60" s="316"/>
      <c r="AB60" s="317"/>
      <c r="AC60" s="318"/>
      <c r="AD60" s="318"/>
      <c r="AE60" s="319">
        <f t="shared" si="781"/>
        <v>0</v>
      </c>
      <c r="AF60" s="319">
        <f>COUNTIF(W$57:W$60,Y60)+COUNTIF(Y$57:Y$60,Y60)</f>
        <v>0</v>
      </c>
      <c r="AG60" s="319"/>
      <c r="AH60" s="311" t="str">
        <f>IF(OR(W60&lt;&gt;"",Y60&lt;&gt;""),IF(AE60&lt;&gt;1,0,COUNTIF($B$57:$B$60,W60)+COUNTIF($D$57:$D$60,W60))+IF(AF60&lt;&gt;1,0,COUNTIF($B$57:$B$60,Y60)+COUNTIF($D$57:$D$60,Y60)),"")</f>
        <v/>
      </c>
      <c r="AJ60" s="306"/>
      <c r="AK60" s="292" t="str">
        <f>IF(AJ60="","",VLOOKUP(AJ60,Sprache!$D$5:$E$63,2,0))</f>
        <v/>
      </c>
      <c r="AL60" s="296"/>
      <c r="AM60" s="292" t="str">
        <f>IF(AL60="","",VLOOKUP(AL60,Sprache!$D$5:$E$63,2,0))</f>
        <v/>
      </c>
      <c r="AN60" s="316"/>
      <c r="AO60" s="317"/>
      <c r="AP60" s="318"/>
      <c r="AQ60" s="318"/>
      <c r="AR60" s="319">
        <f t="shared" si="782"/>
        <v>0</v>
      </c>
      <c r="AS60" s="319">
        <f>COUNTIF(AJ$57:AJ$60,AL60)+COUNTIF(AL$57:AL$60,AL60)</f>
        <v>0</v>
      </c>
      <c r="AT60" s="319"/>
      <c r="AU60" s="311" t="str">
        <f>IF(OR(AJ60&lt;&gt;"",AL60&lt;&gt;""),IF(AR60&lt;&gt;1,0,COUNTIF($B$57:$B$60,AJ60)+COUNTIF($D$57:$D$60,AJ60))+IF(AS60&lt;&gt;1,0,COUNTIF($B$57:$B$60,AL60)+COUNTIF($D$57:$D$60,AL60)),"")</f>
        <v/>
      </c>
      <c r="AW60" s="306"/>
      <c r="AX60" s="292" t="str">
        <f>IF(AW60="","",VLOOKUP(AW60,Sprache!$D$5:$E$63,2,0))</f>
        <v/>
      </c>
      <c r="AY60" s="296"/>
      <c r="AZ60" s="292" t="str">
        <f>IF(AY60="","",VLOOKUP(AY60,Sprache!$D$5:$E$63,2,0))</f>
        <v/>
      </c>
      <c r="BA60" s="316"/>
      <c r="BB60" s="317"/>
      <c r="BC60" s="318"/>
      <c r="BD60" s="318"/>
      <c r="BE60" s="319">
        <f t="shared" si="783"/>
        <v>0</v>
      </c>
      <c r="BF60" s="319">
        <f>COUNTIF(AW$57:AW$60,AY60)+COUNTIF(AY$57:AY$60,AY60)</f>
        <v>0</v>
      </c>
      <c r="BG60" s="319"/>
      <c r="BH60" s="311" t="str">
        <f>IF(OR(AW60&lt;&gt;"",AY60&lt;&gt;""),IF(BE60&lt;&gt;1,0,COUNTIF($B$57:$B$60,AW60)+COUNTIF($D$57:$D$60,AW60))+IF(BF60&lt;&gt;1,0,COUNTIF($B$57:$B$60,AY60)+COUNTIF($D$57:$D$60,AY60)),"")</f>
        <v/>
      </c>
      <c r="BJ60" s="306"/>
      <c r="BK60" s="292" t="str">
        <f>IF(BJ60="","",VLOOKUP(BJ60,Sprache!$D$5:$E$63,2,0))</f>
        <v/>
      </c>
      <c r="BL60" s="296"/>
      <c r="BM60" s="292" t="str">
        <f>IF(BL60="","",VLOOKUP(BL60,Sprache!$D$5:$E$63,2,0))</f>
        <v/>
      </c>
      <c r="BN60" s="316"/>
      <c r="BO60" s="317"/>
      <c r="BP60" s="318"/>
      <c r="BQ60" s="318"/>
      <c r="BR60" s="319">
        <f t="shared" si="784"/>
        <v>0</v>
      </c>
      <c r="BS60" s="319">
        <f>COUNTIF(BJ$57:BJ$60,BL60)+COUNTIF(BL$57:BL$60,BL60)</f>
        <v>0</v>
      </c>
      <c r="BT60" s="319"/>
      <c r="BU60" s="311" t="str">
        <f>IF(OR(BJ60&lt;&gt;"",BL60&lt;&gt;""),IF(BR60&lt;&gt;1,0,COUNTIF($B$57:$B$60,BJ60)+COUNTIF($D$57:$D$60,BJ60))+IF(BS60&lt;&gt;1,0,COUNTIF($B$57:$B$60,BL60)+COUNTIF($D$57:$D$60,BL60)),"")</f>
        <v/>
      </c>
      <c r="BW60" s="306"/>
      <c r="BX60" s="292" t="str">
        <f>IF(BW60="","",VLOOKUP(BW60,Sprache!$D$5:$E$63,2,0))</f>
        <v/>
      </c>
      <c r="BY60" s="296"/>
      <c r="BZ60" s="292" t="str">
        <f>IF(BY60="","",VLOOKUP(BY60,Sprache!$D$5:$E$63,2,0))</f>
        <v/>
      </c>
      <c r="CA60" s="316"/>
      <c r="CB60" s="317"/>
      <c r="CC60" s="318"/>
      <c r="CD60" s="318"/>
      <c r="CE60" s="319">
        <f t="shared" si="785"/>
        <v>0</v>
      </c>
      <c r="CF60" s="319">
        <f>COUNTIF(BW$57:BW$60,BY60)+COUNTIF(BY$57:BY$60,BY60)</f>
        <v>0</v>
      </c>
      <c r="CG60" s="319"/>
      <c r="CH60" s="311" t="str">
        <f>IF(OR(BW60&lt;&gt;"",BY60&lt;&gt;""),IF(CE60&lt;&gt;1,0,COUNTIF($B$57:$B$60,BW60)+COUNTIF($D$57:$D$60,BW60))+IF(CF60&lt;&gt;1,0,COUNTIF($B$57:$B$60,BY60)+COUNTIF($D$57:$D$60,BY60)),"")</f>
        <v/>
      </c>
      <c r="CJ60" s="306"/>
      <c r="CK60" s="292" t="str">
        <f>IF(CJ60="","",VLOOKUP(CJ60,Sprache!$D$5:$E$63,2,0))</f>
        <v/>
      </c>
      <c r="CL60" s="296"/>
      <c r="CM60" s="292" t="str">
        <f>IF(CL60="","",VLOOKUP(CL60,Sprache!$D$5:$E$63,2,0))</f>
        <v/>
      </c>
      <c r="CN60" s="316"/>
      <c r="CO60" s="317"/>
      <c r="CP60" s="318"/>
      <c r="CQ60" s="318"/>
      <c r="CR60" s="319">
        <f t="shared" si="786"/>
        <v>0</v>
      </c>
      <c r="CS60" s="319">
        <f>COUNTIF(CJ$57:CJ$60,CL60)+COUNTIF(CL$57:CL$60,CL60)</f>
        <v>0</v>
      </c>
      <c r="CT60" s="319"/>
      <c r="CU60" s="311" t="str">
        <f>IF(OR(CJ60&lt;&gt;"",CL60&lt;&gt;""),IF(CR60&lt;&gt;1,0,COUNTIF($B$57:$B$60,CJ60)+COUNTIF($D$57:$D$60,CJ60))+IF(CS60&lt;&gt;1,0,COUNTIF($B$57:$B$60,CL60)+COUNTIF($D$57:$D$60,CL60)),"")</f>
        <v/>
      </c>
      <c r="CW60" s="306"/>
      <c r="CX60" s="292" t="str">
        <f>IF(CW60="","",VLOOKUP(CW60,Sprache!$D$5:$E$63,2,0))</f>
        <v/>
      </c>
      <c r="CY60" s="296"/>
      <c r="CZ60" s="292" t="str">
        <f>IF(CY60="","",VLOOKUP(CY60,Sprache!$D$5:$E$63,2,0))</f>
        <v/>
      </c>
      <c r="DA60" s="316"/>
      <c r="DB60" s="317"/>
      <c r="DC60" s="318"/>
      <c r="DD60" s="318"/>
      <c r="DE60" s="319">
        <f t="shared" si="787"/>
        <v>0</v>
      </c>
      <c r="DF60" s="319">
        <f>COUNTIF(CW$57:CW$60,CY60)+COUNTIF(CY$57:CY$60,CY60)</f>
        <v>0</v>
      </c>
      <c r="DG60" s="319"/>
      <c r="DH60" s="311" t="str">
        <f>IF(OR(CW60&lt;&gt;"",CY60&lt;&gt;""),IF(DE60&lt;&gt;1,0,COUNTIF($B$57:$B$60,CW60)+COUNTIF($D$57:$D$60,CW60))+IF(DF60&lt;&gt;1,0,COUNTIF($B$57:$B$60,CY60)+COUNTIF($D$57:$D$60,CY60)),"")</f>
        <v/>
      </c>
      <c r="DJ60" s="306"/>
      <c r="DK60" s="292" t="str">
        <f>IF(DJ60="","",VLOOKUP(DJ60,Sprache!$D$5:$E$63,2,0))</f>
        <v/>
      </c>
      <c r="DL60" s="296"/>
      <c r="DM60" s="292" t="str">
        <f>IF(DL60="","",VLOOKUP(DL60,Sprache!$D$5:$E$63,2,0))</f>
        <v/>
      </c>
      <c r="DN60" s="316"/>
      <c r="DO60" s="317"/>
      <c r="DP60" s="318"/>
      <c r="DQ60" s="318"/>
      <c r="DR60" s="319">
        <f t="shared" si="788"/>
        <v>0</v>
      </c>
      <c r="DS60" s="319">
        <f>COUNTIF(DJ$57:DJ$60,DL60)+COUNTIF(DL$57:DL$60,DL60)</f>
        <v>0</v>
      </c>
      <c r="DT60" s="319"/>
      <c r="DU60" s="311" t="str">
        <f>IF(OR(DJ60&lt;&gt;"",DL60&lt;&gt;""),IF(DR60&lt;&gt;1,0,COUNTIF($B$57:$B$60,DJ60)+COUNTIF($D$57:$D$60,DJ60))+IF(DS60&lt;&gt;1,0,COUNTIF($B$57:$B$60,DL60)+COUNTIF($D$57:$D$60,DL60)),"")</f>
        <v/>
      </c>
      <c r="DW60" s="306"/>
      <c r="DX60" s="292" t="str">
        <f>IF(DW60="","",VLOOKUP(DW60,Sprache!$D$5:$E$63,2,0))</f>
        <v/>
      </c>
      <c r="DY60" s="296"/>
      <c r="DZ60" s="292" t="str">
        <f>IF(DY60="","",VLOOKUP(DY60,Sprache!$D$5:$E$63,2,0))</f>
        <v/>
      </c>
      <c r="EA60" s="316"/>
      <c r="EB60" s="317"/>
      <c r="EC60" s="318"/>
      <c r="ED60" s="318"/>
      <c r="EE60" s="319">
        <f t="shared" si="789"/>
        <v>0</v>
      </c>
      <c r="EF60" s="319">
        <f>COUNTIF(DW$57:DW$60,DY60)+COUNTIF(DY$57:DY$60,DY60)</f>
        <v>0</v>
      </c>
      <c r="EG60" s="319"/>
      <c r="EH60" s="311" t="str">
        <f>IF(OR(DW60&lt;&gt;"",DY60&lt;&gt;""),IF(EE60&lt;&gt;1,0,COUNTIF($B$57:$B$60,DW60)+COUNTIF($D$57:$D$60,DW60))+IF(EF60&lt;&gt;1,0,COUNTIF($B$57:$B$60,DY60)+COUNTIF($D$57:$D$60,DY60)),"")</f>
        <v/>
      </c>
      <c r="EJ60" s="306"/>
      <c r="EK60" s="292" t="str">
        <f>IF(EJ60="","",VLOOKUP(EJ60,Sprache!$D$5:$E$63,2,0))</f>
        <v/>
      </c>
      <c r="EL60" s="296"/>
      <c r="EM60" s="292" t="str">
        <f>IF(EL60="","",VLOOKUP(EL60,Sprache!$D$5:$E$63,2,0))</f>
        <v/>
      </c>
      <c r="EN60" s="316"/>
      <c r="EO60" s="317"/>
      <c r="EP60" s="318"/>
      <c r="EQ60" s="318"/>
      <c r="ER60" s="319">
        <f t="shared" si="790"/>
        <v>0</v>
      </c>
      <c r="ES60" s="319">
        <f>COUNTIF(EJ$57:EJ$60,EL60)+COUNTIF(EL$57:EL$60,EL60)</f>
        <v>0</v>
      </c>
      <c r="ET60" s="319"/>
      <c r="EU60" s="311" t="str">
        <f>IF(OR(EJ60&lt;&gt;"",EL60&lt;&gt;""),IF(ER60&lt;&gt;1,0,COUNTIF($B$57:$B$60,EJ60)+COUNTIF($D$57:$D$60,EJ60))+IF(ES60&lt;&gt;1,0,COUNTIF($B$57:$B$60,EL60)+COUNTIF($D$57:$D$60,EL60)),"")</f>
        <v/>
      </c>
      <c r="EW60" s="306"/>
      <c r="EX60" s="292" t="str">
        <f>IF(EW60="","",VLOOKUP(EW60,Sprache!$D$5:$E$63,2,0))</f>
        <v/>
      </c>
      <c r="EY60" s="296"/>
      <c r="EZ60" s="292" t="str">
        <f>IF(EY60="","",VLOOKUP(EY60,Sprache!$D$5:$E$63,2,0))</f>
        <v/>
      </c>
      <c r="FA60" s="316"/>
      <c r="FB60" s="317"/>
      <c r="FC60" s="318"/>
      <c r="FD60" s="318"/>
      <c r="FE60" s="319">
        <f t="shared" si="791"/>
        <v>0</v>
      </c>
      <c r="FF60" s="319">
        <f>COUNTIF(EW$57:EW$60,EY60)+COUNTIF(EY$57:EY$60,EY60)</f>
        <v>0</v>
      </c>
      <c r="FG60" s="319"/>
      <c r="FH60" s="311" t="str">
        <f>IF(OR(EW60&lt;&gt;"",EY60&lt;&gt;""),IF(FE60&lt;&gt;1,0,COUNTIF($B$57:$B$60,EW60)+COUNTIF($D$57:$D$60,EW60))+IF(FF60&lt;&gt;1,0,COUNTIF($B$57:$B$60,EY60)+COUNTIF($D$57:$D$60,EY60)),"")</f>
        <v/>
      </c>
      <c r="FJ60" s="306"/>
      <c r="FK60" s="292" t="str">
        <f>IF(FJ60="","",VLOOKUP(FJ60,Sprache!$D$5:$E$63,2,0))</f>
        <v/>
      </c>
      <c r="FL60" s="296"/>
      <c r="FM60" s="292" t="str">
        <f>IF(FL60="","",VLOOKUP(FL60,Sprache!$D$5:$E$63,2,0))</f>
        <v/>
      </c>
      <c r="FN60" s="316"/>
      <c r="FO60" s="317"/>
      <c r="FP60" s="318"/>
      <c r="FQ60" s="318"/>
      <c r="FR60" s="319">
        <f t="shared" si="792"/>
        <v>0</v>
      </c>
      <c r="FS60" s="319">
        <f>COUNTIF(FJ$57:FJ$60,FL60)+COUNTIF(FL$57:FL$60,FL60)</f>
        <v>0</v>
      </c>
      <c r="FT60" s="319"/>
      <c r="FU60" s="311" t="str">
        <f>IF(OR(FJ60&lt;&gt;"",FL60&lt;&gt;""),IF(FR60&lt;&gt;1,0,COUNTIF($B$57:$B$60,FJ60)+COUNTIF($D$57:$D$60,FJ60))+IF(FS60&lt;&gt;1,0,COUNTIF($B$57:$B$60,FL60)+COUNTIF($D$57:$D$60,FL60)),"")</f>
        <v/>
      </c>
      <c r="FW60" s="306"/>
      <c r="FX60" s="292" t="str">
        <f>IF(FW60="","",VLOOKUP(FW60,Sprache!$D$5:$E$63,2,0))</f>
        <v/>
      </c>
      <c r="FY60" s="296"/>
      <c r="FZ60" s="292" t="str">
        <f>IF(FY60="","",VLOOKUP(FY60,Sprache!$D$5:$E$63,2,0))</f>
        <v/>
      </c>
      <c r="GA60" s="316"/>
      <c r="GB60" s="317"/>
      <c r="GC60" s="318"/>
      <c r="GD60" s="318"/>
      <c r="GE60" s="319">
        <f t="shared" si="793"/>
        <v>0</v>
      </c>
      <c r="GF60" s="319">
        <f>COUNTIF(FW$57:FW$60,FY60)+COUNTIF(FY$57:FY$60,FY60)</f>
        <v>0</v>
      </c>
      <c r="GG60" s="319"/>
      <c r="GH60" s="311" t="str">
        <f>IF(OR(FW60&lt;&gt;"",FY60&lt;&gt;""),IF(GE60&lt;&gt;1,0,COUNTIF($B$57:$B$60,FW60)+COUNTIF($D$57:$D$60,FW60))+IF(GF60&lt;&gt;1,0,COUNTIF($B$57:$B$60,FY60)+COUNTIF($D$57:$D$60,FY60)),"")</f>
        <v/>
      </c>
      <c r="GJ60" s="306"/>
      <c r="GK60" s="292" t="str">
        <f>IF(GJ60="","",VLOOKUP(GJ60,Sprache!$D$5:$E$63,2,0))</f>
        <v/>
      </c>
      <c r="GL60" s="296"/>
      <c r="GM60" s="292" t="str">
        <f>IF(GL60="","",VLOOKUP(GL60,Sprache!$D$5:$E$63,2,0))</f>
        <v/>
      </c>
      <c r="GN60" s="316"/>
      <c r="GO60" s="317"/>
      <c r="GP60" s="318"/>
      <c r="GQ60" s="318"/>
      <c r="GR60" s="319">
        <f t="shared" si="794"/>
        <v>0</v>
      </c>
      <c r="GS60" s="319">
        <f>COUNTIF(GJ$57:GJ$60,GL60)+COUNTIF(GL$57:GL$60,GL60)</f>
        <v>0</v>
      </c>
      <c r="GT60" s="319"/>
      <c r="GU60" s="311" t="str">
        <f>IF(OR(GJ60&lt;&gt;"",GL60&lt;&gt;""),IF(GR60&lt;&gt;1,0,COUNTIF($B$57:$B$60,GJ60)+COUNTIF($D$57:$D$60,GJ60))+IF(GS60&lt;&gt;1,0,COUNTIF($B$57:$B$60,GL60)+COUNTIF($D$57:$D$60,GL60)),"")</f>
        <v/>
      </c>
      <c r="GW60" s="306"/>
      <c r="GX60" s="292" t="str">
        <f>IF(GW60="","",VLOOKUP(GW60,Sprache!$D$5:$E$63,2,0))</f>
        <v/>
      </c>
      <c r="GY60" s="296"/>
      <c r="GZ60" s="292" t="str">
        <f>IF(GY60="","",VLOOKUP(GY60,Sprache!$D$5:$E$63,2,0))</f>
        <v/>
      </c>
      <c r="HA60" s="316"/>
      <c r="HB60" s="317"/>
      <c r="HC60" s="318"/>
      <c r="HD60" s="318"/>
      <c r="HE60" s="319">
        <f t="shared" si="795"/>
        <v>0</v>
      </c>
      <c r="HF60" s="319">
        <f>COUNTIF(GW$57:GW$60,GY60)+COUNTIF(GY$57:GY$60,GY60)</f>
        <v>0</v>
      </c>
      <c r="HG60" s="319"/>
      <c r="HH60" s="311" t="str">
        <f>IF(OR(GW60&lt;&gt;"",GY60&lt;&gt;""),IF(HE60&lt;&gt;1,0,COUNTIF($B$57:$B$60,GW60)+COUNTIF($D$57:$D$60,GW60))+IF(HF60&lt;&gt;1,0,COUNTIF($B$57:$B$60,GY60)+COUNTIF($D$57:$D$60,GY60)),"")</f>
        <v/>
      </c>
      <c r="HJ60" s="306"/>
      <c r="HK60" s="292" t="str">
        <f>IF(HJ60="","",VLOOKUP(HJ60,Sprache!$D$5:$E$63,2,0))</f>
        <v/>
      </c>
      <c r="HL60" s="296"/>
      <c r="HM60" s="292" t="str">
        <f>IF(HL60="","",VLOOKUP(HL60,Sprache!$D$5:$E$63,2,0))</f>
        <v/>
      </c>
      <c r="HN60" s="316"/>
      <c r="HO60" s="317"/>
      <c r="HP60" s="318"/>
      <c r="HQ60" s="318"/>
      <c r="HR60" s="319">
        <f t="shared" si="796"/>
        <v>0</v>
      </c>
      <c r="HS60" s="319">
        <f>COUNTIF(HJ$57:HJ$60,HL60)+COUNTIF(HL$57:HL$60,HL60)</f>
        <v>0</v>
      </c>
      <c r="HT60" s="319"/>
      <c r="HU60" s="311" t="str">
        <f>IF(OR(HJ60&lt;&gt;"",HL60&lt;&gt;""),IF(HR60&lt;&gt;1,0,COUNTIF($B$57:$B$60,HJ60)+COUNTIF($D$57:$D$60,HJ60))+IF(HS60&lt;&gt;1,0,COUNTIF($B$57:$B$60,HL60)+COUNTIF($D$57:$D$60,HL60)),"")</f>
        <v/>
      </c>
      <c r="HW60" s="306"/>
      <c r="HX60" s="292" t="str">
        <f>IF(HW60="","",VLOOKUP(HW60,Sprache!$D$5:$E$63,2,0))</f>
        <v/>
      </c>
      <c r="HY60" s="296"/>
      <c r="HZ60" s="292" t="str">
        <f>IF(HY60="","",VLOOKUP(HY60,Sprache!$D$5:$E$63,2,0))</f>
        <v/>
      </c>
      <c r="IA60" s="316"/>
      <c r="IB60" s="317"/>
      <c r="IC60" s="318"/>
      <c r="ID60" s="318"/>
      <c r="IE60" s="319">
        <f t="shared" si="797"/>
        <v>0</v>
      </c>
      <c r="IF60" s="319">
        <f>COUNTIF(HW$57:HW$60,HY60)+COUNTIF(HY$57:HY$60,HY60)</f>
        <v>0</v>
      </c>
      <c r="IG60" s="319"/>
      <c r="IH60" s="311" t="str">
        <f>IF(OR(HW60&lt;&gt;"",HY60&lt;&gt;""),IF(IE60&lt;&gt;1,0,COUNTIF($B$57:$B$60,HW60)+COUNTIF($D$57:$D$60,HW60))+IF(IF60&lt;&gt;1,0,COUNTIF($B$57:$B$60,HY60)+COUNTIF($D$57:$D$60,HY60)),"")</f>
        <v/>
      </c>
      <c r="IJ60" s="306"/>
      <c r="IK60" s="292" t="str">
        <f>IF(IJ60="","",VLOOKUP(IJ60,Sprache!$D$5:$E$63,2,0))</f>
        <v/>
      </c>
      <c r="IL60" s="296"/>
      <c r="IM60" s="292" t="str">
        <f>IF(IL60="","",VLOOKUP(IL60,Sprache!$D$5:$E$63,2,0))</f>
        <v/>
      </c>
      <c r="IN60" s="316"/>
      <c r="IO60" s="317"/>
      <c r="IP60" s="318"/>
      <c r="IQ60" s="318"/>
      <c r="IR60" s="319">
        <f t="shared" si="798"/>
        <v>0</v>
      </c>
      <c r="IS60" s="319">
        <f>COUNTIF(IJ$57:IJ$60,IL60)+COUNTIF(IL$57:IL$60,IL60)</f>
        <v>0</v>
      </c>
      <c r="IT60" s="319"/>
      <c r="IU60" s="311" t="str">
        <f>IF(OR(IJ60&lt;&gt;"",IL60&lt;&gt;""),IF(IR60&lt;&gt;1,0,COUNTIF($B$57:$B$60,IJ60)+COUNTIF($D$57:$D$60,IJ60))+IF(IS60&lt;&gt;1,0,COUNTIF($B$57:$B$60,IL60)+COUNTIF($D$57:$D$60,IL60)),"")</f>
        <v/>
      </c>
      <c r="IW60" s="306"/>
      <c r="IX60" s="292" t="str">
        <f>IF(IW60="","",VLOOKUP(IW60,Sprache!$D$5:$E$63,2,0))</f>
        <v/>
      </c>
      <c r="IY60" s="296"/>
      <c r="IZ60" s="292" t="str">
        <f>IF(IY60="","",VLOOKUP(IY60,Sprache!$D$5:$E$63,2,0))</f>
        <v/>
      </c>
      <c r="JA60" s="316"/>
      <c r="JB60" s="317"/>
      <c r="JC60" s="318"/>
      <c r="JD60" s="318"/>
      <c r="JE60" s="319">
        <f t="shared" si="799"/>
        <v>0</v>
      </c>
      <c r="JF60" s="319">
        <f>COUNTIF(IW$57:IW$60,IY60)+COUNTIF(IY$57:IY$60,IY60)</f>
        <v>0</v>
      </c>
      <c r="JG60" s="319"/>
      <c r="JH60" s="311" t="str">
        <f>IF(OR(IW60&lt;&gt;"",IY60&lt;&gt;""),IF(JE60&lt;&gt;1,0,COUNTIF($B$57:$B$60,IW60)+COUNTIF($D$57:$D$60,IW60))+IF(JF60&lt;&gt;1,0,COUNTIF($B$57:$B$60,IY60)+COUNTIF($D$57:$D$60,IY60)),"")</f>
        <v/>
      </c>
      <c r="JJ60" s="306"/>
      <c r="JK60" s="292" t="str">
        <f>IF(JJ60="","",VLOOKUP(JJ60,Sprache!$D$5:$E$63,2,0))</f>
        <v/>
      </c>
      <c r="JL60" s="296"/>
      <c r="JM60" s="292" t="str">
        <f>IF(JL60="","",VLOOKUP(JL60,Sprache!$D$5:$E$63,2,0))</f>
        <v/>
      </c>
      <c r="JN60" s="316"/>
      <c r="JO60" s="317"/>
      <c r="JP60" s="318"/>
      <c r="JQ60" s="318"/>
      <c r="JR60" s="319">
        <f t="shared" si="800"/>
        <v>0</v>
      </c>
      <c r="JS60" s="319">
        <f>COUNTIF(JJ$57:JJ$60,JL60)+COUNTIF(JL$57:JL$60,JL60)</f>
        <v>0</v>
      </c>
      <c r="JT60" s="319"/>
      <c r="JU60" s="311" t="str">
        <f>IF(OR(JJ60&lt;&gt;"",JL60&lt;&gt;""),IF(JR60&lt;&gt;1,0,COUNTIF($B$57:$B$60,JJ60)+COUNTIF($D$57:$D$60,JJ60))+IF(JS60&lt;&gt;1,0,COUNTIF($B$57:$B$60,JL60)+COUNTIF($D$57:$D$60,JL60)),"")</f>
        <v/>
      </c>
      <c r="JW60" s="306"/>
      <c r="JX60" s="292" t="str">
        <f>IF(JW60="","",VLOOKUP(JW60,Sprache!$D$5:$E$63,2,0))</f>
        <v/>
      </c>
      <c r="JY60" s="296"/>
      <c r="JZ60" s="292" t="str">
        <f>IF(JY60="","",VLOOKUP(JY60,Sprache!$D$5:$E$63,2,0))</f>
        <v/>
      </c>
      <c r="KA60" s="316"/>
      <c r="KB60" s="317"/>
      <c r="KC60" s="318"/>
      <c r="KD60" s="318"/>
      <c r="KE60" s="319">
        <f t="shared" si="801"/>
        <v>0</v>
      </c>
      <c r="KF60" s="319">
        <f>COUNTIF(JW$57:JW$60,JY60)+COUNTIF(JY$57:JY$60,JY60)</f>
        <v>0</v>
      </c>
      <c r="KG60" s="319"/>
      <c r="KH60" s="311" t="str">
        <f>IF(OR(JW60&lt;&gt;"",JY60&lt;&gt;""),IF(KE60&lt;&gt;1,0,COUNTIF($B$57:$B$60,JW60)+COUNTIF($D$57:$D$60,JW60))+IF(KF60&lt;&gt;1,0,COUNTIF($B$57:$B$60,JY60)+COUNTIF($D$57:$D$60,JY60)),"")</f>
        <v/>
      </c>
      <c r="KJ60" s="306"/>
      <c r="KK60" s="292" t="str">
        <f>IF(KJ60="","",VLOOKUP(KJ60,Sprache!$D$5:$E$63,2,0))</f>
        <v/>
      </c>
      <c r="KL60" s="296"/>
      <c r="KM60" s="292" t="str">
        <f>IF(KL60="","",VLOOKUP(KL60,Sprache!$D$5:$E$63,2,0))</f>
        <v/>
      </c>
      <c r="KN60" s="316"/>
      <c r="KO60" s="317"/>
      <c r="KP60" s="318"/>
      <c r="KQ60" s="318"/>
      <c r="KR60" s="319">
        <f t="shared" si="802"/>
        <v>0</v>
      </c>
      <c r="KS60" s="319">
        <f>COUNTIF(KJ$57:KJ$60,KL60)+COUNTIF(KL$57:KL$60,KL60)</f>
        <v>0</v>
      </c>
      <c r="KT60" s="319"/>
      <c r="KU60" s="311" t="str">
        <f>IF(OR(KJ60&lt;&gt;"",KL60&lt;&gt;""),IF(KR60&lt;&gt;1,0,COUNTIF($B$57:$B$60,KJ60)+COUNTIF($D$57:$D$60,KJ60))+IF(KS60&lt;&gt;1,0,COUNTIF($B$57:$B$60,KL60)+COUNTIF($D$57:$D$60,KL60)),"")</f>
        <v/>
      </c>
      <c r="KW60" s="306"/>
      <c r="KX60" s="292" t="str">
        <f>IF(KW60="","",VLOOKUP(KW60,Sprache!$D$5:$E$63,2,0))</f>
        <v/>
      </c>
      <c r="KY60" s="296"/>
      <c r="KZ60" s="292" t="str">
        <f>IF(KY60="","",VLOOKUP(KY60,Sprache!$D$5:$E$63,2,0))</f>
        <v/>
      </c>
      <c r="LA60" s="316"/>
      <c r="LB60" s="317"/>
      <c r="LC60" s="318"/>
      <c r="LD60" s="318"/>
      <c r="LE60" s="319">
        <f t="shared" si="803"/>
        <v>0</v>
      </c>
      <c r="LF60" s="319">
        <f>COUNTIF(KW$57:KW$60,KY60)+COUNTIF(KY$57:KY$60,KY60)</f>
        <v>0</v>
      </c>
      <c r="LG60" s="319"/>
      <c r="LH60" s="311" t="str">
        <f>IF(OR(KW60&lt;&gt;"",KY60&lt;&gt;""),IF(LE60&lt;&gt;1,0,COUNTIF($B$57:$B$60,KW60)+COUNTIF($D$57:$D$60,KW60))+IF(LF60&lt;&gt;1,0,COUNTIF($B$57:$B$60,KY60)+COUNTIF($D$57:$D$60,KY60)),"")</f>
        <v/>
      </c>
      <c r="LJ60" s="306"/>
      <c r="LK60" s="292" t="str">
        <f>IF(LJ60="","",VLOOKUP(LJ60,Sprache!$D$5:$E$63,2,0))</f>
        <v/>
      </c>
      <c r="LL60" s="296"/>
      <c r="LM60" s="292" t="str">
        <f>IF(LL60="","",VLOOKUP(LL60,Sprache!$D$5:$E$63,2,0))</f>
        <v/>
      </c>
      <c r="LN60" s="316"/>
      <c r="LO60" s="317"/>
      <c r="LP60" s="318"/>
      <c r="LQ60" s="318"/>
      <c r="LR60" s="319">
        <f t="shared" si="804"/>
        <v>0</v>
      </c>
      <c r="LS60" s="319">
        <f>COUNTIF(LJ$57:LJ$60,LL60)+COUNTIF(LL$57:LL$60,LL60)</f>
        <v>0</v>
      </c>
      <c r="LT60" s="319"/>
      <c r="LU60" s="311" t="str">
        <f>IF(OR(LJ60&lt;&gt;"",LL60&lt;&gt;""),IF(LR60&lt;&gt;1,0,COUNTIF($B$57:$B$60,LJ60)+COUNTIF($D$57:$D$60,LJ60))+IF(LS60&lt;&gt;1,0,COUNTIF($B$57:$B$60,LL60)+COUNTIF($D$57:$D$60,LL60)),"")</f>
        <v/>
      </c>
      <c r="LW60" s="306"/>
      <c r="LX60" s="292" t="str">
        <f>IF(LW60="","",VLOOKUP(LW60,Sprache!$D$5:$E$63,2,0))</f>
        <v/>
      </c>
      <c r="LY60" s="296"/>
      <c r="LZ60" s="292" t="str">
        <f>IF(LY60="","",VLOOKUP(LY60,Sprache!$D$5:$E$63,2,0))</f>
        <v/>
      </c>
      <c r="MA60" s="316"/>
      <c r="MB60" s="317"/>
      <c r="MC60" s="318"/>
      <c r="MD60" s="318"/>
      <c r="ME60" s="319">
        <f t="shared" si="805"/>
        <v>0</v>
      </c>
      <c r="MF60" s="319">
        <f>COUNTIF(LW$57:LW$60,LY60)+COUNTIF(LY$57:LY$60,LY60)</f>
        <v>0</v>
      </c>
      <c r="MG60" s="319"/>
      <c r="MH60" s="311" t="str">
        <f>IF(OR(LW60&lt;&gt;"",LY60&lt;&gt;""),IF(ME60&lt;&gt;1,0,COUNTIF($B$57:$B$60,LW60)+COUNTIF($D$57:$D$60,LW60))+IF(MF60&lt;&gt;1,0,COUNTIF($B$57:$B$60,LY60)+COUNTIF($D$57:$D$60,LY60)),"")</f>
        <v/>
      </c>
    </row>
    <row r="61" spans="1:346" ht="24" customHeight="1" x14ac:dyDescent="0.25">
      <c r="B61" s="281" t="str">
        <f>Sprache!$E$187</f>
        <v>Halbfinale</v>
      </c>
      <c r="C61" s="282"/>
      <c r="D61" s="303"/>
      <c r="E61" s="284"/>
      <c r="F61" s="304"/>
      <c r="G61" s="305"/>
      <c r="H61" s="559"/>
      <c r="J61" s="281" t="str">
        <f>$B61</f>
        <v>Halbfinale</v>
      </c>
      <c r="K61" s="283"/>
      <c r="L61" s="283"/>
      <c r="M61" s="284"/>
      <c r="N61" s="287"/>
      <c r="O61" s="288"/>
      <c r="P61" s="285"/>
      <c r="Q61" s="289"/>
      <c r="R61" s="289"/>
      <c r="S61" s="284"/>
      <c r="T61" s="284"/>
      <c r="U61" s="290"/>
      <c r="W61" s="281" t="str">
        <f>$B61</f>
        <v>Halbfinale</v>
      </c>
      <c r="X61" s="283"/>
      <c r="Y61" s="283"/>
      <c r="Z61" s="284"/>
      <c r="AA61" s="287"/>
      <c r="AB61" s="288"/>
      <c r="AC61" s="285"/>
      <c r="AD61" s="289"/>
      <c r="AE61" s="289"/>
      <c r="AF61" s="284"/>
      <c r="AG61" s="284"/>
      <c r="AH61" s="290"/>
      <c r="AJ61" s="281" t="str">
        <f>$B61</f>
        <v>Halbfinale</v>
      </c>
      <c r="AK61" s="283"/>
      <c r="AL61" s="283"/>
      <c r="AM61" s="284"/>
      <c r="AN61" s="287"/>
      <c r="AO61" s="288"/>
      <c r="AP61" s="285"/>
      <c r="AQ61" s="289"/>
      <c r="AR61" s="289"/>
      <c r="AS61" s="284"/>
      <c r="AT61" s="284"/>
      <c r="AU61" s="290"/>
      <c r="AW61" s="281" t="str">
        <f>$B61</f>
        <v>Halbfinale</v>
      </c>
      <c r="AX61" s="283"/>
      <c r="AY61" s="283"/>
      <c r="AZ61" s="284"/>
      <c r="BA61" s="287"/>
      <c r="BB61" s="288"/>
      <c r="BC61" s="285"/>
      <c r="BD61" s="289"/>
      <c r="BE61" s="289"/>
      <c r="BF61" s="284"/>
      <c r="BG61" s="284"/>
      <c r="BH61" s="290"/>
      <c r="BJ61" s="281" t="str">
        <f>$B61</f>
        <v>Halbfinale</v>
      </c>
      <c r="BK61" s="283"/>
      <c r="BL61" s="283"/>
      <c r="BM61" s="284"/>
      <c r="BN61" s="287"/>
      <c r="BO61" s="288"/>
      <c r="BP61" s="285"/>
      <c r="BQ61" s="289"/>
      <c r="BR61" s="289"/>
      <c r="BS61" s="284"/>
      <c r="BT61" s="284"/>
      <c r="BU61" s="290"/>
      <c r="BW61" s="281" t="str">
        <f>$B61</f>
        <v>Halbfinale</v>
      </c>
      <c r="BX61" s="283"/>
      <c r="BY61" s="283"/>
      <c r="BZ61" s="284"/>
      <c r="CA61" s="287"/>
      <c r="CB61" s="288"/>
      <c r="CC61" s="285"/>
      <c r="CD61" s="289"/>
      <c r="CE61" s="289"/>
      <c r="CF61" s="284"/>
      <c r="CG61" s="284"/>
      <c r="CH61" s="290"/>
      <c r="CJ61" s="281" t="str">
        <f>$B61</f>
        <v>Halbfinale</v>
      </c>
      <c r="CK61" s="283"/>
      <c r="CL61" s="283"/>
      <c r="CM61" s="284"/>
      <c r="CN61" s="287"/>
      <c r="CO61" s="288"/>
      <c r="CP61" s="285"/>
      <c r="CQ61" s="289"/>
      <c r="CR61" s="289"/>
      <c r="CS61" s="284"/>
      <c r="CT61" s="284"/>
      <c r="CU61" s="290"/>
      <c r="CW61" s="281" t="str">
        <f>$B61</f>
        <v>Halbfinale</v>
      </c>
      <c r="CX61" s="283"/>
      <c r="CY61" s="283"/>
      <c r="CZ61" s="284"/>
      <c r="DA61" s="287"/>
      <c r="DB61" s="288"/>
      <c r="DC61" s="285"/>
      <c r="DD61" s="289"/>
      <c r="DE61" s="289"/>
      <c r="DF61" s="284"/>
      <c r="DG61" s="284"/>
      <c r="DH61" s="290"/>
      <c r="DJ61" s="281" t="str">
        <f>$B61</f>
        <v>Halbfinale</v>
      </c>
      <c r="DK61" s="283"/>
      <c r="DL61" s="283"/>
      <c r="DM61" s="284"/>
      <c r="DN61" s="287"/>
      <c r="DO61" s="288"/>
      <c r="DP61" s="285"/>
      <c r="DQ61" s="289"/>
      <c r="DR61" s="289"/>
      <c r="DS61" s="284"/>
      <c r="DT61" s="284"/>
      <c r="DU61" s="290"/>
      <c r="DW61" s="281" t="str">
        <f>$B61</f>
        <v>Halbfinale</v>
      </c>
      <c r="DX61" s="283"/>
      <c r="DY61" s="283"/>
      <c r="DZ61" s="284"/>
      <c r="EA61" s="287"/>
      <c r="EB61" s="288"/>
      <c r="EC61" s="285"/>
      <c r="ED61" s="289"/>
      <c r="EE61" s="289"/>
      <c r="EF61" s="284"/>
      <c r="EG61" s="284"/>
      <c r="EH61" s="290"/>
      <c r="EJ61" s="281" t="str">
        <f>$B61</f>
        <v>Halbfinale</v>
      </c>
      <c r="EK61" s="283"/>
      <c r="EL61" s="283"/>
      <c r="EM61" s="284"/>
      <c r="EN61" s="287"/>
      <c r="EO61" s="288"/>
      <c r="EP61" s="285"/>
      <c r="EQ61" s="289"/>
      <c r="ER61" s="289"/>
      <c r="ES61" s="284"/>
      <c r="ET61" s="284"/>
      <c r="EU61" s="290"/>
      <c r="EW61" s="281" t="str">
        <f>$B61</f>
        <v>Halbfinale</v>
      </c>
      <c r="EX61" s="283"/>
      <c r="EY61" s="283"/>
      <c r="EZ61" s="284"/>
      <c r="FA61" s="287"/>
      <c r="FB61" s="288"/>
      <c r="FC61" s="285"/>
      <c r="FD61" s="289"/>
      <c r="FE61" s="289"/>
      <c r="FF61" s="284"/>
      <c r="FG61" s="284"/>
      <c r="FH61" s="290"/>
      <c r="FJ61" s="281" t="str">
        <f>$B61</f>
        <v>Halbfinale</v>
      </c>
      <c r="FK61" s="283"/>
      <c r="FL61" s="283"/>
      <c r="FM61" s="284"/>
      <c r="FN61" s="287"/>
      <c r="FO61" s="288"/>
      <c r="FP61" s="285"/>
      <c r="FQ61" s="289"/>
      <c r="FR61" s="289"/>
      <c r="FS61" s="284"/>
      <c r="FT61" s="284"/>
      <c r="FU61" s="290"/>
      <c r="FW61" s="281" t="str">
        <f>$B61</f>
        <v>Halbfinale</v>
      </c>
      <c r="FX61" s="283"/>
      <c r="FY61" s="283"/>
      <c r="FZ61" s="284"/>
      <c r="GA61" s="287"/>
      <c r="GB61" s="288"/>
      <c r="GC61" s="285"/>
      <c r="GD61" s="289"/>
      <c r="GE61" s="289"/>
      <c r="GF61" s="284"/>
      <c r="GG61" s="284"/>
      <c r="GH61" s="290"/>
      <c r="GJ61" s="281" t="str">
        <f>$B61</f>
        <v>Halbfinale</v>
      </c>
      <c r="GK61" s="283"/>
      <c r="GL61" s="283"/>
      <c r="GM61" s="284"/>
      <c r="GN61" s="287"/>
      <c r="GO61" s="288"/>
      <c r="GP61" s="285"/>
      <c r="GQ61" s="289"/>
      <c r="GR61" s="289"/>
      <c r="GS61" s="284"/>
      <c r="GT61" s="284"/>
      <c r="GU61" s="290"/>
      <c r="GW61" s="281" t="str">
        <f>$B61</f>
        <v>Halbfinale</v>
      </c>
      <c r="GX61" s="283"/>
      <c r="GY61" s="283"/>
      <c r="GZ61" s="284"/>
      <c r="HA61" s="287"/>
      <c r="HB61" s="288"/>
      <c r="HC61" s="285"/>
      <c r="HD61" s="289"/>
      <c r="HE61" s="289"/>
      <c r="HF61" s="284"/>
      <c r="HG61" s="284"/>
      <c r="HH61" s="290"/>
      <c r="HJ61" s="281" t="str">
        <f>$B61</f>
        <v>Halbfinale</v>
      </c>
      <c r="HK61" s="283"/>
      <c r="HL61" s="283"/>
      <c r="HM61" s="284"/>
      <c r="HN61" s="287"/>
      <c r="HO61" s="288"/>
      <c r="HP61" s="285"/>
      <c r="HQ61" s="289"/>
      <c r="HR61" s="289"/>
      <c r="HS61" s="284"/>
      <c r="HT61" s="284"/>
      <c r="HU61" s="290"/>
      <c r="HW61" s="281" t="str">
        <f>$B61</f>
        <v>Halbfinale</v>
      </c>
      <c r="HX61" s="283"/>
      <c r="HY61" s="283"/>
      <c r="HZ61" s="284"/>
      <c r="IA61" s="287"/>
      <c r="IB61" s="288"/>
      <c r="IC61" s="285"/>
      <c r="ID61" s="289"/>
      <c r="IE61" s="289"/>
      <c r="IF61" s="284"/>
      <c r="IG61" s="284"/>
      <c r="IH61" s="290"/>
      <c r="IJ61" s="281" t="str">
        <f>$B61</f>
        <v>Halbfinale</v>
      </c>
      <c r="IK61" s="283"/>
      <c r="IL61" s="283"/>
      <c r="IM61" s="284"/>
      <c r="IN61" s="287"/>
      <c r="IO61" s="288"/>
      <c r="IP61" s="285"/>
      <c r="IQ61" s="289"/>
      <c r="IR61" s="289"/>
      <c r="IS61" s="284"/>
      <c r="IT61" s="284"/>
      <c r="IU61" s="290"/>
      <c r="IW61" s="281" t="str">
        <f>$B61</f>
        <v>Halbfinale</v>
      </c>
      <c r="IX61" s="283"/>
      <c r="IY61" s="283"/>
      <c r="IZ61" s="284"/>
      <c r="JA61" s="287"/>
      <c r="JB61" s="288"/>
      <c r="JC61" s="285"/>
      <c r="JD61" s="289"/>
      <c r="JE61" s="289"/>
      <c r="JF61" s="284"/>
      <c r="JG61" s="284"/>
      <c r="JH61" s="290"/>
      <c r="JJ61" s="281" t="str">
        <f>$B61</f>
        <v>Halbfinale</v>
      </c>
      <c r="JK61" s="283"/>
      <c r="JL61" s="283"/>
      <c r="JM61" s="284"/>
      <c r="JN61" s="287"/>
      <c r="JO61" s="288"/>
      <c r="JP61" s="285"/>
      <c r="JQ61" s="289"/>
      <c r="JR61" s="289"/>
      <c r="JS61" s="284"/>
      <c r="JT61" s="284"/>
      <c r="JU61" s="290"/>
      <c r="JW61" s="281" t="str">
        <f>$B61</f>
        <v>Halbfinale</v>
      </c>
      <c r="JX61" s="283"/>
      <c r="JY61" s="283"/>
      <c r="JZ61" s="284"/>
      <c r="KA61" s="287"/>
      <c r="KB61" s="288"/>
      <c r="KC61" s="285"/>
      <c r="KD61" s="289"/>
      <c r="KE61" s="289"/>
      <c r="KF61" s="284"/>
      <c r="KG61" s="284"/>
      <c r="KH61" s="290"/>
      <c r="KJ61" s="281" t="str">
        <f>$B61</f>
        <v>Halbfinale</v>
      </c>
      <c r="KK61" s="283"/>
      <c r="KL61" s="283"/>
      <c r="KM61" s="284"/>
      <c r="KN61" s="287"/>
      <c r="KO61" s="288"/>
      <c r="KP61" s="285"/>
      <c r="KQ61" s="289"/>
      <c r="KR61" s="289"/>
      <c r="KS61" s="284"/>
      <c r="KT61" s="284"/>
      <c r="KU61" s="290"/>
      <c r="KW61" s="281" t="str">
        <f>$B61</f>
        <v>Halbfinale</v>
      </c>
      <c r="KX61" s="283"/>
      <c r="KY61" s="283"/>
      <c r="KZ61" s="284"/>
      <c r="LA61" s="287"/>
      <c r="LB61" s="288"/>
      <c r="LC61" s="285"/>
      <c r="LD61" s="289"/>
      <c r="LE61" s="289"/>
      <c r="LF61" s="284"/>
      <c r="LG61" s="284"/>
      <c r="LH61" s="290"/>
      <c r="LJ61" s="281" t="str">
        <f>$B61</f>
        <v>Halbfinale</v>
      </c>
      <c r="LK61" s="283"/>
      <c r="LL61" s="283"/>
      <c r="LM61" s="284"/>
      <c r="LN61" s="287"/>
      <c r="LO61" s="288"/>
      <c r="LP61" s="285"/>
      <c r="LQ61" s="289"/>
      <c r="LR61" s="289"/>
      <c r="LS61" s="284"/>
      <c r="LT61" s="284"/>
      <c r="LU61" s="290"/>
      <c r="LW61" s="281" t="str">
        <f>$B61</f>
        <v>Halbfinale</v>
      </c>
      <c r="LX61" s="283"/>
      <c r="LY61" s="283"/>
      <c r="LZ61" s="284"/>
      <c r="MA61" s="287"/>
      <c r="MB61" s="288"/>
      <c r="MC61" s="285"/>
      <c r="MD61" s="289"/>
      <c r="ME61" s="289"/>
      <c r="MF61" s="284"/>
      <c r="MG61" s="284"/>
      <c r="MH61" s="290"/>
    </row>
    <row r="62" spans="1:346" x14ac:dyDescent="0.25">
      <c r="B62" s="291" t="str">
        <f>IF(C62="","",INDEX(Groups!$C$7:$C$35,MATCH(C62,Groups!$D$7:$D$35,0)))</f>
        <v/>
      </c>
      <c r="C62" s="292" t="str">
        <f>EURO!$F$74</f>
        <v/>
      </c>
      <c r="D62" s="293" t="str">
        <f>IF(E62="","",INDEX(Groups!$C$7:$C$35,MATCH(E62,Groups!$D$7:$D$35,0)))</f>
        <v/>
      </c>
      <c r="E62" s="292" t="str">
        <f>EURO!$H$74</f>
        <v/>
      </c>
      <c r="F62" s="294" t="str">
        <f>IF(AND(EURO!$F$75&lt;&gt;"",EURO!$H$75&lt;&gt;""),EURO!$F$75,"")</f>
        <v/>
      </c>
      <c r="G62" s="295" t="str">
        <f>IF(AND(EURO!$F$75&lt;&gt;"",EURO!$H$75&lt;&gt;""),EURO!$H$75,"")</f>
        <v/>
      </c>
      <c r="H62" s="558" t="str">
        <f>IF(AND(F62&lt;&gt;"",G62&lt;&gt;"",F62=G62,EURO!$F$77&lt;&gt;"",EURO!$H$77&lt;&gt;""),"("&amp;EURO!$F$77&amp;Sprache!$E$149&amp;EURO!$H$77&amp;")","")</f>
        <v/>
      </c>
      <c r="J62" s="306"/>
      <c r="K62" s="292" t="str">
        <f>IF(J62="","",VLOOKUP(J62,Sprache!$D$5:$E$63,2,0))</f>
        <v/>
      </c>
      <c r="L62" s="296"/>
      <c r="M62" s="292" t="str">
        <f>IF(L62="","",VLOOKUP(L62,Sprache!$D$5:$E$63,2,0))</f>
        <v/>
      </c>
      <c r="N62" s="307"/>
      <c r="O62" s="308"/>
      <c r="P62" s="309"/>
      <c r="Q62" s="309"/>
      <c r="R62" s="310">
        <f>COUNTIF(J$62:J$63,J62)+COUNTIF(L$62:L$63,J62)</f>
        <v>0</v>
      </c>
      <c r="S62" s="310">
        <f>COUNTIF(J$62:J$63,L62)+COUNTIF(L$62:L$63,L62)</f>
        <v>0</v>
      </c>
      <c r="T62" s="310"/>
      <c r="U62" s="311" t="str">
        <f>IF(OR(J62&lt;&gt;"",L62&lt;&gt;""),IF(R62&lt;&gt;1,0,COUNTIF($B$62:$B$63,J62)+COUNTIF($D$62:$D$63,J62))+IF(S62&lt;&gt;1,0,COUNTIF($B$62:$B$63,L62)+COUNTIF($D$62:$D$63,L62)),"")</f>
        <v/>
      </c>
      <c r="W62" s="306"/>
      <c r="X62" s="292" t="str">
        <f>IF(W62="","",VLOOKUP(W62,Sprache!$D$5:$E$63,2,0))</f>
        <v/>
      </c>
      <c r="Y62" s="296"/>
      <c r="Z62" s="292" t="str">
        <f>IF(Y62="","",VLOOKUP(Y62,Sprache!$D$5:$E$63,2,0))</f>
        <v/>
      </c>
      <c r="AA62" s="307"/>
      <c r="AB62" s="308"/>
      <c r="AC62" s="309"/>
      <c r="AD62" s="309"/>
      <c r="AE62" s="310">
        <f>COUNTIF(W$62:W$63,W62)+COUNTIF(Y$62:Y$63,W62)</f>
        <v>0</v>
      </c>
      <c r="AF62" s="310">
        <f>COUNTIF(W$62:W$63,Y62)+COUNTIF(Y$62:Y$63,Y62)</f>
        <v>0</v>
      </c>
      <c r="AG62" s="310"/>
      <c r="AH62" s="311" t="str">
        <f>IF(OR(W62&lt;&gt;"",Y62&lt;&gt;""),IF(AE62&lt;&gt;1,0,COUNTIF($B$62:$B$63,W62)+COUNTIF($D$62:$D$63,W62))+IF(AF62&lt;&gt;1,0,COUNTIF($B$62:$B$63,Y62)+COUNTIF($D$62:$D$63,Y62)),"")</f>
        <v/>
      </c>
      <c r="AJ62" s="306"/>
      <c r="AK62" s="292" t="str">
        <f>IF(AJ62="","",VLOOKUP(AJ62,Sprache!$D$5:$E$63,2,0))</f>
        <v/>
      </c>
      <c r="AL62" s="296"/>
      <c r="AM62" s="292" t="str">
        <f>IF(AL62="","",VLOOKUP(AL62,Sprache!$D$5:$E$63,2,0))</f>
        <v/>
      </c>
      <c r="AN62" s="307"/>
      <c r="AO62" s="308"/>
      <c r="AP62" s="309"/>
      <c r="AQ62" s="309"/>
      <c r="AR62" s="310">
        <f>COUNTIF(AJ$62:AJ$63,AJ62)+COUNTIF(AL$62:AL$63,AJ62)</f>
        <v>0</v>
      </c>
      <c r="AS62" s="310">
        <f>COUNTIF(AJ$62:AJ$63,AL62)+COUNTIF(AL$62:AL$63,AL62)</f>
        <v>0</v>
      </c>
      <c r="AT62" s="310"/>
      <c r="AU62" s="311" t="str">
        <f>IF(OR(AJ62&lt;&gt;"",AL62&lt;&gt;""),IF(AR62&lt;&gt;1,0,COUNTIF($B$62:$B$63,AJ62)+COUNTIF($D$62:$D$63,AJ62))+IF(AS62&lt;&gt;1,0,COUNTIF($B$62:$B$63,AL62)+COUNTIF($D$62:$D$63,AL62)),"")</f>
        <v/>
      </c>
      <c r="AW62" s="306"/>
      <c r="AX62" s="292" t="str">
        <f>IF(AW62="","",VLOOKUP(AW62,Sprache!$D$5:$E$63,2,0))</f>
        <v/>
      </c>
      <c r="AY62" s="296"/>
      <c r="AZ62" s="292" t="str">
        <f>IF(AY62="","",VLOOKUP(AY62,Sprache!$D$5:$E$63,2,0))</f>
        <v/>
      </c>
      <c r="BA62" s="307"/>
      <c r="BB62" s="308"/>
      <c r="BC62" s="309"/>
      <c r="BD62" s="309"/>
      <c r="BE62" s="310">
        <f>COUNTIF(AW$62:AW$63,AW62)+COUNTIF(AY$62:AY$63,AW62)</f>
        <v>0</v>
      </c>
      <c r="BF62" s="310">
        <f>COUNTIF(AW$62:AW$63,AY62)+COUNTIF(AY$62:AY$63,AY62)</f>
        <v>0</v>
      </c>
      <c r="BG62" s="310"/>
      <c r="BH62" s="311" t="str">
        <f>IF(OR(AW62&lt;&gt;"",AY62&lt;&gt;""),IF(BE62&lt;&gt;1,0,COUNTIF($B$62:$B$63,AW62)+COUNTIF($D$62:$D$63,AW62))+IF(BF62&lt;&gt;1,0,COUNTIF($B$62:$B$63,AY62)+COUNTIF($D$62:$D$63,AY62)),"")</f>
        <v/>
      </c>
      <c r="BJ62" s="306"/>
      <c r="BK62" s="292" t="str">
        <f>IF(BJ62="","",VLOOKUP(BJ62,Sprache!$D$5:$E$63,2,0))</f>
        <v/>
      </c>
      <c r="BL62" s="296"/>
      <c r="BM62" s="292" t="str">
        <f>IF(BL62="","",VLOOKUP(BL62,Sprache!$D$5:$E$63,2,0))</f>
        <v/>
      </c>
      <c r="BN62" s="307"/>
      <c r="BO62" s="308"/>
      <c r="BP62" s="309"/>
      <c r="BQ62" s="309"/>
      <c r="BR62" s="310">
        <f>COUNTIF(BJ$62:BJ$63,BJ62)+COUNTIF(BL$62:BL$63,BJ62)</f>
        <v>0</v>
      </c>
      <c r="BS62" s="310">
        <f>COUNTIF(BJ$62:BJ$63,BL62)+COUNTIF(BL$62:BL$63,BL62)</f>
        <v>0</v>
      </c>
      <c r="BT62" s="310"/>
      <c r="BU62" s="311" t="str">
        <f>IF(OR(BJ62&lt;&gt;"",BL62&lt;&gt;""),IF(BR62&lt;&gt;1,0,COUNTIF($B$62:$B$63,BJ62)+COUNTIF($D$62:$D$63,BJ62))+IF(BS62&lt;&gt;1,0,COUNTIF($B$62:$B$63,BL62)+COUNTIF($D$62:$D$63,BL62)),"")</f>
        <v/>
      </c>
      <c r="BW62" s="306"/>
      <c r="BX62" s="292" t="str">
        <f>IF(BW62="","",VLOOKUP(BW62,Sprache!$D$5:$E$63,2,0))</f>
        <v/>
      </c>
      <c r="BY62" s="296"/>
      <c r="BZ62" s="292" t="str">
        <f>IF(BY62="","",VLOOKUP(BY62,Sprache!$D$5:$E$63,2,0))</f>
        <v/>
      </c>
      <c r="CA62" s="307"/>
      <c r="CB62" s="308"/>
      <c r="CC62" s="309"/>
      <c r="CD62" s="309"/>
      <c r="CE62" s="310">
        <f>COUNTIF(BW$62:BW$63,BW62)+COUNTIF(BY$62:BY$63,BW62)</f>
        <v>0</v>
      </c>
      <c r="CF62" s="310">
        <f>COUNTIF(BW$62:BW$63,BY62)+COUNTIF(BY$62:BY$63,BY62)</f>
        <v>0</v>
      </c>
      <c r="CG62" s="310"/>
      <c r="CH62" s="311" t="str">
        <f>IF(OR(BW62&lt;&gt;"",BY62&lt;&gt;""),IF(CE62&lt;&gt;1,0,COUNTIF($B$62:$B$63,BW62)+COUNTIF($D$62:$D$63,BW62))+IF(CF62&lt;&gt;1,0,COUNTIF($B$62:$B$63,BY62)+COUNTIF($D$62:$D$63,BY62)),"")</f>
        <v/>
      </c>
      <c r="CJ62" s="306"/>
      <c r="CK62" s="292" t="str">
        <f>IF(CJ62="","",VLOOKUP(CJ62,Sprache!$D$5:$E$63,2,0))</f>
        <v/>
      </c>
      <c r="CL62" s="296"/>
      <c r="CM62" s="292" t="str">
        <f>IF(CL62="","",VLOOKUP(CL62,Sprache!$D$5:$E$63,2,0))</f>
        <v/>
      </c>
      <c r="CN62" s="307"/>
      <c r="CO62" s="308"/>
      <c r="CP62" s="309"/>
      <c r="CQ62" s="309"/>
      <c r="CR62" s="310">
        <f>COUNTIF(CJ$62:CJ$63,CJ62)+COUNTIF(CL$62:CL$63,CJ62)</f>
        <v>0</v>
      </c>
      <c r="CS62" s="310">
        <f>COUNTIF(CJ$62:CJ$63,CL62)+COUNTIF(CL$62:CL$63,CL62)</f>
        <v>0</v>
      </c>
      <c r="CT62" s="310"/>
      <c r="CU62" s="311" t="str">
        <f>IF(OR(CJ62&lt;&gt;"",CL62&lt;&gt;""),IF(CR62&lt;&gt;1,0,COUNTIF($B$62:$B$63,CJ62)+COUNTIF($D$62:$D$63,CJ62))+IF(CS62&lt;&gt;1,0,COUNTIF($B$62:$B$63,CL62)+COUNTIF($D$62:$D$63,CL62)),"")</f>
        <v/>
      </c>
      <c r="CW62" s="306"/>
      <c r="CX62" s="292" t="str">
        <f>IF(CW62="","",VLOOKUP(CW62,Sprache!$D$5:$E$63,2,0))</f>
        <v/>
      </c>
      <c r="CY62" s="296"/>
      <c r="CZ62" s="292" t="str">
        <f>IF(CY62="","",VLOOKUP(CY62,Sprache!$D$5:$E$63,2,0))</f>
        <v/>
      </c>
      <c r="DA62" s="307"/>
      <c r="DB62" s="308"/>
      <c r="DC62" s="309"/>
      <c r="DD62" s="309"/>
      <c r="DE62" s="310">
        <f>COUNTIF(CW$62:CW$63,CW62)+COUNTIF(CY$62:CY$63,CW62)</f>
        <v>0</v>
      </c>
      <c r="DF62" s="310">
        <f>COUNTIF(CW$62:CW$63,CY62)+COUNTIF(CY$62:CY$63,CY62)</f>
        <v>0</v>
      </c>
      <c r="DG62" s="310"/>
      <c r="DH62" s="311" t="str">
        <f>IF(OR(CW62&lt;&gt;"",CY62&lt;&gt;""),IF(DE62&lt;&gt;1,0,COUNTIF($B$62:$B$63,CW62)+COUNTIF($D$62:$D$63,CW62))+IF(DF62&lt;&gt;1,0,COUNTIF($B$62:$B$63,CY62)+COUNTIF($D$62:$D$63,CY62)),"")</f>
        <v/>
      </c>
      <c r="DJ62" s="306"/>
      <c r="DK62" s="292" t="str">
        <f>IF(DJ62="","",VLOOKUP(DJ62,Sprache!$D$5:$E$63,2,0))</f>
        <v/>
      </c>
      <c r="DL62" s="296"/>
      <c r="DM62" s="292" t="str">
        <f>IF(DL62="","",VLOOKUP(DL62,Sprache!$D$5:$E$63,2,0))</f>
        <v/>
      </c>
      <c r="DN62" s="307"/>
      <c r="DO62" s="308"/>
      <c r="DP62" s="309"/>
      <c r="DQ62" s="309"/>
      <c r="DR62" s="310">
        <f>COUNTIF(DJ$62:DJ$63,DJ62)+COUNTIF(DL$62:DL$63,DJ62)</f>
        <v>0</v>
      </c>
      <c r="DS62" s="310">
        <f>COUNTIF(DJ$62:DJ$63,DL62)+COUNTIF(DL$62:DL$63,DL62)</f>
        <v>0</v>
      </c>
      <c r="DT62" s="310"/>
      <c r="DU62" s="311" t="str">
        <f>IF(OR(DJ62&lt;&gt;"",DL62&lt;&gt;""),IF(DR62&lt;&gt;1,0,COUNTIF($B$62:$B$63,DJ62)+COUNTIF($D$62:$D$63,DJ62))+IF(DS62&lt;&gt;1,0,COUNTIF($B$62:$B$63,DL62)+COUNTIF($D$62:$D$63,DL62)),"")</f>
        <v/>
      </c>
      <c r="DW62" s="306"/>
      <c r="DX62" s="292" t="str">
        <f>IF(DW62="","",VLOOKUP(DW62,Sprache!$D$5:$E$63,2,0))</f>
        <v/>
      </c>
      <c r="DY62" s="296"/>
      <c r="DZ62" s="292" t="str">
        <f>IF(DY62="","",VLOOKUP(DY62,Sprache!$D$5:$E$63,2,0))</f>
        <v/>
      </c>
      <c r="EA62" s="307"/>
      <c r="EB62" s="308"/>
      <c r="EC62" s="309"/>
      <c r="ED62" s="309"/>
      <c r="EE62" s="310">
        <f>COUNTIF(DW$62:DW$63,DW62)+COUNTIF(DY$62:DY$63,DW62)</f>
        <v>0</v>
      </c>
      <c r="EF62" s="310">
        <f>COUNTIF(DW$62:DW$63,DY62)+COUNTIF(DY$62:DY$63,DY62)</f>
        <v>0</v>
      </c>
      <c r="EG62" s="310"/>
      <c r="EH62" s="311" t="str">
        <f>IF(OR(DW62&lt;&gt;"",DY62&lt;&gt;""),IF(EE62&lt;&gt;1,0,COUNTIF($B$62:$B$63,DW62)+COUNTIF($D$62:$D$63,DW62))+IF(EF62&lt;&gt;1,0,COUNTIF($B$62:$B$63,DY62)+COUNTIF($D$62:$D$63,DY62)),"")</f>
        <v/>
      </c>
      <c r="EJ62" s="306"/>
      <c r="EK62" s="292" t="str">
        <f>IF(EJ62="","",VLOOKUP(EJ62,Sprache!$D$5:$E$63,2,0))</f>
        <v/>
      </c>
      <c r="EL62" s="296"/>
      <c r="EM62" s="292" t="str">
        <f>IF(EL62="","",VLOOKUP(EL62,Sprache!$D$5:$E$63,2,0))</f>
        <v/>
      </c>
      <c r="EN62" s="307"/>
      <c r="EO62" s="308"/>
      <c r="EP62" s="309"/>
      <c r="EQ62" s="309"/>
      <c r="ER62" s="310">
        <f>COUNTIF(EJ$62:EJ$63,EJ62)+COUNTIF(EL$62:EL$63,EJ62)</f>
        <v>0</v>
      </c>
      <c r="ES62" s="310">
        <f>COUNTIF(EJ$62:EJ$63,EL62)+COUNTIF(EL$62:EL$63,EL62)</f>
        <v>0</v>
      </c>
      <c r="ET62" s="310"/>
      <c r="EU62" s="311" t="str">
        <f>IF(OR(EJ62&lt;&gt;"",EL62&lt;&gt;""),IF(ER62&lt;&gt;1,0,COUNTIF($B$62:$B$63,EJ62)+COUNTIF($D$62:$D$63,EJ62))+IF(ES62&lt;&gt;1,0,COUNTIF($B$62:$B$63,EL62)+COUNTIF($D$62:$D$63,EL62)),"")</f>
        <v/>
      </c>
      <c r="EW62" s="306"/>
      <c r="EX62" s="292" t="str">
        <f>IF(EW62="","",VLOOKUP(EW62,Sprache!$D$5:$E$63,2,0))</f>
        <v/>
      </c>
      <c r="EY62" s="296"/>
      <c r="EZ62" s="292" t="str">
        <f>IF(EY62="","",VLOOKUP(EY62,Sprache!$D$5:$E$63,2,0))</f>
        <v/>
      </c>
      <c r="FA62" s="307"/>
      <c r="FB62" s="308"/>
      <c r="FC62" s="309"/>
      <c r="FD62" s="309"/>
      <c r="FE62" s="310">
        <f>COUNTIF(EW$62:EW$63,EW62)+COUNTIF(EY$62:EY$63,EW62)</f>
        <v>0</v>
      </c>
      <c r="FF62" s="310">
        <f>COUNTIF(EW$62:EW$63,EY62)+COUNTIF(EY$62:EY$63,EY62)</f>
        <v>0</v>
      </c>
      <c r="FG62" s="310"/>
      <c r="FH62" s="311" t="str">
        <f>IF(OR(EW62&lt;&gt;"",EY62&lt;&gt;""),IF(FE62&lt;&gt;1,0,COUNTIF($B$62:$B$63,EW62)+COUNTIF($D$62:$D$63,EW62))+IF(FF62&lt;&gt;1,0,COUNTIF($B$62:$B$63,EY62)+COUNTIF($D$62:$D$63,EY62)),"")</f>
        <v/>
      </c>
      <c r="FJ62" s="306"/>
      <c r="FK62" s="292" t="str">
        <f>IF(FJ62="","",VLOOKUP(FJ62,Sprache!$D$5:$E$63,2,0))</f>
        <v/>
      </c>
      <c r="FL62" s="296"/>
      <c r="FM62" s="292" t="str">
        <f>IF(FL62="","",VLOOKUP(FL62,Sprache!$D$5:$E$63,2,0))</f>
        <v/>
      </c>
      <c r="FN62" s="307"/>
      <c r="FO62" s="308"/>
      <c r="FP62" s="309"/>
      <c r="FQ62" s="309"/>
      <c r="FR62" s="310">
        <f>COUNTIF(FJ$62:FJ$63,FJ62)+COUNTIF(FL$62:FL$63,FJ62)</f>
        <v>0</v>
      </c>
      <c r="FS62" s="310">
        <f>COUNTIF(FJ$62:FJ$63,FL62)+COUNTIF(FL$62:FL$63,FL62)</f>
        <v>0</v>
      </c>
      <c r="FT62" s="310"/>
      <c r="FU62" s="311" t="str">
        <f>IF(OR(FJ62&lt;&gt;"",FL62&lt;&gt;""),IF(FR62&lt;&gt;1,0,COUNTIF($B$62:$B$63,FJ62)+COUNTIF($D$62:$D$63,FJ62))+IF(FS62&lt;&gt;1,0,COUNTIF($B$62:$B$63,FL62)+COUNTIF($D$62:$D$63,FL62)),"")</f>
        <v/>
      </c>
      <c r="FW62" s="306"/>
      <c r="FX62" s="292" t="str">
        <f>IF(FW62="","",VLOOKUP(FW62,Sprache!$D$5:$E$63,2,0))</f>
        <v/>
      </c>
      <c r="FY62" s="296"/>
      <c r="FZ62" s="292" t="str">
        <f>IF(FY62="","",VLOOKUP(FY62,Sprache!$D$5:$E$63,2,0))</f>
        <v/>
      </c>
      <c r="GA62" s="307"/>
      <c r="GB62" s="308"/>
      <c r="GC62" s="309"/>
      <c r="GD62" s="309"/>
      <c r="GE62" s="310">
        <f>COUNTIF(FW$62:FW$63,FW62)+COUNTIF(FY$62:FY$63,FW62)</f>
        <v>0</v>
      </c>
      <c r="GF62" s="310">
        <f>COUNTIF(FW$62:FW$63,FY62)+COUNTIF(FY$62:FY$63,FY62)</f>
        <v>0</v>
      </c>
      <c r="GG62" s="310"/>
      <c r="GH62" s="311" t="str">
        <f>IF(OR(FW62&lt;&gt;"",FY62&lt;&gt;""),IF(GE62&lt;&gt;1,0,COUNTIF($B$62:$B$63,FW62)+COUNTIF($D$62:$D$63,FW62))+IF(GF62&lt;&gt;1,0,COUNTIF($B$62:$B$63,FY62)+COUNTIF($D$62:$D$63,FY62)),"")</f>
        <v/>
      </c>
      <c r="GJ62" s="306"/>
      <c r="GK62" s="292" t="str">
        <f>IF(GJ62="","",VLOOKUP(GJ62,Sprache!$D$5:$E$63,2,0))</f>
        <v/>
      </c>
      <c r="GL62" s="296"/>
      <c r="GM62" s="292" t="str">
        <f>IF(GL62="","",VLOOKUP(GL62,Sprache!$D$5:$E$63,2,0))</f>
        <v/>
      </c>
      <c r="GN62" s="307"/>
      <c r="GO62" s="308"/>
      <c r="GP62" s="309"/>
      <c r="GQ62" s="309"/>
      <c r="GR62" s="310">
        <f>COUNTIF(GJ$62:GJ$63,GJ62)+COUNTIF(GL$62:GL$63,GJ62)</f>
        <v>0</v>
      </c>
      <c r="GS62" s="310">
        <f>COUNTIF(GJ$62:GJ$63,GL62)+COUNTIF(GL$62:GL$63,GL62)</f>
        <v>0</v>
      </c>
      <c r="GT62" s="310"/>
      <c r="GU62" s="311" t="str">
        <f>IF(OR(GJ62&lt;&gt;"",GL62&lt;&gt;""),IF(GR62&lt;&gt;1,0,COUNTIF($B$62:$B$63,GJ62)+COUNTIF($D$62:$D$63,GJ62))+IF(GS62&lt;&gt;1,0,COUNTIF($B$62:$B$63,GL62)+COUNTIF($D$62:$D$63,GL62)),"")</f>
        <v/>
      </c>
      <c r="GW62" s="306"/>
      <c r="GX62" s="292" t="str">
        <f>IF(GW62="","",VLOOKUP(GW62,Sprache!$D$5:$E$63,2,0))</f>
        <v/>
      </c>
      <c r="GY62" s="296"/>
      <c r="GZ62" s="292" t="str">
        <f>IF(GY62="","",VLOOKUP(GY62,Sprache!$D$5:$E$63,2,0))</f>
        <v/>
      </c>
      <c r="HA62" s="307"/>
      <c r="HB62" s="308"/>
      <c r="HC62" s="309"/>
      <c r="HD62" s="309"/>
      <c r="HE62" s="310">
        <f>COUNTIF(GW$62:GW$63,GW62)+COUNTIF(GY$62:GY$63,GW62)</f>
        <v>0</v>
      </c>
      <c r="HF62" s="310">
        <f>COUNTIF(GW$62:GW$63,GY62)+COUNTIF(GY$62:GY$63,GY62)</f>
        <v>0</v>
      </c>
      <c r="HG62" s="310"/>
      <c r="HH62" s="311" t="str">
        <f>IF(OR(GW62&lt;&gt;"",GY62&lt;&gt;""),IF(HE62&lt;&gt;1,0,COUNTIF($B$62:$B$63,GW62)+COUNTIF($D$62:$D$63,GW62))+IF(HF62&lt;&gt;1,0,COUNTIF($B$62:$B$63,GY62)+COUNTIF($D$62:$D$63,GY62)),"")</f>
        <v/>
      </c>
      <c r="HJ62" s="306"/>
      <c r="HK62" s="292" t="str">
        <f>IF(HJ62="","",VLOOKUP(HJ62,Sprache!$D$5:$E$63,2,0))</f>
        <v/>
      </c>
      <c r="HL62" s="296"/>
      <c r="HM62" s="292" t="str">
        <f>IF(HL62="","",VLOOKUP(HL62,Sprache!$D$5:$E$63,2,0))</f>
        <v/>
      </c>
      <c r="HN62" s="307"/>
      <c r="HO62" s="308"/>
      <c r="HP62" s="309"/>
      <c r="HQ62" s="309"/>
      <c r="HR62" s="310">
        <f>COUNTIF(HJ$62:HJ$63,HJ62)+COUNTIF(HL$62:HL$63,HJ62)</f>
        <v>0</v>
      </c>
      <c r="HS62" s="310">
        <f>COUNTIF(HJ$62:HJ$63,HL62)+COUNTIF(HL$62:HL$63,HL62)</f>
        <v>0</v>
      </c>
      <c r="HT62" s="310"/>
      <c r="HU62" s="311" t="str">
        <f>IF(OR(HJ62&lt;&gt;"",HL62&lt;&gt;""),IF(HR62&lt;&gt;1,0,COUNTIF($B$62:$B$63,HJ62)+COUNTIF($D$62:$D$63,HJ62))+IF(HS62&lt;&gt;1,0,COUNTIF($B$62:$B$63,HL62)+COUNTIF($D$62:$D$63,HL62)),"")</f>
        <v/>
      </c>
      <c r="HW62" s="306"/>
      <c r="HX62" s="292" t="str">
        <f>IF(HW62="","",VLOOKUP(HW62,Sprache!$D$5:$E$63,2,0))</f>
        <v/>
      </c>
      <c r="HY62" s="296"/>
      <c r="HZ62" s="292" t="str">
        <f>IF(HY62="","",VLOOKUP(HY62,Sprache!$D$5:$E$63,2,0))</f>
        <v/>
      </c>
      <c r="IA62" s="307"/>
      <c r="IB62" s="308"/>
      <c r="IC62" s="309"/>
      <c r="ID62" s="309"/>
      <c r="IE62" s="310">
        <f>COUNTIF(HW$62:HW$63,HW62)+COUNTIF(HY$62:HY$63,HW62)</f>
        <v>0</v>
      </c>
      <c r="IF62" s="310">
        <f>COUNTIF(HW$62:HW$63,HY62)+COUNTIF(HY$62:HY$63,HY62)</f>
        <v>0</v>
      </c>
      <c r="IG62" s="310"/>
      <c r="IH62" s="311" t="str">
        <f>IF(OR(HW62&lt;&gt;"",HY62&lt;&gt;""),IF(IE62&lt;&gt;1,0,COUNTIF($B$62:$B$63,HW62)+COUNTIF($D$62:$D$63,HW62))+IF(IF62&lt;&gt;1,0,COUNTIF($B$62:$B$63,HY62)+COUNTIF($D$62:$D$63,HY62)),"")</f>
        <v/>
      </c>
      <c r="IJ62" s="306"/>
      <c r="IK62" s="292" t="str">
        <f>IF(IJ62="","",VLOOKUP(IJ62,Sprache!$D$5:$E$63,2,0))</f>
        <v/>
      </c>
      <c r="IL62" s="296"/>
      <c r="IM62" s="292" t="str">
        <f>IF(IL62="","",VLOOKUP(IL62,Sprache!$D$5:$E$63,2,0))</f>
        <v/>
      </c>
      <c r="IN62" s="307"/>
      <c r="IO62" s="308"/>
      <c r="IP62" s="309"/>
      <c r="IQ62" s="309"/>
      <c r="IR62" s="310">
        <f>COUNTIF(IJ$62:IJ$63,IJ62)+COUNTIF(IL$62:IL$63,IJ62)</f>
        <v>0</v>
      </c>
      <c r="IS62" s="310">
        <f>COUNTIF(IJ$62:IJ$63,IL62)+COUNTIF(IL$62:IL$63,IL62)</f>
        <v>0</v>
      </c>
      <c r="IT62" s="310"/>
      <c r="IU62" s="311" t="str">
        <f>IF(OR(IJ62&lt;&gt;"",IL62&lt;&gt;""),IF(IR62&lt;&gt;1,0,COUNTIF($B$62:$B$63,IJ62)+COUNTIF($D$62:$D$63,IJ62))+IF(IS62&lt;&gt;1,0,COUNTIF($B$62:$B$63,IL62)+COUNTIF($D$62:$D$63,IL62)),"")</f>
        <v/>
      </c>
      <c r="IW62" s="306"/>
      <c r="IX62" s="292" t="str">
        <f>IF(IW62="","",VLOOKUP(IW62,Sprache!$D$5:$E$63,2,0))</f>
        <v/>
      </c>
      <c r="IY62" s="296"/>
      <c r="IZ62" s="292" t="str">
        <f>IF(IY62="","",VLOOKUP(IY62,Sprache!$D$5:$E$63,2,0))</f>
        <v/>
      </c>
      <c r="JA62" s="307"/>
      <c r="JB62" s="308"/>
      <c r="JC62" s="309"/>
      <c r="JD62" s="309"/>
      <c r="JE62" s="310">
        <f>COUNTIF(IW$62:IW$63,IW62)+COUNTIF(IY$62:IY$63,IW62)</f>
        <v>0</v>
      </c>
      <c r="JF62" s="310">
        <f>COUNTIF(IW$62:IW$63,IY62)+COUNTIF(IY$62:IY$63,IY62)</f>
        <v>0</v>
      </c>
      <c r="JG62" s="310"/>
      <c r="JH62" s="311" t="str">
        <f>IF(OR(IW62&lt;&gt;"",IY62&lt;&gt;""),IF(JE62&lt;&gt;1,0,COUNTIF($B$62:$B$63,IW62)+COUNTIF($D$62:$D$63,IW62))+IF(JF62&lt;&gt;1,0,COUNTIF($B$62:$B$63,IY62)+COUNTIF($D$62:$D$63,IY62)),"")</f>
        <v/>
      </c>
      <c r="JJ62" s="306"/>
      <c r="JK62" s="292" t="str">
        <f>IF(JJ62="","",VLOOKUP(JJ62,Sprache!$D$5:$E$63,2,0))</f>
        <v/>
      </c>
      <c r="JL62" s="296"/>
      <c r="JM62" s="292" t="str">
        <f>IF(JL62="","",VLOOKUP(JL62,Sprache!$D$5:$E$63,2,0))</f>
        <v/>
      </c>
      <c r="JN62" s="307"/>
      <c r="JO62" s="308"/>
      <c r="JP62" s="309"/>
      <c r="JQ62" s="309"/>
      <c r="JR62" s="310">
        <f>COUNTIF(JJ$62:JJ$63,JJ62)+COUNTIF(JL$62:JL$63,JJ62)</f>
        <v>0</v>
      </c>
      <c r="JS62" s="310">
        <f>COUNTIF(JJ$62:JJ$63,JL62)+COUNTIF(JL$62:JL$63,JL62)</f>
        <v>0</v>
      </c>
      <c r="JT62" s="310"/>
      <c r="JU62" s="311" t="str">
        <f>IF(OR(JJ62&lt;&gt;"",JL62&lt;&gt;""),IF(JR62&lt;&gt;1,0,COUNTIF($B$62:$B$63,JJ62)+COUNTIF($D$62:$D$63,JJ62))+IF(JS62&lt;&gt;1,0,COUNTIF($B$62:$B$63,JL62)+COUNTIF($D$62:$D$63,JL62)),"")</f>
        <v/>
      </c>
      <c r="JW62" s="306"/>
      <c r="JX62" s="292" t="str">
        <f>IF(JW62="","",VLOOKUP(JW62,Sprache!$D$5:$E$63,2,0))</f>
        <v/>
      </c>
      <c r="JY62" s="296"/>
      <c r="JZ62" s="292" t="str">
        <f>IF(JY62="","",VLOOKUP(JY62,Sprache!$D$5:$E$63,2,0))</f>
        <v/>
      </c>
      <c r="KA62" s="307"/>
      <c r="KB62" s="308"/>
      <c r="KC62" s="309"/>
      <c r="KD62" s="309"/>
      <c r="KE62" s="310">
        <f>COUNTIF(JW$62:JW$63,JW62)+COUNTIF(JY$62:JY$63,JW62)</f>
        <v>0</v>
      </c>
      <c r="KF62" s="310">
        <f>COUNTIF(JW$62:JW$63,JY62)+COUNTIF(JY$62:JY$63,JY62)</f>
        <v>0</v>
      </c>
      <c r="KG62" s="310"/>
      <c r="KH62" s="311" t="str">
        <f>IF(OR(JW62&lt;&gt;"",JY62&lt;&gt;""),IF(KE62&lt;&gt;1,0,COUNTIF($B$62:$B$63,JW62)+COUNTIF($D$62:$D$63,JW62))+IF(KF62&lt;&gt;1,0,COUNTIF($B$62:$B$63,JY62)+COUNTIF($D$62:$D$63,JY62)),"")</f>
        <v/>
      </c>
      <c r="KJ62" s="306"/>
      <c r="KK62" s="292" t="str">
        <f>IF(KJ62="","",VLOOKUP(KJ62,Sprache!$D$5:$E$63,2,0))</f>
        <v/>
      </c>
      <c r="KL62" s="296"/>
      <c r="KM62" s="292" t="str">
        <f>IF(KL62="","",VLOOKUP(KL62,Sprache!$D$5:$E$63,2,0))</f>
        <v/>
      </c>
      <c r="KN62" s="307"/>
      <c r="KO62" s="308"/>
      <c r="KP62" s="309"/>
      <c r="KQ62" s="309"/>
      <c r="KR62" s="310">
        <f>COUNTIF(KJ$62:KJ$63,KJ62)+COUNTIF(KL$62:KL$63,KJ62)</f>
        <v>0</v>
      </c>
      <c r="KS62" s="310">
        <f>COUNTIF(KJ$62:KJ$63,KL62)+COUNTIF(KL$62:KL$63,KL62)</f>
        <v>0</v>
      </c>
      <c r="KT62" s="310"/>
      <c r="KU62" s="311" t="str">
        <f>IF(OR(KJ62&lt;&gt;"",KL62&lt;&gt;""),IF(KR62&lt;&gt;1,0,COUNTIF($B$62:$B$63,KJ62)+COUNTIF($D$62:$D$63,KJ62))+IF(KS62&lt;&gt;1,0,COUNTIF($B$62:$B$63,KL62)+COUNTIF($D$62:$D$63,KL62)),"")</f>
        <v/>
      </c>
      <c r="KW62" s="306"/>
      <c r="KX62" s="292" t="str">
        <f>IF(KW62="","",VLOOKUP(KW62,Sprache!$D$5:$E$63,2,0))</f>
        <v/>
      </c>
      <c r="KY62" s="296"/>
      <c r="KZ62" s="292" t="str">
        <f>IF(KY62="","",VLOOKUP(KY62,Sprache!$D$5:$E$63,2,0))</f>
        <v/>
      </c>
      <c r="LA62" s="307"/>
      <c r="LB62" s="308"/>
      <c r="LC62" s="309"/>
      <c r="LD62" s="309"/>
      <c r="LE62" s="310">
        <f>COUNTIF(KW$62:KW$63,KW62)+COUNTIF(KY$62:KY$63,KW62)</f>
        <v>0</v>
      </c>
      <c r="LF62" s="310">
        <f>COUNTIF(KW$62:KW$63,KY62)+COUNTIF(KY$62:KY$63,KY62)</f>
        <v>0</v>
      </c>
      <c r="LG62" s="310"/>
      <c r="LH62" s="311" t="str">
        <f>IF(OR(KW62&lt;&gt;"",KY62&lt;&gt;""),IF(LE62&lt;&gt;1,0,COUNTIF($B$62:$B$63,KW62)+COUNTIF($D$62:$D$63,KW62))+IF(LF62&lt;&gt;1,0,COUNTIF($B$62:$B$63,KY62)+COUNTIF($D$62:$D$63,KY62)),"")</f>
        <v/>
      </c>
      <c r="LJ62" s="306"/>
      <c r="LK62" s="292" t="str">
        <f>IF(LJ62="","",VLOOKUP(LJ62,Sprache!$D$5:$E$63,2,0))</f>
        <v/>
      </c>
      <c r="LL62" s="296"/>
      <c r="LM62" s="292" t="str">
        <f>IF(LL62="","",VLOOKUP(LL62,Sprache!$D$5:$E$63,2,0))</f>
        <v/>
      </c>
      <c r="LN62" s="307"/>
      <c r="LO62" s="308"/>
      <c r="LP62" s="309"/>
      <c r="LQ62" s="309"/>
      <c r="LR62" s="310">
        <f>COUNTIF(LJ$62:LJ$63,LJ62)+COUNTIF(LL$62:LL$63,LJ62)</f>
        <v>0</v>
      </c>
      <c r="LS62" s="310">
        <f>COUNTIF(LJ$62:LJ$63,LL62)+COUNTIF(LL$62:LL$63,LL62)</f>
        <v>0</v>
      </c>
      <c r="LT62" s="310"/>
      <c r="LU62" s="311" t="str">
        <f>IF(OR(LJ62&lt;&gt;"",LL62&lt;&gt;""),IF(LR62&lt;&gt;1,0,COUNTIF($B$62:$B$63,LJ62)+COUNTIF($D$62:$D$63,LJ62))+IF(LS62&lt;&gt;1,0,COUNTIF($B$62:$B$63,LL62)+COUNTIF($D$62:$D$63,LL62)),"")</f>
        <v/>
      </c>
      <c r="LW62" s="306"/>
      <c r="LX62" s="292" t="str">
        <f>IF(LW62="","",VLOOKUP(LW62,Sprache!$D$5:$E$63,2,0))</f>
        <v/>
      </c>
      <c r="LY62" s="296"/>
      <c r="LZ62" s="292" t="str">
        <f>IF(LY62="","",VLOOKUP(LY62,Sprache!$D$5:$E$63,2,0))</f>
        <v/>
      </c>
      <c r="MA62" s="307"/>
      <c r="MB62" s="308"/>
      <c r="MC62" s="309"/>
      <c r="MD62" s="309"/>
      <c r="ME62" s="310">
        <f>COUNTIF(LW$62:LW$63,LW62)+COUNTIF(LY$62:LY$63,LW62)</f>
        <v>0</v>
      </c>
      <c r="MF62" s="310">
        <f>COUNTIF(LW$62:LW$63,LY62)+COUNTIF(LY$62:LY$63,LY62)</f>
        <v>0</v>
      </c>
      <c r="MG62" s="310"/>
      <c r="MH62" s="311" t="str">
        <f>IF(OR(LW62&lt;&gt;"",LY62&lt;&gt;""),IF(ME62&lt;&gt;1,0,COUNTIF($B$62:$B$63,LW62)+COUNTIF($D$62:$D$63,LW62))+IF(MF62&lt;&gt;1,0,COUNTIF($B$62:$B$63,LY62)+COUNTIF($D$62:$D$63,LY62)),"")</f>
        <v/>
      </c>
    </row>
    <row r="63" spans="1:346" x14ac:dyDescent="0.25">
      <c r="B63" s="291" t="str">
        <f>IF(C63="","",INDEX(Groups!$C$7:$C$35,MATCH(C63,Groups!$D$7:$D$35,0)))</f>
        <v/>
      </c>
      <c r="C63" s="292" t="str">
        <f>EURO!$R$74</f>
        <v/>
      </c>
      <c r="D63" s="293" t="str">
        <f>IF(E63="","",INDEX(Groups!$C$7:$C$35,MATCH(E63,Groups!$D$7:$D$35,0)))</f>
        <v/>
      </c>
      <c r="E63" s="292" t="str">
        <f>EURO!$T$74</f>
        <v/>
      </c>
      <c r="F63" s="294" t="str">
        <f>IF(AND(EURO!$R$75&lt;&gt;"",EURO!$T$75&lt;&gt;""),EURO!$R$75,"")</f>
        <v/>
      </c>
      <c r="G63" s="295" t="str">
        <f>IF(AND(EURO!$R$75&lt;&gt;"",EURO!$T$75&lt;&gt;""),EURO!$T$75,"")</f>
        <v/>
      </c>
      <c r="H63" s="558" t="str">
        <f>IF(AND(F63&lt;&gt;"",G63&lt;&gt;"",F63=G63,EURO!$R$77&lt;&gt;"",EURO!$T$77&lt;&gt;""),"("&amp;EURO!$R$77&amp;Sprache!$E$149&amp;EURO!$T$77&amp;")","")</f>
        <v/>
      </c>
      <c r="J63" s="306"/>
      <c r="K63" s="292" t="str">
        <f>IF(J63="","",VLOOKUP(J63,Sprache!$D$5:$E$63,2,0))</f>
        <v/>
      </c>
      <c r="L63" s="296"/>
      <c r="M63" s="292" t="str">
        <f>IF(L63="","",VLOOKUP(L63,Sprache!$D$5:$E$63,2,0))</f>
        <v/>
      </c>
      <c r="N63" s="316"/>
      <c r="O63" s="317"/>
      <c r="P63" s="318"/>
      <c r="Q63" s="318"/>
      <c r="R63" s="319">
        <f>COUNTIF(J$62:J$63,J63)+COUNTIF(L$62:L$63,J63)</f>
        <v>0</v>
      </c>
      <c r="S63" s="319">
        <f>COUNTIF(J$62:J$63,L63)+COUNTIF(L$62:L$63,L63)</f>
        <v>0</v>
      </c>
      <c r="T63" s="319"/>
      <c r="U63" s="311" t="str">
        <f>IF(OR(J63&lt;&gt;"",L63&lt;&gt;""),IF(R63&lt;&gt;1,0,COUNTIF($B$62:$B$63,J63)+COUNTIF($D$62:$D$63,J63))+IF(S63&lt;&gt;1,0,COUNTIF($B$62:$B$63,L63)+COUNTIF($D$62:$D$63,L63)),"")</f>
        <v/>
      </c>
      <c r="W63" s="306"/>
      <c r="X63" s="292" t="str">
        <f>IF(W63="","",VLOOKUP(W63,Sprache!$D$5:$E$63,2,0))</f>
        <v/>
      </c>
      <c r="Y63" s="296"/>
      <c r="Z63" s="292" t="str">
        <f>IF(Y63="","",VLOOKUP(Y63,Sprache!$D$5:$E$63,2,0))</f>
        <v/>
      </c>
      <c r="AA63" s="316"/>
      <c r="AB63" s="317"/>
      <c r="AC63" s="318"/>
      <c r="AD63" s="318"/>
      <c r="AE63" s="319">
        <f>COUNTIF(W$62:W$63,W63)+COUNTIF(Y$62:Y$63,W63)</f>
        <v>0</v>
      </c>
      <c r="AF63" s="319">
        <f>COUNTIF(W$62:W$63,Y63)+COUNTIF(Y$62:Y$63,Y63)</f>
        <v>0</v>
      </c>
      <c r="AG63" s="319"/>
      <c r="AH63" s="311" t="str">
        <f>IF(OR(W63&lt;&gt;"",Y63&lt;&gt;""),IF(AE63&lt;&gt;1,0,COUNTIF($B$62:$B$63,W63)+COUNTIF($D$62:$D$63,W63))+IF(AF63&lt;&gt;1,0,COUNTIF($B$62:$B$63,Y63)+COUNTIF($D$62:$D$63,Y63)),"")</f>
        <v/>
      </c>
      <c r="AJ63" s="306"/>
      <c r="AK63" s="292" t="str">
        <f>IF(AJ63="","",VLOOKUP(AJ63,Sprache!$D$5:$E$63,2,0))</f>
        <v/>
      </c>
      <c r="AL63" s="296"/>
      <c r="AM63" s="292" t="str">
        <f>IF(AL63="","",VLOOKUP(AL63,Sprache!$D$5:$E$63,2,0))</f>
        <v/>
      </c>
      <c r="AN63" s="316"/>
      <c r="AO63" s="317"/>
      <c r="AP63" s="318"/>
      <c r="AQ63" s="318"/>
      <c r="AR63" s="319">
        <f>COUNTIF(AJ$62:AJ$63,AJ63)+COUNTIF(AL$62:AL$63,AJ63)</f>
        <v>0</v>
      </c>
      <c r="AS63" s="319">
        <f>COUNTIF(AJ$62:AJ$63,AL63)+COUNTIF(AL$62:AL$63,AL63)</f>
        <v>0</v>
      </c>
      <c r="AT63" s="319"/>
      <c r="AU63" s="311" t="str">
        <f>IF(OR(AJ63&lt;&gt;"",AL63&lt;&gt;""),IF(AR63&lt;&gt;1,0,COUNTIF($B$62:$B$63,AJ63)+COUNTIF($D$62:$D$63,AJ63))+IF(AS63&lt;&gt;1,0,COUNTIF($B$62:$B$63,AL63)+COUNTIF($D$62:$D$63,AL63)),"")</f>
        <v/>
      </c>
      <c r="AW63" s="306"/>
      <c r="AX63" s="292" t="str">
        <f>IF(AW63="","",VLOOKUP(AW63,Sprache!$D$5:$E$63,2,0))</f>
        <v/>
      </c>
      <c r="AY63" s="296"/>
      <c r="AZ63" s="292" t="str">
        <f>IF(AY63="","",VLOOKUP(AY63,Sprache!$D$5:$E$63,2,0))</f>
        <v/>
      </c>
      <c r="BA63" s="316"/>
      <c r="BB63" s="317"/>
      <c r="BC63" s="318"/>
      <c r="BD63" s="318"/>
      <c r="BE63" s="319">
        <f>COUNTIF(AW$62:AW$63,AW63)+COUNTIF(AY$62:AY$63,AW63)</f>
        <v>0</v>
      </c>
      <c r="BF63" s="319">
        <f>COUNTIF(AW$62:AW$63,AY63)+COUNTIF(AY$62:AY$63,AY63)</f>
        <v>0</v>
      </c>
      <c r="BG63" s="319"/>
      <c r="BH63" s="311" t="str">
        <f>IF(OR(AW63&lt;&gt;"",AY63&lt;&gt;""),IF(BE63&lt;&gt;1,0,COUNTIF($B$62:$B$63,AW63)+COUNTIF($D$62:$D$63,AW63))+IF(BF63&lt;&gt;1,0,COUNTIF($B$62:$B$63,AY63)+COUNTIF($D$62:$D$63,AY63)),"")</f>
        <v/>
      </c>
      <c r="BJ63" s="306"/>
      <c r="BK63" s="292" t="str">
        <f>IF(BJ63="","",VLOOKUP(BJ63,Sprache!$D$5:$E$63,2,0))</f>
        <v/>
      </c>
      <c r="BL63" s="296"/>
      <c r="BM63" s="292" t="str">
        <f>IF(BL63="","",VLOOKUP(BL63,Sprache!$D$5:$E$63,2,0))</f>
        <v/>
      </c>
      <c r="BN63" s="316"/>
      <c r="BO63" s="317"/>
      <c r="BP63" s="318"/>
      <c r="BQ63" s="318"/>
      <c r="BR63" s="319">
        <f>COUNTIF(BJ$62:BJ$63,BJ63)+COUNTIF(BL$62:BL$63,BJ63)</f>
        <v>0</v>
      </c>
      <c r="BS63" s="319">
        <f>COUNTIF(BJ$62:BJ$63,BL63)+COUNTIF(BL$62:BL$63,BL63)</f>
        <v>0</v>
      </c>
      <c r="BT63" s="319"/>
      <c r="BU63" s="311" t="str">
        <f>IF(OR(BJ63&lt;&gt;"",BL63&lt;&gt;""),IF(BR63&lt;&gt;1,0,COUNTIF($B$62:$B$63,BJ63)+COUNTIF($D$62:$D$63,BJ63))+IF(BS63&lt;&gt;1,0,COUNTIF($B$62:$B$63,BL63)+COUNTIF($D$62:$D$63,BL63)),"")</f>
        <v/>
      </c>
      <c r="BW63" s="306"/>
      <c r="BX63" s="292" t="str">
        <f>IF(BW63="","",VLOOKUP(BW63,Sprache!$D$5:$E$63,2,0))</f>
        <v/>
      </c>
      <c r="BY63" s="296"/>
      <c r="BZ63" s="292" t="str">
        <f>IF(BY63="","",VLOOKUP(BY63,Sprache!$D$5:$E$63,2,0))</f>
        <v/>
      </c>
      <c r="CA63" s="316"/>
      <c r="CB63" s="317"/>
      <c r="CC63" s="318"/>
      <c r="CD63" s="318"/>
      <c r="CE63" s="319">
        <f>COUNTIF(BW$62:BW$63,BW63)+COUNTIF(BY$62:BY$63,BW63)</f>
        <v>0</v>
      </c>
      <c r="CF63" s="319">
        <f>COUNTIF(BW$62:BW$63,BY63)+COUNTIF(BY$62:BY$63,BY63)</f>
        <v>0</v>
      </c>
      <c r="CG63" s="319"/>
      <c r="CH63" s="311" t="str">
        <f>IF(OR(BW63&lt;&gt;"",BY63&lt;&gt;""),IF(CE63&lt;&gt;1,0,COUNTIF($B$62:$B$63,BW63)+COUNTIF($D$62:$D$63,BW63))+IF(CF63&lt;&gt;1,0,COUNTIF($B$62:$B$63,BY63)+COUNTIF($D$62:$D$63,BY63)),"")</f>
        <v/>
      </c>
      <c r="CJ63" s="306"/>
      <c r="CK63" s="292" t="str">
        <f>IF(CJ63="","",VLOOKUP(CJ63,Sprache!$D$5:$E$63,2,0))</f>
        <v/>
      </c>
      <c r="CL63" s="296"/>
      <c r="CM63" s="292" t="str">
        <f>IF(CL63="","",VLOOKUP(CL63,Sprache!$D$5:$E$63,2,0))</f>
        <v/>
      </c>
      <c r="CN63" s="316"/>
      <c r="CO63" s="317"/>
      <c r="CP63" s="318"/>
      <c r="CQ63" s="318"/>
      <c r="CR63" s="319">
        <f>COUNTIF(CJ$62:CJ$63,CJ63)+COUNTIF(CL$62:CL$63,CJ63)</f>
        <v>0</v>
      </c>
      <c r="CS63" s="319">
        <f>COUNTIF(CJ$62:CJ$63,CL63)+COUNTIF(CL$62:CL$63,CL63)</f>
        <v>0</v>
      </c>
      <c r="CT63" s="319"/>
      <c r="CU63" s="311" t="str">
        <f>IF(OR(CJ63&lt;&gt;"",CL63&lt;&gt;""),IF(CR63&lt;&gt;1,0,COUNTIF($B$62:$B$63,CJ63)+COUNTIF($D$62:$D$63,CJ63))+IF(CS63&lt;&gt;1,0,COUNTIF($B$62:$B$63,CL63)+COUNTIF($D$62:$D$63,CL63)),"")</f>
        <v/>
      </c>
      <c r="CW63" s="306"/>
      <c r="CX63" s="292" t="str">
        <f>IF(CW63="","",VLOOKUP(CW63,Sprache!$D$5:$E$63,2,0))</f>
        <v/>
      </c>
      <c r="CY63" s="296"/>
      <c r="CZ63" s="292" t="str">
        <f>IF(CY63="","",VLOOKUP(CY63,Sprache!$D$5:$E$63,2,0))</f>
        <v/>
      </c>
      <c r="DA63" s="316"/>
      <c r="DB63" s="317"/>
      <c r="DC63" s="318"/>
      <c r="DD63" s="318"/>
      <c r="DE63" s="319">
        <f>COUNTIF(CW$62:CW$63,CW63)+COUNTIF(CY$62:CY$63,CW63)</f>
        <v>0</v>
      </c>
      <c r="DF63" s="319">
        <f>COUNTIF(CW$62:CW$63,CY63)+COUNTIF(CY$62:CY$63,CY63)</f>
        <v>0</v>
      </c>
      <c r="DG63" s="319"/>
      <c r="DH63" s="311" t="str">
        <f>IF(OR(CW63&lt;&gt;"",CY63&lt;&gt;""),IF(DE63&lt;&gt;1,0,COUNTIF($B$62:$B$63,CW63)+COUNTIF($D$62:$D$63,CW63))+IF(DF63&lt;&gt;1,0,COUNTIF($B$62:$B$63,CY63)+COUNTIF($D$62:$D$63,CY63)),"")</f>
        <v/>
      </c>
      <c r="DJ63" s="306"/>
      <c r="DK63" s="292" t="str">
        <f>IF(DJ63="","",VLOOKUP(DJ63,Sprache!$D$5:$E$63,2,0))</f>
        <v/>
      </c>
      <c r="DL63" s="296"/>
      <c r="DM63" s="292" t="str">
        <f>IF(DL63="","",VLOOKUP(DL63,Sprache!$D$5:$E$63,2,0))</f>
        <v/>
      </c>
      <c r="DN63" s="316"/>
      <c r="DO63" s="317"/>
      <c r="DP63" s="318"/>
      <c r="DQ63" s="318"/>
      <c r="DR63" s="319">
        <f>COUNTIF(DJ$62:DJ$63,DJ63)+COUNTIF(DL$62:DL$63,DJ63)</f>
        <v>0</v>
      </c>
      <c r="DS63" s="319">
        <f>COUNTIF(DJ$62:DJ$63,DL63)+COUNTIF(DL$62:DL$63,DL63)</f>
        <v>0</v>
      </c>
      <c r="DT63" s="319"/>
      <c r="DU63" s="311" t="str">
        <f>IF(OR(DJ63&lt;&gt;"",DL63&lt;&gt;""),IF(DR63&lt;&gt;1,0,COUNTIF($B$62:$B$63,DJ63)+COUNTIF($D$62:$D$63,DJ63))+IF(DS63&lt;&gt;1,0,COUNTIF($B$62:$B$63,DL63)+COUNTIF($D$62:$D$63,DL63)),"")</f>
        <v/>
      </c>
      <c r="DW63" s="306"/>
      <c r="DX63" s="292" t="str">
        <f>IF(DW63="","",VLOOKUP(DW63,Sprache!$D$5:$E$63,2,0))</f>
        <v/>
      </c>
      <c r="DY63" s="296"/>
      <c r="DZ63" s="292" t="str">
        <f>IF(DY63="","",VLOOKUP(DY63,Sprache!$D$5:$E$63,2,0))</f>
        <v/>
      </c>
      <c r="EA63" s="316"/>
      <c r="EB63" s="317"/>
      <c r="EC63" s="318"/>
      <c r="ED63" s="318"/>
      <c r="EE63" s="319">
        <f>COUNTIF(DW$62:DW$63,DW63)+COUNTIF(DY$62:DY$63,DW63)</f>
        <v>0</v>
      </c>
      <c r="EF63" s="319">
        <f>COUNTIF(DW$62:DW$63,DY63)+COUNTIF(DY$62:DY$63,DY63)</f>
        <v>0</v>
      </c>
      <c r="EG63" s="319"/>
      <c r="EH63" s="311" t="str">
        <f>IF(OR(DW63&lt;&gt;"",DY63&lt;&gt;""),IF(EE63&lt;&gt;1,0,COUNTIF($B$62:$B$63,DW63)+COUNTIF($D$62:$D$63,DW63))+IF(EF63&lt;&gt;1,0,COUNTIF($B$62:$B$63,DY63)+COUNTIF($D$62:$D$63,DY63)),"")</f>
        <v/>
      </c>
      <c r="EJ63" s="306"/>
      <c r="EK63" s="292" t="str">
        <f>IF(EJ63="","",VLOOKUP(EJ63,Sprache!$D$5:$E$63,2,0))</f>
        <v/>
      </c>
      <c r="EL63" s="296"/>
      <c r="EM63" s="292" t="str">
        <f>IF(EL63="","",VLOOKUP(EL63,Sprache!$D$5:$E$63,2,0))</f>
        <v/>
      </c>
      <c r="EN63" s="316"/>
      <c r="EO63" s="317"/>
      <c r="EP63" s="318"/>
      <c r="EQ63" s="318"/>
      <c r="ER63" s="319">
        <f>COUNTIF(EJ$62:EJ$63,EJ63)+COUNTIF(EL$62:EL$63,EJ63)</f>
        <v>0</v>
      </c>
      <c r="ES63" s="319">
        <f>COUNTIF(EJ$62:EJ$63,EL63)+COUNTIF(EL$62:EL$63,EL63)</f>
        <v>0</v>
      </c>
      <c r="ET63" s="319"/>
      <c r="EU63" s="311" t="str">
        <f>IF(OR(EJ63&lt;&gt;"",EL63&lt;&gt;""),IF(ER63&lt;&gt;1,0,COUNTIF($B$62:$B$63,EJ63)+COUNTIF($D$62:$D$63,EJ63))+IF(ES63&lt;&gt;1,0,COUNTIF($B$62:$B$63,EL63)+COUNTIF($D$62:$D$63,EL63)),"")</f>
        <v/>
      </c>
      <c r="EW63" s="306"/>
      <c r="EX63" s="292" t="str">
        <f>IF(EW63="","",VLOOKUP(EW63,Sprache!$D$5:$E$63,2,0))</f>
        <v/>
      </c>
      <c r="EY63" s="296"/>
      <c r="EZ63" s="292" t="str">
        <f>IF(EY63="","",VLOOKUP(EY63,Sprache!$D$5:$E$63,2,0))</f>
        <v/>
      </c>
      <c r="FA63" s="316"/>
      <c r="FB63" s="317"/>
      <c r="FC63" s="318"/>
      <c r="FD63" s="318"/>
      <c r="FE63" s="319">
        <f>COUNTIF(EW$62:EW$63,EW63)+COUNTIF(EY$62:EY$63,EW63)</f>
        <v>0</v>
      </c>
      <c r="FF63" s="319">
        <f>COUNTIF(EW$62:EW$63,EY63)+COUNTIF(EY$62:EY$63,EY63)</f>
        <v>0</v>
      </c>
      <c r="FG63" s="319"/>
      <c r="FH63" s="311" t="str">
        <f>IF(OR(EW63&lt;&gt;"",EY63&lt;&gt;""),IF(FE63&lt;&gt;1,0,COUNTIF($B$62:$B$63,EW63)+COUNTIF($D$62:$D$63,EW63))+IF(FF63&lt;&gt;1,0,COUNTIF($B$62:$B$63,EY63)+COUNTIF($D$62:$D$63,EY63)),"")</f>
        <v/>
      </c>
      <c r="FJ63" s="306"/>
      <c r="FK63" s="292" t="str">
        <f>IF(FJ63="","",VLOOKUP(FJ63,Sprache!$D$5:$E$63,2,0))</f>
        <v/>
      </c>
      <c r="FL63" s="296"/>
      <c r="FM63" s="292" t="str">
        <f>IF(FL63="","",VLOOKUP(FL63,Sprache!$D$5:$E$63,2,0))</f>
        <v/>
      </c>
      <c r="FN63" s="316"/>
      <c r="FO63" s="317"/>
      <c r="FP63" s="318"/>
      <c r="FQ63" s="318"/>
      <c r="FR63" s="319">
        <f>COUNTIF(FJ$62:FJ$63,FJ63)+COUNTIF(FL$62:FL$63,FJ63)</f>
        <v>0</v>
      </c>
      <c r="FS63" s="319">
        <f>COUNTIF(FJ$62:FJ$63,FL63)+COUNTIF(FL$62:FL$63,FL63)</f>
        <v>0</v>
      </c>
      <c r="FT63" s="319"/>
      <c r="FU63" s="311" t="str">
        <f>IF(OR(FJ63&lt;&gt;"",FL63&lt;&gt;""),IF(FR63&lt;&gt;1,0,COUNTIF($B$62:$B$63,FJ63)+COUNTIF($D$62:$D$63,FJ63))+IF(FS63&lt;&gt;1,0,COUNTIF($B$62:$B$63,FL63)+COUNTIF($D$62:$D$63,FL63)),"")</f>
        <v/>
      </c>
      <c r="FW63" s="306"/>
      <c r="FX63" s="292" t="str">
        <f>IF(FW63="","",VLOOKUP(FW63,Sprache!$D$5:$E$63,2,0))</f>
        <v/>
      </c>
      <c r="FY63" s="296"/>
      <c r="FZ63" s="292" t="str">
        <f>IF(FY63="","",VLOOKUP(FY63,Sprache!$D$5:$E$63,2,0))</f>
        <v/>
      </c>
      <c r="GA63" s="316"/>
      <c r="GB63" s="317"/>
      <c r="GC63" s="318"/>
      <c r="GD63" s="318"/>
      <c r="GE63" s="319">
        <f>COUNTIF(FW$62:FW$63,FW63)+COUNTIF(FY$62:FY$63,FW63)</f>
        <v>0</v>
      </c>
      <c r="GF63" s="319">
        <f>COUNTIF(FW$62:FW$63,FY63)+COUNTIF(FY$62:FY$63,FY63)</f>
        <v>0</v>
      </c>
      <c r="GG63" s="319"/>
      <c r="GH63" s="311" t="str">
        <f>IF(OR(FW63&lt;&gt;"",FY63&lt;&gt;""),IF(GE63&lt;&gt;1,0,COUNTIF($B$62:$B$63,FW63)+COUNTIF($D$62:$D$63,FW63))+IF(GF63&lt;&gt;1,0,COUNTIF($B$62:$B$63,FY63)+COUNTIF($D$62:$D$63,FY63)),"")</f>
        <v/>
      </c>
      <c r="GJ63" s="306"/>
      <c r="GK63" s="292" t="str">
        <f>IF(GJ63="","",VLOOKUP(GJ63,Sprache!$D$5:$E$63,2,0))</f>
        <v/>
      </c>
      <c r="GL63" s="296"/>
      <c r="GM63" s="292" t="str">
        <f>IF(GL63="","",VLOOKUP(GL63,Sprache!$D$5:$E$63,2,0))</f>
        <v/>
      </c>
      <c r="GN63" s="316"/>
      <c r="GO63" s="317"/>
      <c r="GP63" s="318"/>
      <c r="GQ63" s="318"/>
      <c r="GR63" s="319">
        <f>COUNTIF(GJ$62:GJ$63,GJ63)+COUNTIF(GL$62:GL$63,GJ63)</f>
        <v>0</v>
      </c>
      <c r="GS63" s="319">
        <f>COUNTIF(GJ$62:GJ$63,GL63)+COUNTIF(GL$62:GL$63,GL63)</f>
        <v>0</v>
      </c>
      <c r="GT63" s="319"/>
      <c r="GU63" s="311" t="str">
        <f>IF(OR(GJ63&lt;&gt;"",GL63&lt;&gt;""),IF(GR63&lt;&gt;1,0,COUNTIF($B$62:$B$63,GJ63)+COUNTIF($D$62:$D$63,GJ63))+IF(GS63&lt;&gt;1,0,COUNTIF($B$62:$B$63,GL63)+COUNTIF($D$62:$D$63,GL63)),"")</f>
        <v/>
      </c>
      <c r="GW63" s="306"/>
      <c r="GX63" s="292" t="str">
        <f>IF(GW63="","",VLOOKUP(GW63,Sprache!$D$5:$E$63,2,0))</f>
        <v/>
      </c>
      <c r="GY63" s="296"/>
      <c r="GZ63" s="292" t="str">
        <f>IF(GY63="","",VLOOKUP(GY63,Sprache!$D$5:$E$63,2,0))</f>
        <v/>
      </c>
      <c r="HA63" s="316"/>
      <c r="HB63" s="317"/>
      <c r="HC63" s="318"/>
      <c r="HD63" s="318"/>
      <c r="HE63" s="319">
        <f>COUNTIF(GW$62:GW$63,GW63)+COUNTIF(GY$62:GY$63,GW63)</f>
        <v>0</v>
      </c>
      <c r="HF63" s="319">
        <f>COUNTIF(GW$62:GW$63,GY63)+COUNTIF(GY$62:GY$63,GY63)</f>
        <v>0</v>
      </c>
      <c r="HG63" s="319"/>
      <c r="HH63" s="311" t="str">
        <f>IF(OR(GW63&lt;&gt;"",GY63&lt;&gt;""),IF(HE63&lt;&gt;1,0,COUNTIF($B$62:$B$63,GW63)+COUNTIF($D$62:$D$63,GW63))+IF(HF63&lt;&gt;1,0,COUNTIF($B$62:$B$63,GY63)+COUNTIF($D$62:$D$63,GY63)),"")</f>
        <v/>
      </c>
      <c r="HJ63" s="306"/>
      <c r="HK63" s="292" t="str">
        <f>IF(HJ63="","",VLOOKUP(HJ63,Sprache!$D$5:$E$63,2,0))</f>
        <v/>
      </c>
      <c r="HL63" s="296"/>
      <c r="HM63" s="292" t="str">
        <f>IF(HL63="","",VLOOKUP(HL63,Sprache!$D$5:$E$63,2,0))</f>
        <v/>
      </c>
      <c r="HN63" s="316"/>
      <c r="HO63" s="317"/>
      <c r="HP63" s="318"/>
      <c r="HQ63" s="318"/>
      <c r="HR63" s="319">
        <f>COUNTIF(HJ$62:HJ$63,HJ63)+COUNTIF(HL$62:HL$63,HJ63)</f>
        <v>0</v>
      </c>
      <c r="HS63" s="319">
        <f>COUNTIF(HJ$62:HJ$63,HL63)+COUNTIF(HL$62:HL$63,HL63)</f>
        <v>0</v>
      </c>
      <c r="HT63" s="319"/>
      <c r="HU63" s="311" t="str">
        <f>IF(OR(HJ63&lt;&gt;"",HL63&lt;&gt;""),IF(HR63&lt;&gt;1,0,COUNTIF($B$62:$B$63,HJ63)+COUNTIF($D$62:$D$63,HJ63))+IF(HS63&lt;&gt;1,0,COUNTIF($B$62:$B$63,HL63)+COUNTIF($D$62:$D$63,HL63)),"")</f>
        <v/>
      </c>
      <c r="HW63" s="306"/>
      <c r="HX63" s="292" t="str">
        <f>IF(HW63="","",VLOOKUP(HW63,Sprache!$D$5:$E$63,2,0))</f>
        <v/>
      </c>
      <c r="HY63" s="296"/>
      <c r="HZ63" s="292" t="str">
        <f>IF(HY63="","",VLOOKUP(HY63,Sprache!$D$5:$E$63,2,0))</f>
        <v/>
      </c>
      <c r="IA63" s="316"/>
      <c r="IB63" s="317"/>
      <c r="IC63" s="318"/>
      <c r="ID63" s="318"/>
      <c r="IE63" s="319">
        <f>COUNTIF(HW$62:HW$63,HW63)+COUNTIF(HY$62:HY$63,HW63)</f>
        <v>0</v>
      </c>
      <c r="IF63" s="319">
        <f>COUNTIF(HW$62:HW$63,HY63)+COUNTIF(HY$62:HY$63,HY63)</f>
        <v>0</v>
      </c>
      <c r="IG63" s="319"/>
      <c r="IH63" s="311" t="str">
        <f>IF(OR(HW63&lt;&gt;"",HY63&lt;&gt;""),IF(IE63&lt;&gt;1,0,COUNTIF($B$62:$B$63,HW63)+COUNTIF($D$62:$D$63,HW63))+IF(IF63&lt;&gt;1,0,COUNTIF($B$62:$B$63,HY63)+COUNTIF($D$62:$D$63,HY63)),"")</f>
        <v/>
      </c>
      <c r="IJ63" s="306"/>
      <c r="IK63" s="292" t="str">
        <f>IF(IJ63="","",VLOOKUP(IJ63,Sprache!$D$5:$E$63,2,0))</f>
        <v/>
      </c>
      <c r="IL63" s="296"/>
      <c r="IM63" s="292" t="str">
        <f>IF(IL63="","",VLOOKUP(IL63,Sprache!$D$5:$E$63,2,0))</f>
        <v/>
      </c>
      <c r="IN63" s="316"/>
      <c r="IO63" s="317"/>
      <c r="IP63" s="318"/>
      <c r="IQ63" s="318"/>
      <c r="IR63" s="319">
        <f>COUNTIF(IJ$62:IJ$63,IJ63)+COUNTIF(IL$62:IL$63,IJ63)</f>
        <v>0</v>
      </c>
      <c r="IS63" s="319">
        <f>COUNTIF(IJ$62:IJ$63,IL63)+COUNTIF(IL$62:IL$63,IL63)</f>
        <v>0</v>
      </c>
      <c r="IT63" s="319"/>
      <c r="IU63" s="311" t="str">
        <f>IF(OR(IJ63&lt;&gt;"",IL63&lt;&gt;""),IF(IR63&lt;&gt;1,0,COUNTIF($B$62:$B$63,IJ63)+COUNTIF($D$62:$D$63,IJ63))+IF(IS63&lt;&gt;1,0,COUNTIF($B$62:$B$63,IL63)+COUNTIF($D$62:$D$63,IL63)),"")</f>
        <v/>
      </c>
      <c r="IW63" s="306"/>
      <c r="IX63" s="292" t="str">
        <f>IF(IW63="","",VLOOKUP(IW63,Sprache!$D$5:$E$63,2,0))</f>
        <v/>
      </c>
      <c r="IY63" s="296"/>
      <c r="IZ63" s="292" t="str">
        <f>IF(IY63="","",VLOOKUP(IY63,Sprache!$D$5:$E$63,2,0))</f>
        <v/>
      </c>
      <c r="JA63" s="316"/>
      <c r="JB63" s="317"/>
      <c r="JC63" s="318"/>
      <c r="JD63" s="318"/>
      <c r="JE63" s="319">
        <f>COUNTIF(IW$62:IW$63,IW63)+COUNTIF(IY$62:IY$63,IW63)</f>
        <v>0</v>
      </c>
      <c r="JF63" s="319">
        <f>COUNTIF(IW$62:IW$63,IY63)+COUNTIF(IY$62:IY$63,IY63)</f>
        <v>0</v>
      </c>
      <c r="JG63" s="319"/>
      <c r="JH63" s="311" t="str">
        <f>IF(OR(IW63&lt;&gt;"",IY63&lt;&gt;""),IF(JE63&lt;&gt;1,0,COUNTIF($B$62:$B$63,IW63)+COUNTIF($D$62:$D$63,IW63))+IF(JF63&lt;&gt;1,0,COUNTIF($B$62:$B$63,IY63)+COUNTIF($D$62:$D$63,IY63)),"")</f>
        <v/>
      </c>
      <c r="JJ63" s="306"/>
      <c r="JK63" s="292" t="str">
        <f>IF(JJ63="","",VLOOKUP(JJ63,Sprache!$D$5:$E$63,2,0))</f>
        <v/>
      </c>
      <c r="JL63" s="296"/>
      <c r="JM63" s="292" t="str">
        <f>IF(JL63="","",VLOOKUP(JL63,Sprache!$D$5:$E$63,2,0))</f>
        <v/>
      </c>
      <c r="JN63" s="316"/>
      <c r="JO63" s="317"/>
      <c r="JP63" s="318"/>
      <c r="JQ63" s="318"/>
      <c r="JR63" s="319">
        <f>COUNTIF(JJ$62:JJ$63,JJ63)+COUNTIF(JL$62:JL$63,JJ63)</f>
        <v>0</v>
      </c>
      <c r="JS63" s="319">
        <f>COUNTIF(JJ$62:JJ$63,JL63)+COUNTIF(JL$62:JL$63,JL63)</f>
        <v>0</v>
      </c>
      <c r="JT63" s="319"/>
      <c r="JU63" s="311" t="str">
        <f>IF(OR(JJ63&lt;&gt;"",JL63&lt;&gt;""),IF(JR63&lt;&gt;1,0,COUNTIF($B$62:$B$63,JJ63)+COUNTIF($D$62:$D$63,JJ63))+IF(JS63&lt;&gt;1,0,COUNTIF($B$62:$B$63,JL63)+COUNTIF($D$62:$D$63,JL63)),"")</f>
        <v/>
      </c>
      <c r="JW63" s="306"/>
      <c r="JX63" s="292" t="str">
        <f>IF(JW63="","",VLOOKUP(JW63,Sprache!$D$5:$E$63,2,0))</f>
        <v/>
      </c>
      <c r="JY63" s="296"/>
      <c r="JZ63" s="292" t="str">
        <f>IF(JY63="","",VLOOKUP(JY63,Sprache!$D$5:$E$63,2,0))</f>
        <v/>
      </c>
      <c r="KA63" s="316"/>
      <c r="KB63" s="317"/>
      <c r="KC63" s="318"/>
      <c r="KD63" s="318"/>
      <c r="KE63" s="319">
        <f>COUNTIF(JW$62:JW$63,JW63)+COUNTIF(JY$62:JY$63,JW63)</f>
        <v>0</v>
      </c>
      <c r="KF63" s="319">
        <f>COUNTIF(JW$62:JW$63,JY63)+COUNTIF(JY$62:JY$63,JY63)</f>
        <v>0</v>
      </c>
      <c r="KG63" s="319"/>
      <c r="KH63" s="311" t="str">
        <f>IF(OR(JW63&lt;&gt;"",JY63&lt;&gt;""),IF(KE63&lt;&gt;1,0,COUNTIF($B$62:$B$63,JW63)+COUNTIF($D$62:$D$63,JW63))+IF(KF63&lt;&gt;1,0,COUNTIF($B$62:$B$63,JY63)+COUNTIF($D$62:$D$63,JY63)),"")</f>
        <v/>
      </c>
      <c r="KJ63" s="306"/>
      <c r="KK63" s="292" t="str">
        <f>IF(KJ63="","",VLOOKUP(KJ63,Sprache!$D$5:$E$63,2,0))</f>
        <v/>
      </c>
      <c r="KL63" s="296"/>
      <c r="KM63" s="292" t="str">
        <f>IF(KL63="","",VLOOKUP(KL63,Sprache!$D$5:$E$63,2,0))</f>
        <v/>
      </c>
      <c r="KN63" s="316"/>
      <c r="KO63" s="317"/>
      <c r="KP63" s="318"/>
      <c r="KQ63" s="318"/>
      <c r="KR63" s="319">
        <f>COUNTIF(KJ$62:KJ$63,KJ63)+COUNTIF(KL$62:KL$63,KJ63)</f>
        <v>0</v>
      </c>
      <c r="KS63" s="319">
        <f>COUNTIF(KJ$62:KJ$63,KL63)+COUNTIF(KL$62:KL$63,KL63)</f>
        <v>0</v>
      </c>
      <c r="KT63" s="319"/>
      <c r="KU63" s="311" t="str">
        <f>IF(OR(KJ63&lt;&gt;"",KL63&lt;&gt;""),IF(KR63&lt;&gt;1,0,COUNTIF($B$62:$B$63,KJ63)+COUNTIF($D$62:$D$63,KJ63))+IF(KS63&lt;&gt;1,0,COUNTIF($B$62:$B$63,KL63)+COUNTIF($D$62:$D$63,KL63)),"")</f>
        <v/>
      </c>
      <c r="KW63" s="306"/>
      <c r="KX63" s="292" t="str">
        <f>IF(KW63="","",VLOOKUP(KW63,Sprache!$D$5:$E$63,2,0))</f>
        <v/>
      </c>
      <c r="KY63" s="296"/>
      <c r="KZ63" s="292" t="str">
        <f>IF(KY63="","",VLOOKUP(KY63,Sprache!$D$5:$E$63,2,0))</f>
        <v/>
      </c>
      <c r="LA63" s="316"/>
      <c r="LB63" s="317"/>
      <c r="LC63" s="318"/>
      <c r="LD63" s="318"/>
      <c r="LE63" s="319">
        <f>COUNTIF(KW$62:KW$63,KW63)+COUNTIF(KY$62:KY$63,KW63)</f>
        <v>0</v>
      </c>
      <c r="LF63" s="319">
        <f>COUNTIF(KW$62:KW$63,KY63)+COUNTIF(KY$62:KY$63,KY63)</f>
        <v>0</v>
      </c>
      <c r="LG63" s="319"/>
      <c r="LH63" s="311" t="str">
        <f>IF(OR(KW63&lt;&gt;"",KY63&lt;&gt;""),IF(LE63&lt;&gt;1,0,COUNTIF($B$62:$B$63,KW63)+COUNTIF($D$62:$D$63,KW63))+IF(LF63&lt;&gt;1,0,COUNTIF($B$62:$B$63,KY63)+COUNTIF($D$62:$D$63,KY63)),"")</f>
        <v/>
      </c>
      <c r="LJ63" s="306"/>
      <c r="LK63" s="292" t="str">
        <f>IF(LJ63="","",VLOOKUP(LJ63,Sprache!$D$5:$E$63,2,0))</f>
        <v/>
      </c>
      <c r="LL63" s="296"/>
      <c r="LM63" s="292" t="str">
        <f>IF(LL63="","",VLOOKUP(LL63,Sprache!$D$5:$E$63,2,0))</f>
        <v/>
      </c>
      <c r="LN63" s="316"/>
      <c r="LO63" s="317"/>
      <c r="LP63" s="318"/>
      <c r="LQ63" s="318"/>
      <c r="LR63" s="319">
        <f>COUNTIF(LJ$62:LJ$63,LJ63)+COUNTIF(LL$62:LL$63,LJ63)</f>
        <v>0</v>
      </c>
      <c r="LS63" s="319">
        <f>COUNTIF(LJ$62:LJ$63,LL63)+COUNTIF(LL$62:LL$63,LL63)</f>
        <v>0</v>
      </c>
      <c r="LT63" s="319"/>
      <c r="LU63" s="311" t="str">
        <f>IF(OR(LJ63&lt;&gt;"",LL63&lt;&gt;""),IF(LR63&lt;&gt;1,0,COUNTIF($B$62:$B$63,LJ63)+COUNTIF($D$62:$D$63,LJ63))+IF(LS63&lt;&gt;1,0,COUNTIF($B$62:$B$63,LL63)+COUNTIF($D$62:$D$63,LL63)),"")</f>
        <v/>
      </c>
      <c r="LW63" s="306"/>
      <c r="LX63" s="292" t="str">
        <f>IF(LW63="","",VLOOKUP(LW63,Sprache!$D$5:$E$63,2,0))</f>
        <v/>
      </c>
      <c r="LY63" s="296"/>
      <c r="LZ63" s="292" t="str">
        <f>IF(LY63="","",VLOOKUP(LY63,Sprache!$D$5:$E$63,2,0))</f>
        <v/>
      </c>
      <c r="MA63" s="316"/>
      <c r="MB63" s="317"/>
      <c r="MC63" s="318"/>
      <c r="MD63" s="318"/>
      <c r="ME63" s="319">
        <f>COUNTIF(LW$62:LW$63,LW63)+COUNTIF(LY$62:LY$63,LW63)</f>
        <v>0</v>
      </c>
      <c r="MF63" s="319">
        <f>COUNTIF(LW$62:LW$63,LY63)+COUNTIF(LY$62:LY$63,LY63)</f>
        <v>0</v>
      </c>
      <c r="MG63" s="319"/>
      <c r="MH63" s="311" t="str">
        <f>IF(OR(LW63&lt;&gt;"",LY63&lt;&gt;""),IF(ME63&lt;&gt;1,0,COUNTIF($B$62:$B$63,LW63)+COUNTIF($D$62:$D$63,LW63))+IF(MF63&lt;&gt;1,0,COUNTIF($B$62:$B$63,LY63)+COUNTIF($D$62:$D$63,LY63)),"")</f>
        <v/>
      </c>
    </row>
    <row r="64" spans="1:346" ht="24" customHeight="1" x14ac:dyDescent="0.25">
      <c r="B64" s="281" t="str">
        <f>Sprache!$E$189</f>
        <v>Finale</v>
      </c>
      <c r="C64" s="282"/>
      <c r="D64" s="303"/>
      <c r="E64" s="284"/>
      <c r="F64" s="304"/>
      <c r="G64" s="305"/>
      <c r="H64" s="559"/>
      <c r="J64" s="281" t="str">
        <f>$B64</f>
        <v>Finale</v>
      </c>
      <c r="K64" s="283"/>
      <c r="L64" s="283"/>
      <c r="M64" s="284"/>
      <c r="N64" s="287"/>
      <c r="O64" s="288"/>
      <c r="P64" s="285"/>
      <c r="Q64" s="289"/>
      <c r="R64" s="289"/>
      <c r="S64" s="284"/>
      <c r="T64" s="284"/>
      <c r="U64" s="290"/>
      <c r="W64" s="281" t="str">
        <f>$B64</f>
        <v>Finale</v>
      </c>
      <c r="X64" s="283"/>
      <c r="Y64" s="283"/>
      <c r="Z64" s="284"/>
      <c r="AA64" s="287"/>
      <c r="AB64" s="288"/>
      <c r="AC64" s="285"/>
      <c r="AD64" s="289"/>
      <c r="AE64" s="289"/>
      <c r="AF64" s="284"/>
      <c r="AG64" s="284"/>
      <c r="AH64" s="290"/>
      <c r="AJ64" s="281" t="str">
        <f>$B64</f>
        <v>Finale</v>
      </c>
      <c r="AK64" s="283"/>
      <c r="AL64" s="283"/>
      <c r="AM64" s="284"/>
      <c r="AN64" s="287"/>
      <c r="AO64" s="288"/>
      <c r="AP64" s="285"/>
      <c r="AQ64" s="289"/>
      <c r="AR64" s="289"/>
      <c r="AS64" s="284"/>
      <c r="AT64" s="284"/>
      <c r="AU64" s="290"/>
      <c r="AW64" s="281" t="str">
        <f>$B64</f>
        <v>Finale</v>
      </c>
      <c r="AX64" s="283"/>
      <c r="AY64" s="283"/>
      <c r="AZ64" s="284"/>
      <c r="BA64" s="287"/>
      <c r="BB64" s="288"/>
      <c r="BC64" s="285"/>
      <c r="BD64" s="289"/>
      <c r="BE64" s="289"/>
      <c r="BF64" s="284"/>
      <c r="BG64" s="284"/>
      <c r="BH64" s="290"/>
      <c r="BJ64" s="281" t="str">
        <f>$B64</f>
        <v>Finale</v>
      </c>
      <c r="BK64" s="283"/>
      <c r="BL64" s="283"/>
      <c r="BM64" s="284"/>
      <c r="BN64" s="287"/>
      <c r="BO64" s="288"/>
      <c r="BP64" s="285"/>
      <c r="BQ64" s="289"/>
      <c r="BR64" s="289"/>
      <c r="BS64" s="284"/>
      <c r="BT64" s="284"/>
      <c r="BU64" s="290"/>
      <c r="BW64" s="281" t="str">
        <f>$B64</f>
        <v>Finale</v>
      </c>
      <c r="BX64" s="283"/>
      <c r="BY64" s="283"/>
      <c r="BZ64" s="284"/>
      <c r="CA64" s="287"/>
      <c r="CB64" s="288"/>
      <c r="CC64" s="285"/>
      <c r="CD64" s="289"/>
      <c r="CE64" s="289"/>
      <c r="CF64" s="284"/>
      <c r="CG64" s="284"/>
      <c r="CH64" s="290"/>
      <c r="CJ64" s="281" t="str">
        <f>$B64</f>
        <v>Finale</v>
      </c>
      <c r="CK64" s="283"/>
      <c r="CL64" s="283"/>
      <c r="CM64" s="284"/>
      <c r="CN64" s="287"/>
      <c r="CO64" s="288"/>
      <c r="CP64" s="285"/>
      <c r="CQ64" s="289"/>
      <c r="CR64" s="289"/>
      <c r="CS64" s="284"/>
      <c r="CT64" s="284"/>
      <c r="CU64" s="290"/>
      <c r="CW64" s="281" t="str">
        <f>$B64</f>
        <v>Finale</v>
      </c>
      <c r="CX64" s="283"/>
      <c r="CY64" s="283"/>
      <c r="CZ64" s="284"/>
      <c r="DA64" s="287"/>
      <c r="DB64" s="288"/>
      <c r="DC64" s="285"/>
      <c r="DD64" s="289"/>
      <c r="DE64" s="289"/>
      <c r="DF64" s="284"/>
      <c r="DG64" s="284"/>
      <c r="DH64" s="290"/>
      <c r="DJ64" s="281" t="str">
        <f>$B64</f>
        <v>Finale</v>
      </c>
      <c r="DK64" s="283"/>
      <c r="DL64" s="283"/>
      <c r="DM64" s="284"/>
      <c r="DN64" s="287"/>
      <c r="DO64" s="288"/>
      <c r="DP64" s="285"/>
      <c r="DQ64" s="289"/>
      <c r="DR64" s="289"/>
      <c r="DS64" s="284"/>
      <c r="DT64" s="284"/>
      <c r="DU64" s="290"/>
      <c r="DW64" s="281" t="str">
        <f>$B64</f>
        <v>Finale</v>
      </c>
      <c r="DX64" s="283"/>
      <c r="DY64" s="283"/>
      <c r="DZ64" s="284"/>
      <c r="EA64" s="287"/>
      <c r="EB64" s="288"/>
      <c r="EC64" s="285"/>
      <c r="ED64" s="289"/>
      <c r="EE64" s="289"/>
      <c r="EF64" s="284"/>
      <c r="EG64" s="284"/>
      <c r="EH64" s="290"/>
      <c r="EJ64" s="281" t="str">
        <f>$B64</f>
        <v>Finale</v>
      </c>
      <c r="EK64" s="283"/>
      <c r="EL64" s="283"/>
      <c r="EM64" s="284"/>
      <c r="EN64" s="287"/>
      <c r="EO64" s="288"/>
      <c r="EP64" s="285"/>
      <c r="EQ64" s="289"/>
      <c r="ER64" s="289"/>
      <c r="ES64" s="284"/>
      <c r="ET64" s="284"/>
      <c r="EU64" s="290"/>
      <c r="EW64" s="281" t="str">
        <f>$B64</f>
        <v>Finale</v>
      </c>
      <c r="EX64" s="283"/>
      <c r="EY64" s="283"/>
      <c r="EZ64" s="284"/>
      <c r="FA64" s="287"/>
      <c r="FB64" s="288"/>
      <c r="FC64" s="285"/>
      <c r="FD64" s="289"/>
      <c r="FE64" s="289"/>
      <c r="FF64" s="284"/>
      <c r="FG64" s="284"/>
      <c r="FH64" s="290"/>
      <c r="FJ64" s="281" t="str">
        <f>$B64</f>
        <v>Finale</v>
      </c>
      <c r="FK64" s="283"/>
      <c r="FL64" s="283"/>
      <c r="FM64" s="284"/>
      <c r="FN64" s="287"/>
      <c r="FO64" s="288"/>
      <c r="FP64" s="285"/>
      <c r="FQ64" s="289"/>
      <c r="FR64" s="289"/>
      <c r="FS64" s="284"/>
      <c r="FT64" s="284"/>
      <c r="FU64" s="290"/>
      <c r="FW64" s="281" t="str">
        <f>$B64</f>
        <v>Finale</v>
      </c>
      <c r="FX64" s="283"/>
      <c r="FY64" s="283"/>
      <c r="FZ64" s="284"/>
      <c r="GA64" s="287"/>
      <c r="GB64" s="288"/>
      <c r="GC64" s="285"/>
      <c r="GD64" s="289"/>
      <c r="GE64" s="289"/>
      <c r="GF64" s="284"/>
      <c r="GG64" s="284"/>
      <c r="GH64" s="290"/>
      <c r="GJ64" s="281" t="str">
        <f>$B64</f>
        <v>Finale</v>
      </c>
      <c r="GK64" s="283"/>
      <c r="GL64" s="283"/>
      <c r="GM64" s="284"/>
      <c r="GN64" s="287"/>
      <c r="GO64" s="288"/>
      <c r="GP64" s="285"/>
      <c r="GQ64" s="289"/>
      <c r="GR64" s="289"/>
      <c r="GS64" s="284"/>
      <c r="GT64" s="284"/>
      <c r="GU64" s="290"/>
      <c r="GW64" s="281" t="str">
        <f>$B64</f>
        <v>Finale</v>
      </c>
      <c r="GX64" s="283"/>
      <c r="GY64" s="283"/>
      <c r="GZ64" s="284"/>
      <c r="HA64" s="287"/>
      <c r="HB64" s="288"/>
      <c r="HC64" s="285"/>
      <c r="HD64" s="289"/>
      <c r="HE64" s="289"/>
      <c r="HF64" s="284"/>
      <c r="HG64" s="284"/>
      <c r="HH64" s="290"/>
      <c r="HJ64" s="281" t="str">
        <f>$B64</f>
        <v>Finale</v>
      </c>
      <c r="HK64" s="283"/>
      <c r="HL64" s="283"/>
      <c r="HM64" s="284"/>
      <c r="HN64" s="287"/>
      <c r="HO64" s="288"/>
      <c r="HP64" s="285"/>
      <c r="HQ64" s="289"/>
      <c r="HR64" s="289"/>
      <c r="HS64" s="284"/>
      <c r="HT64" s="284"/>
      <c r="HU64" s="290"/>
      <c r="HW64" s="281" t="str">
        <f>$B64</f>
        <v>Finale</v>
      </c>
      <c r="HX64" s="283"/>
      <c r="HY64" s="283"/>
      <c r="HZ64" s="284"/>
      <c r="IA64" s="287"/>
      <c r="IB64" s="288"/>
      <c r="IC64" s="285"/>
      <c r="ID64" s="289"/>
      <c r="IE64" s="289"/>
      <c r="IF64" s="284"/>
      <c r="IG64" s="284"/>
      <c r="IH64" s="290"/>
      <c r="IJ64" s="281" t="str">
        <f>$B64</f>
        <v>Finale</v>
      </c>
      <c r="IK64" s="283"/>
      <c r="IL64" s="283"/>
      <c r="IM64" s="284"/>
      <c r="IN64" s="287"/>
      <c r="IO64" s="288"/>
      <c r="IP64" s="285"/>
      <c r="IQ64" s="289"/>
      <c r="IR64" s="289"/>
      <c r="IS64" s="284"/>
      <c r="IT64" s="284"/>
      <c r="IU64" s="290"/>
      <c r="IW64" s="281" t="str">
        <f>$B64</f>
        <v>Finale</v>
      </c>
      <c r="IX64" s="283"/>
      <c r="IY64" s="283"/>
      <c r="IZ64" s="284"/>
      <c r="JA64" s="287"/>
      <c r="JB64" s="288"/>
      <c r="JC64" s="285"/>
      <c r="JD64" s="289"/>
      <c r="JE64" s="289"/>
      <c r="JF64" s="284"/>
      <c r="JG64" s="284"/>
      <c r="JH64" s="290"/>
      <c r="JJ64" s="281" t="str">
        <f>$B64</f>
        <v>Finale</v>
      </c>
      <c r="JK64" s="283"/>
      <c r="JL64" s="283"/>
      <c r="JM64" s="284"/>
      <c r="JN64" s="287"/>
      <c r="JO64" s="288"/>
      <c r="JP64" s="285"/>
      <c r="JQ64" s="289"/>
      <c r="JR64" s="289"/>
      <c r="JS64" s="284"/>
      <c r="JT64" s="284"/>
      <c r="JU64" s="290"/>
      <c r="JW64" s="281" t="str">
        <f>$B64</f>
        <v>Finale</v>
      </c>
      <c r="JX64" s="283"/>
      <c r="JY64" s="283"/>
      <c r="JZ64" s="284"/>
      <c r="KA64" s="287"/>
      <c r="KB64" s="288"/>
      <c r="KC64" s="285"/>
      <c r="KD64" s="289"/>
      <c r="KE64" s="289"/>
      <c r="KF64" s="284"/>
      <c r="KG64" s="284"/>
      <c r="KH64" s="290"/>
      <c r="KJ64" s="281" t="str">
        <f>$B64</f>
        <v>Finale</v>
      </c>
      <c r="KK64" s="283"/>
      <c r="KL64" s="283"/>
      <c r="KM64" s="284"/>
      <c r="KN64" s="287"/>
      <c r="KO64" s="288"/>
      <c r="KP64" s="285"/>
      <c r="KQ64" s="289"/>
      <c r="KR64" s="289"/>
      <c r="KS64" s="284"/>
      <c r="KT64" s="284"/>
      <c r="KU64" s="290"/>
      <c r="KW64" s="281" t="str">
        <f>$B64</f>
        <v>Finale</v>
      </c>
      <c r="KX64" s="283"/>
      <c r="KY64" s="283"/>
      <c r="KZ64" s="284"/>
      <c r="LA64" s="287"/>
      <c r="LB64" s="288"/>
      <c r="LC64" s="285"/>
      <c r="LD64" s="289"/>
      <c r="LE64" s="289"/>
      <c r="LF64" s="284"/>
      <c r="LG64" s="284"/>
      <c r="LH64" s="290"/>
      <c r="LJ64" s="281" t="str">
        <f>$B64</f>
        <v>Finale</v>
      </c>
      <c r="LK64" s="283"/>
      <c r="LL64" s="283"/>
      <c r="LM64" s="284"/>
      <c r="LN64" s="287"/>
      <c r="LO64" s="288"/>
      <c r="LP64" s="285"/>
      <c r="LQ64" s="289"/>
      <c r="LR64" s="289"/>
      <c r="LS64" s="284"/>
      <c r="LT64" s="284"/>
      <c r="LU64" s="290"/>
      <c r="LW64" s="281" t="str">
        <f>$B64</f>
        <v>Finale</v>
      </c>
      <c r="LX64" s="283"/>
      <c r="LY64" s="283"/>
      <c r="LZ64" s="284"/>
      <c r="MA64" s="287"/>
      <c r="MB64" s="288"/>
      <c r="MC64" s="285"/>
      <c r="MD64" s="289"/>
      <c r="ME64" s="289"/>
      <c r="MF64" s="284"/>
      <c r="MG64" s="284"/>
      <c r="MH64" s="290"/>
    </row>
    <row r="65" spans="2:346" ht="16.5" thickBot="1" x14ac:dyDescent="0.3">
      <c r="B65" s="320" t="str">
        <f>IF(C65="","",INDEX(Groups!$C$7:$C$35,MATCH(C65,Groups!$D$7:$D$35,0)))</f>
        <v/>
      </c>
      <c r="C65" s="321" t="str">
        <f>EURO!$L$84</f>
        <v/>
      </c>
      <c r="D65" s="322" t="str">
        <f>IF(E65="","",INDEX(Groups!$C$7:$C$35,MATCH(E65,Groups!$D$7:$D$35,0)))</f>
        <v/>
      </c>
      <c r="E65" s="323" t="str">
        <f>EURO!$N$84</f>
        <v/>
      </c>
      <c r="F65" s="324" t="str">
        <f>IF(AND(EURO!$L$85&lt;&gt;"",EURO!$N$85&lt;&gt;""),EURO!$L$85,"")</f>
        <v/>
      </c>
      <c r="G65" s="325" t="str">
        <f>IF(AND(EURO!$L$85&lt;&gt;"",EURO!$N$85&lt;&gt;""),EURO!$N$85,"")</f>
        <v/>
      </c>
      <c r="H65" s="560" t="str">
        <f>IF(AND(F65&lt;&gt;"",G65&lt;&gt;"",F65=G65,EURO!$L$87&lt;&gt;"",EURO!$N$87&lt;&gt;""),"("&amp;EURO!$L$87&amp;Sprache!$E$149&amp;EURO!$N$87&amp;")","")</f>
        <v/>
      </c>
      <c r="J65" s="409"/>
      <c r="K65" s="410" t="str">
        <f>IF(J65="","",VLOOKUP(J65,Sprache!$D$5:$E$63,2,0))</f>
        <v/>
      </c>
      <c r="L65" s="411"/>
      <c r="M65" s="410" t="str">
        <f>IF(L65="","",VLOOKUP(L65,Sprache!$D$5:$E$63,2,0))</f>
        <v/>
      </c>
      <c r="N65" s="412"/>
      <c r="O65" s="315"/>
      <c r="P65" s="309"/>
      <c r="Q65" s="309"/>
      <c r="R65" s="315">
        <f>COUNTIF(J$65:J$65,J65)+COUNTIF(L$65:L$65,J65)</f>
        <v>0</v>
      </c>
      <c r="S65" s="315">
        <f>COUNTIF(J$65:J$65,L65)+COUNTIF(L$65:L$65,L65)</f>
        <v>0</v>
      </c>
      <c r="T65" s="315"/>
      <c r="U65" s="413" t="str">
        <f>IF(OR(J65&lt;&gt;"",L65&lt;&gt;""),IF(R65&lt;&gt;1,0,COUNTIF($B$65:$B$65,J65)+COUNTIF($D$65:$D$65,J65))+IF(S65&lt;&gt;1,0,COUNTIF($B$65:$B$65,L65)+COUNTIF($D$65:$D$65,L65)),"")</f>
        <v/>
      </c>
      <c r="W65" s="409"/>
      <c r="X65" s="410" t="str">
        <f>IF(W65="","",VLOOKUP(W65,Sprache!$D$5:$E$63,2,0))</f>
        <v/>
      </c>
      <c r="Y65" s="411"/>
      <c r="Z65" s="410" t="str">
        <f>IF(Y65="","",VLOOKUP(Y65,Sprache!$D$5:$E$63,2,0))</f>
        <v/>
      </c>
      <c r="AA65" s="412"/>
      <c r="AB65" s="315"/>
      <c r="AC65" s="309"/>
      <c r="AD65" s="309"/>
      <c r="AE65" s="315">
        <f>COUNTIF(W$65:W$65,W65)+COUNTIF(Y$65:Y$65,W65)</f>
        <v>0</v>
      </c>
      <c r="AF65" s="315">
        <f>COUNTIF(W$65:W$65,Y65)+COUNTIF(Y$65:Y$65,Y65)</f>
        <v>0</v>
      </c>
      <c r="AG65" s="315"/>
      <c r="AH65" s="413" t="str">
        <f>IF(OR(W65&lt;&gt;"",Y65&lt;&gt;""),IF(AE65&lt;&gt;1,0,COUNTIF($B$65:$B$65,W65)+COUNTIF($D$65:$D$65,W65))+IF(AF65&lt;&gt;1,0,COUNTIF($B$65:$B$65,Y65)+COUNTIF($D$65:$D$65,Y65)),"")</f>
        <v/>
      </c>
      <c r="AJ65" s="409"/>
      <c r="AK65" s="410" t="str">
        <f>IF(AJ65="","",VLOOKUP(AJ65,Sprache!$D$5:$E$63,2,0))</f>
        <v/>
      </c>
      <c r="AL65" s="411"/>
      <c r="AM65" s="410" t="str">
        <f>IF(AL65="","",VLOOKUP(AL65,Sprache!$D$5:$E$63,2,0))</f>
        <v/>
      </c>
      <c r="AN65" s="412"/>
      <c r="AO65" s="315"/>
      <c r="AP65" s="309"/>
      <c r="AQ65" s="309"/>
      <c r="AR65" s="315">
        <f>COUNTIF(AJ$65:AJ$65,AJ65)+COUNTIF(AL$65:AL$65,AJ65)</f>
        <v>0</v>
      </c>
      <c r="AS65" s="315">
        <f>COUNTIF(AJ$65:AJ$65,AL65)+COUNTIF(AL$65:AL$65,AL65)</f>
        <v>0</v>
      </c>
      <c r="AT65" s="315"/>
      <c r="AU65" s="413" t="str">
        <f>IF(OR(AJ65&lt;&gt;"",AL65&lt;&gt;""),IF(AR65&lt;&gt;1,0,COUNTIF($B$65:$B$65,AJ65)+COUNTIF($D$65:$D$65,AJ65))+IF(AS65&lt;&gt;1,0,COUNTIF($B$65:$B$65,AL65)+COUNTIF($D$65:$D$65,AL65)),"")</f>
        <v/>
      </c>
      <c r="AW65" s="409"/>
      <c r="AX65" s="410" t="str">
        <f>IF(AW65="","",VLOOKUP(AW65,Sprache!$D$5:$E$63,2,0))</f>
        <v/>
      </c>
      <c r="AY65" s="411"/>
      <c r="AZ65" s="410" t="str">
        <f>IF(AY65="","",VLOOKUP(AY65,Sprache!$D$5:$E$63,2,0))</f>
        <v/>
      </c>
      <c r="BA65" s="412"/>
      <c r="BB65" s="315"/>
      <c r="BC65" s="309"/>
      <c r="BD65" s="309"/>
      <c r="BE65" s="315">
        <f>COUNTIF(AW$65:AW$65,AW65)+COUNTIF(AY$65:AY$65,AW65)</f>
        <v>0</v>
      </c>
      <c r="BF65" s="315">
        <f>COUNTIF(AW$65:AW$65,AY65)+COUNTIF(AY$65:AY$65,AY65)</f>
        <v>0</v>
      </c>
      <c r="BG65" s="315"/>
      <c r="BH65" s="413" t="str">
        <f>IF(OR(AW65&lt;&gt;"",AY65&lt;&gt;""),IF(BE65&lt;&gt;1,0,COUNTIF($B$65:$B$65,AW65)+COUNTIF($D$65:$D$65,AW65))+IF(BF65&lt;&gt;1,0,COUNTIF($B$65:$B$65,AY65)+COUNTIF($D$65:$D$65,AY65)),"")</f>
        <v/>
      </c>
      <c r="BJ65" s="409"/>
      <c r="BK65" s="410" t="str">
        <f>IF(BJ65="","",VLOOKUP(BJ65,Sprache!$D$5:$E$63,2,0))</f>
        <v/>
      </c>
      <c r="BL65" s="411"/>
      <c r="BM65" s="410" t="str">
        <f>IF(BL65="","",VLOOKUP(BL65,Sprache!$D$5:$E$63,2,0))</f>
        <v/>
      </c>
      <c r="BN65" s="412"/>
      <c r="BO65" s="315"/>
      <c r="BP65" s="309"/>
      <c r="BQ65" s="309"/>
      <c r="BR65" s="315">
        <f>COUNTIF(BJ$65:BJ$65,BJ65)+COUNTIF(BL$65:BL$65,BJ65)</f>
        <v>0</v>
      </c>
      <c r="BS65" s="315">
        <f>COUNTIF(BJ$65:BJ$65,BL65)+COUNTIF(BL$65:BL$65,BL65)</f>
        <v>0</v>
      </c>
      <c r="BT65" s="315"/>
      <c r="BU65" s="413" t="str">
        <f>IF(OR(BJ65&lt;&gt;"",BL65&lt;&gt;""),IF(BR65&lt;&gt;1,0,COUNTIF($B$65:$B$65,BJ65)+COUNTIF($D$65:$D$65,BJ65))+IF(BS65&lt;&gt;1,0,COUNTIF($B$65:$B$65,BL65)+COUNTIF($D$65:$D$65,BL65)),"")</f>
        <v/>
      </c>
      <c r="BW65" s="409"/>
      <c r="BX65" s="410" t="str">
        <f>IF(BW65="","",VLOOKUP(BW65,Sprache!$D$5:$E$63,2,0))</f>
        <v/>
      </c>
      <c r="BY65" s="411"/>
      <c r="BZ65" s="410" t="str">
        <f>IF(BY65="","",VLOOKUP(BY65,Sprache!$D$5:$E$63,2,0))</f>
        <v/>
      </c>
      <c r="CA65" s="412"/>
      <c r="CB65" s="315"/>
      <c r="CC65" s="309"/>
      <c r="CD65" s="309"/>
      <c r="CE65" s="315">
        <f>COUNTIF(BW$65:BW$65,BW65)+COUNTIF(BY$65:BY$65,BW65)</f>
        <v>0</v>
      </c>
      <c r="CF65" s="315">
        <f>COUNTIF(BW$65:BW$65,BY65)+COUNTIF(BY$65:BY$65,BY65)</f>
        <v>0</v>
      </c>
      <c r="CG65" s="315"/>
      <c r="CH65" s="413" t="str">
        <f>IF(OR(BW65&lt;&gt;"",BY65&lt;&gt;""),IF(CE65&lt;&gt;1,0,COUNTIF($B$65:$B$65,BW65)+COUNTIF($D$65:$D$65,BW65))+IF(CF65&lt;&gt;1,0,COUNTIF($B$65:$B$65,BY65)+COUNTIF($D$65:$D$65,BY65)),"")</f>
        <v/>
      </c>
      <c r="CJ65" s="409"/>
      <c r="CK65" s="410" t="str">
        <f>IF(CJ65="","",VLOOKUP(CJ65,Sprache!$D$5:$E$63,2,0))</f>
        <v/>
      </c>
      <c r="CL65" s="411"/>
      <c r="CM65" s="410" t="str">
        <f>IF(CL65="","",VLOOKUP(CL65,Sprache!$D$5:$E$63,2,0))</f>
        <v/>
      </c>
      <c r="CN65" s="412"/>
      <c r="CO65" s="315"/>
      <c r="CP65" s="309"/>
      <c r="CQ65" s="309"/>
      <c r="CR65" s="315">
        <f>COUNTIF(CJ$65:CJ$65,CJ65)+COUNTIF(CL$65:CL$65,CJ65)</f>
        <v>0</v>
      </c>
      <c r="CS65" s="315">
        <f>COUNTIF(CJ$65:CJ$65,CL65)+COUNTIF(CL$65:CL$65,CL65)</f>
        <v>0</v>
      </c>
      <c r="CT65" s="315"/>
      <c r="CU65" s="413" t="str">
        <f>IF(OR(CJ65&lt;&gt;"",CL65&lt;&gt;""),IF(CR65&lt;&gt;1,0,COUNTIF($B$65:$B$65,CJ65)+COUNTIF($D$65:$D$65,CJ65))+IF(CS65&lt;&gt;1,0,COUNTIF($B$65:$B$65,CL65)+COUNTIF($D$65:$D$65,CL65)),"")</f>
        <v/>
      </c>
      <c r="CW65" s="409"/>
      <c r="CX65" s="410" t="str">
        <f>IF(CW65="","",VLOOKUP(CW65,Sprache!$D$5:$E$63,2,0))</f>
        <v/>
      </c>
      <c r="CY65" s="411"/>
      <c r="CZ65" s="410" t="str">
        <f>IF(CY65="","",VLOOKUP(CY65,Sprache!$D$5:$E$63,2,0))</f>
        <v/>
      </c>
      <c r="DA65" s="412"/>
      <c r="DB65" s="315"/>
      <c r="DC65" s="309"/>
      <c r="DD65" s="309"/>
      <c r="DE65" s="315">
        <f>COUNTIF(CW$65:CW$65,CW65)+COUNTIF(CY$65:CY$65,CW65)</f>
        <v>0</v>
      </c>
      <c r="DF65" s="315">
        <f>COUNTIF(CW$65:CW$65,CY65)+COUNTIF(CY$65:CY$65,CY65)</f>
        <v>0</v>
      </c>
      <c r="DG65" s="315"/>
      <c r="DH65" s="413" t="str">
        <f>IF(OR(CW65&lt;&gt;"",CY65&lt;&gt;""),IF(DE65&lt;&gt;1,0,COUNTIF($B$65:$B$65,CW65)+COUNTIF($D$65:$D$65,CW65))+IF(DF65&lt;&gt;1,0,COUNTIF($B$65:$B$65,CY65)+COUNTIF($D$65:$D$65,CY65)),"")</f>
        <v/>
      </c>
      <c r="DJ65" s="409"/>
      <c r="DK65" s="410" t="str">
        <f>IF(DJ65="","",VLOOKUP(DJ65,Sprache!$D$5:$E$63,2,0))</f>
        <v/>
      </c>
      <c r="DL65" s="411"/>
      <c r="DM65" s="410" t="str">
        <f>IF(DL65="","",VLOOKUP(DL65,Sprache!$D$5:$E$63,2,0))</f>
        <v/>
      </c>
      <c r="DN65" s="412"/>
      <c r="DO65" s="315"/>
      <c r="DP65" s="309"/>
      <c r="DQ65" s="309"/>
      <c r="DR65" s="315">
        <f>COUNTIF(DJ$65:DJ$65,DJ65)+COUNTIF(DL$65:DL$65,DJ65)</f>
        <v>0</v>
      </c>
      <c r="DS65" s="315">
        <f>COUNTIF(DJ$65:DJ$65,DL65)+COUNTIF(DL$65:DL$65,DL65)</f>
        <v>0</v>
      </c>
      <c r="DT65" s="315"/>
      <c r="DU65" s="413" t="str">
        <f>IF(OR(DJ65&lt;&gt;"",DL65&lt;&gt;""),IF(DR65&lt;&gt;1,0,COUNTIF($B$65:$B$65,DJ65)+COUNTIF($D$65:$D$65,DJ65))+IF(DS65&lt;&gt;1,0,COUNTIF($B$65:$B$65,DL65)+COUNTIF($D$65:$D$65,DL65)),"")</f>
        <v/>
      </c>
      <c r="DW65" s="409"/>
      <c r="DX65" s="410" t="str">
        <f>IF(DW65="","",VLOOKUP(DW65,Sprache!$D$5:$E$63,2,0))</f>
        <v/>
      </c>
      <c r="DY65" s="411"/>
      <c r="DZ65" s="410" t="str">
        <f>IF(DY65="","",VLOOKUP(DY65,Sprache!$D$5:$E$63,2,0))</f>
        <v/>
      </c>
      <c r="EA65" s="412"/>
      <c r="EB65" s="315"/>
      <c r="EC65" s="309"/>
      <c r="ED65" s="309"/>
      <c r="EE65" s="315">
        <f>COUNTIF(DW$65:DW$65,DW65)+COUNTIF(DY$65:DY$65,DW65)</f>
        <v>0</v>
      </c>
      <c r="EF65" s="315">
        <f>COUNTIF(DW$65:DW$65,DY65)+COUNTIF(DY$65:DY$65,DY65)</f>
        <v>0</v>
      </c>
      <c r="EG65" s="315"/>
      <c r="EH65" s="413" t="str">
        <f>IF(OR(DW65&lt;&gt;"",DY65&lt;&gt;""),IF(EE65&lt;&gt;1,0,COUNTIF($B$65:$B$65,DW65)+COUNTIF($D$65:$D$65,DW65))+IF(EF65&lt;&gt;1,0,COUNTIF($B$65:$B$65,DY65)+COUNTIF($D$65:$D$65,DY65)),"")</f>
        <v/>
      </c>
      <c r="EJ65" s="409"/>
      <c r="EK65" s="410" t="str">
        <f>IF(EJ65="","",VLOOKUP(EJ65,Sprache!$D$5:$E$63,2,0))</f>
        <v/>
      </c>
      <c r="EL65" s="411"/>
      <c r="EM65" s="410" t="str">
        <f>IF(EL65="","",VLOOKUP(EL65,Sprache!$D$5:$E$63,2,0))</f>
        <v/>
      </c>
      <c r="EN65" s="412"/>
      <c r="EO65" s="315"/>
      <c r="EP65" s="309"/>
      <c r="EQ65" s="309"/>
      <c r="ER65" s="315">
        <f>COUNTIF(EJ$65:EJ$65,EJ65)+COUNTIF(EL$65:EL$65,EJ65)</f>
        <v>0</v>
      </c>
      <c r="ES65" s="315">
        <f>COUNTIF(EJ$65:EJ$65,EL65)+COUNTIF(EL$65:EL$65,EL65)</f>
        <v>0</v>
      </c>
      <c r="ET65" s="315"/>
      <c r="EU65" s="413" t="str">
        <f>IF(OR(EJ65&lt;&gt;"",EL65&lt;&gt;""),IF(ER65&lt;&gt;1,0,COUNTIF($B$65:$B$65,EJ65)+COUNTIF($D$65:$D$65,EJ65))+IF(ES65&lt;&gt;1,0,COUNTIF($B$65:$B$65,EL65)+COUNTIF($D$65:$D$65,EL65)),"")</f>
        <v/>
      </c>
      <c r="EW65" s="409"/>
      <c r="EX65" s="410" t="str">
        <f>IF(EW65="","",VLOOKUP(EW65,Sprache!$D$5:$E$63,2,0))</f>
        <v/>
      </c>
      <c r="EY65" s="411"/>
      <c r="EZ65" s="410" t="str">
        <f>IF(EY65="","",VLOOKUP(EY65,Sprache!$D$5:$E$63,2,0))</f>
        <v/>
      </c>
      <c r="FA65" s="412"/>
      <c r="FB65" s="315"/>
      <c r="FC65" s="309"/>
      <c r="FD65" s="309"/>
      <c r="FE65" s="315">
        <f>COUNTIF(EW$65:EW$65,EW65)+COUNTIF(EY$65:EY$65,EW65)</f>
        <v>0</v>
      </c>
      <c r="FF65" s="315">
        <f>COUNTIF(EW$65:EW$65,EY65)+COUNTIF(EY$65:EY$65,EY65)</f>
        <v>0</v>
      </c>
      <c r="FG65" s="315"/>
      <c r="FH65" s="413" t="str">
        <f>IF(OR(EW65&lt;&gt;"",EY65&lt;&gt;""),IF(FE65&lt;&gt;1,0,COUNTIF($B$65:$B$65,EW65)+COUNTIF($D$65:$D$65,EW65))+IF(FF65&lt;&gt;1,0,COUNTIF($B$65:$B$65,EY65)+COUNTIF($D$65:$D$65,EY65)),"")</f>
        <v/>
      </c>
      <c r="FJ65" s="409"/>
      <c r="FK65" s="410" t="str">
        <f>IF(FJ65="","",VLOOKUP(FJ65,Sprache!$D$5:$E$63,2,0))</f>
        <v/>
      </c>
      <c r="FL65" s="411"/>
      <c r="FM65" s="410" t="str">
        <f>IF(FL65="","",VLOOKUP(FL65,Sprache!$D$5:$E$63,2,0))</f>
        <v/>
      </c>
      <c r="FN65" s="412"/>
      <c r="FO65" s="315"/>
      <c r="FP65" s="309"/>
      <c r="FQ65" s="309"/>
      <c r="FR65" s="315">
        <f>COUNTIF(FJ$65:FJ$65,FJ65)+COUNTIF(FL$65:FL$65,FJ65)</f>
        <v>0</v>
      </c>
      <c r="FS65" s="315">
        <f>COUNTIF(FJ$65:FJ$65,FL65)+COUNTIF(FL$65:FL$65,FL65)</f>
        <v>0</v>
      </c>
      <c r="FT65" s="315"/>
      <c r="FU65" s="413" t="str">
        <f>IF(OR(FJ65&lt;&gt;"",FL65&lt;&gt;""),IF(FR65&lt;&gt;1,0,COUNTIF($B$65:$B$65,FJ65)+COUNTIF($D$65:$D$65,FJ65))+IF(FS65&lt;&gt;1,0,COUNTIF($B$65:$B$65,FL65)+COUNTIF($D$65:$D$65,FL65)),"")</f>
        <v/>
      </c>
      <c r="FW65" s="409"/>
      <c r="FX65" s="410" t="str">
        <f>IF(FW65="","",VLOOKUP(FW65,Sprache!$D$5:$E$63,2,0))</f>
        <v/>
      </c>
      <c r="FY65" s="411"/>
      <c r="FZ65" s="410" t="str">
        <f>IF(FY65="","",VLOOKUP(FY65,Sprache!$D$5:$E$63,2,0))</f>
        <v/>
      </c>
      <c r="GA65" s="412"/>
      <c r="GB65" s="315"/>
      <c r="GC65" s="309"/>
      <c r="GD65" s="309"/>
      <c r="GE65" s="315">
        <f>COUNTIF(FW$65:FW$65,FW65)+COUNTIF(FY$65:FY$65,FW65)</f>
        <v>0</v>
      </c>
      <c r="GF65" s="315">
        <f>COUNTIF(FW$65:FW$65,FY65)+COUNTIF(FY$65:FY$65,FY65)</f>
        <v>0</v>
      </c>
      <c r="GG65" s="315"/>
      <c r="GH65" s="413" t="str">
        <f>IF(OR(FW65&lt;&gt;"",FY65&lt;&gt;""),IF(GE65&lt;&gt;1,0,COUNTIF($B$65:$B$65,FW65)+COUNTIF($D$65:$D$65,FW65))+IF(GF65&lt;&gt;1,0,COUNTIF($B$65:$B$65,FY65)+COUNTIF($D$65:$D$65,FY65)),"")</f>
        <v/>
      </c>
      <c r="GJ65" s="409"/>
      <c r="GK65" s="410" t="str">
        <f>IF(GJ65="","",VLOOKUP(GJ65,Sprache!$D$5:$E$63,2,0))</f>
        <v/>
      </c>
      <c r="GL65" s="411"/>
      <c r="GM65" s="410" t="str">
        <f>IF(GL65="","",VLOOKUP(GL65,Sprache!$D$5:$E$63,2,0))</f>
        <v/>
      </c>
      <c r="GN65" s="412"/>
      <c r="GO65" s="315"/>
      <c r="GP65" s="309"/>
      <c r="GQ65" s="309"/>
      <c r="GR65" s="315">
        <f>COUNTIF(GJ$65:GJ$65,GJ65)+COUNTIF(GL$65:GL$65,GJ65)</f>
        <v>0</v>
      </c>
      <c r="GS65" s="315">
        <f>COUNTIF(GJ$65:GJ$65,GL65)+COUNTIF(GL$65:GL$65,GL65)</f>
        <v>0</v>
      </c>
      <c r="GT65" s="315"/>
      <c r="GU65" s="413" t="str">
        <f>IF(OR(GJ65&lt;&gt;"",GL65&lt;&gt;""),IF(GR65&lt;&gt;1,0,COUNTIF($B$65:$B$65,GJ65)+COUNTIF($D$65:$D$65,GJ65))+IF(GS65&lt;&gt;1,0,COUNTIF($B$65:$B$65,GL65)+COUNTIF($D$65:$D$65,GL65)),"")</f>
        <v/>
      </c>
      <c r="GW65" s="409"/>
      <c r="GX65" s="410" t="str">
        <f>IF(GW65="","",VLOOKUP(GW65,Sprache!$D$5:$E$63,2,0))</f>
        <v/>
      </c>
      <c r="GY65" s="411"/>
      <c r="GZ65" s="410" t="str">
        <f>IF(GY65="","",VLOOKUP(GY65,Sprache!$D$5:$E$63,2,0))</f>
        <v/>
      </c>
      <c r="HA65" s="412"/>
      <c r="HB65" s="315"/>
      <c r="HC65" s="309"/>
      <c r="HD65" s="309"/>
      <c r="HE65" s="315">
        <f>COUNTIF(GW$65:GW$65,GW65)+COUNTIF(GY$65:GY$65,GW65)</f>
        <v>0</v>
      </c>
      <c r="HF65" s="315">
        <f>COUNTIF(GW$65:GW$65,GY65)+COUNTIF(GY$65:GY$65,GY65)</f>
        <v>0</v>
      </c>
      <c r="HG65" s="315"/>
      <c r="HH65" s="413" t="str">
        <f>IF(OR(GW65&lt;&gt;"",GY65&lt;&gt;""),IF(HE65&lt;&gt;1,0,COUNTIF($B$65:$B$65,GW65)+COUNTIF($D$65:$D$65,GW65))+IF(HF65&lt;&gt;1,0,COUNTIF($B$65:$B$65,GY65)+COUNTIF($D$65:$D$65,GY65)),"")</f>
        <v/>
      </c>
      <c r="HJ65" s="409"/>
      <c r="HK65" s="410" t="str">
        <f>IF(HJ65="","",VLOOKUP(HJ65,Sprache!$D$5:$E$63,2,0))</f>
        <v/>
      </c>
      <c r="HL65" s="411"/>
      <c r="HM65" s="410" t="str">
        <f>IF(HL65="","",VLOOKUP(HL65,Sprache!$D$5:$E$63,2,0))</f>
        <v/>
      </c>
      <c r="HN65" s="412"/>
      <c r="HO65" s="315"/>
      <c r="HP65" s="309"/>
      <c r="HQ65" s="309"/>
      <c r="HR65" s="315">
        <f>COUNTIF(HJ$65:HJ$65,HJ65)+COUNTIF(HL$65:HL$65,HJ65)</f>
        <v>0</v>
      </c>
      <c r="HS65" s="315">
        <f>COUNTIF(HJ$65:HJ$65,HL65)+COUNTIF(HL$65:HL$65,HL65)</f>
        <v>0</v>
      </c>
      <c r="HT65" s="315"/>
      <c r="HU65" s="413" t="str">
        <f>IF(OR(HJ65&lt;&gt;"",HL65&lt;&gt;""),IF(HR65&lt;&gt;1,0,COUNTIF($B$65:$B$65,HJ65)+COUNTIF($D$65:$D$65,HJ65))+IF(HS65&lt;&gt;1,0,COUNTIF($B$65:$B$65,HL65)+COUNTIF($D$65:$D$65,HL65)),"")</f>
        <v/>
      </c>
      <c r="HW65" s="409"/>
      <c r="HX65" s="410" t="str">
        <f>IF(HW65="","",VLOOKUP(HW65,Sprache!$D$5:$E$63,2,0))</f>
        <v/>
      </c>
      <c r="HY65" s="411"/>
      <c r="HZ65" s="410" t="str">
        <f>IF(HY65="","",VLOOKUP(HY65,Sprache!$D$5:$E$63,2,0))</f>
        <v/>
      </c>
      <c r="IA65" s="412"/>
      <c r="IB65" s="315"/>
      <c r="IC65" s="309"/>
      <c r="ID65" s="309"/>
      <c r="IE65" s="315">
        <f>COUNTIF(HW$65:HW$65,HW65)+COUNTIF(HY$65:HY$65,HW65)</f>
        <v>0</v>
      </c>
      <c r="IF65" s="315">
        <f>COUNTIF(HW$65:HW$65,HY65)+COUNTIF(HY$65:HY$65,HY65)</f>
        <v>0</v>
      </c>
      <c r="IG65" s="315"/>
      <c r="IH65" s="413" t="str">
        <f>IF(OR(HW65&lt;&gt;"",HY65&lt;&gt;""),IF(IE65&lt;&gt;1,0,COUNTIF($B$65:$B$65,HW65)+COUNTIF($D$65:$D$65,HW65))+IF(IF65&lt;&gt;1,0,COUNTIF($B$65:$B$65,HY65)+COUNTIF($D$65:$D$65,HY65)),"")</f>
        <v/>
      </c>
      <c r="IJ65" s="409"/>
      <c r="IK65" s="410" t="str">
        <f>IF(IJ65="","",VLOOKUP(IJ65,Sprache!$D$5:$E$63,2,0))</f>
        <v/>
      </c>
      <c r="IL65" s="411"/>
      <c r="IM65" s="410" t="str">
        <f>IF(IL65="","",VLOOKUP(IL65,Sprache!$D$5:$E$63,2,0))</f>
        <v/>
      </c>
      <c r="IN65" s="412"/>
      <c r="IO65" s="315"/>
      <c r="IP65" s="309"/>
      <c r="IQ65" s="309"/>
      <c r="IR65" s="315">
        <f>COUNTIF(IJ$65:IJ$65,IJ65)+COUNTIF(IL$65:IL$65,IJ65)</f>
        <v>0</v>
      </c>
      <c r="IS65" s="315">
        <f>COUNTIF(IJ$65:IJ$65,IL65)+COUNTIF(IL$65:IL$65,IL65)</f>
        <v>0</v>
      </c>
      <c r="IT65" s="315"/>
      <c r="IU65" s="413" t="str">
        <f>IF(OR(IJ65&lt;&gt;"",IL65&lt;&gt;""),IF(IR65&lt;&gt;1,0,COUNTIF($B$65:$B$65,IJ65)+COUNTIF($D$65:$D$65,IJ65))+IF(IS65&lt;&gt;1,0,COUNTIF($B$65:$B$65,IL65)+COUNTIF($D$65:$D$65,IL65)),"")</f>
        <v/>
      </c>
      <c r="IW65" s="409"/>
      <c r="IX65" s="410" t="str">
        <f>IF(IW65="","",VLOOKUP(IW65,Sprache!$D$5:$E$63,2,0))</f>
        <v/>
      </c>
      <c r="IY65" s="411"/>
      <c r="IZ65" s="410" t="str">
        <f>IF(IY65="","",VLOOKUP(IY65,Sprache!$D$5:$E$63,2,0))</f>
        <v/>
      </c>
      <c r="JA65" s="412"/>
      <c r="JB65" s="315"/>
      <c r="JC65" s="309"/>
      <c r="JD65" s="309"/>
      <c r="JE65" s="315">
        <f>COUNTIF(IW$65:IW$65,IW65)+COUNTIF(IY$65:IY$65,IW65)</f>
        <v>0</v>
      </c>
      <c r="JF65" s="315">
        <f>COUNTIF(IW$65:IW$65,IY65)+COUNTIF(IY$65:IY$65,IY65)</f>
        <v>0</v>
      </c>
      <c r="JG65" s="315"/>
      <c r="JH65" s="413" t="str">
        <f>IF(OR(IW65&lt;&gt;"",IY65&lt;&gt;""),IF(JE65&lt;&gt;1,0,COUNTIF($B$65:$B$65,IW65)+COUNTIF($D$65:$D$65,IW65))+IF(JF65&lt;&gt;1,0,COUNTIF($B$65:$B$65,IY65)+COUNTIF($D$65:$D$65,IY65)),"")</f>
        <v/>
      </c>
      <c r="JJ65" s="409"/>
      <c r="JK65" s="410" t="str">
        <f>IF(JJ65="","",VLOOKUP(JJ65,Sprache!$D$5:$E$63,2,0))</f>
        <v/>
      </c>
      <c r="JL65" s="411"/>
      <c r="JM65" s="410" t="str">
        <f>IF(JL65="","",VLOOKUP(JL65,Sprache!$D$5:$E$63,2,0))</f>
        <v/>
      </c>
      <c r="JN65" s="412"/>
      <c r="JO65" s="315"/>
      <c r="JP65" s="309"/>
      <c r="JQ65" s="309"/>
      <c r="JR65" s="315">
        <f>COUNTIF(JJ$65:JJ$65,JJ65)+COUNTIF(JL$65:JL$65,JJ65)</f>
        <v>0</v>
      </c>
      <c r="JS65" s="315">
        <f>COUNTIF(JJ$65:JJ$65,JL65)+COUNTIF(JL$65:JL$65,JL65)</f>
        <v>0</v>
      </c>
      <c r="JT65" s="315"/>
      <c r="JU65" s="413" t="str">
        <f>IF(OR(JJ65&lt;&gt;"",JL65&lt;&gt;""),IF(JR65&lt;&gt;1,0,COUNTIF($B$65:$B$65,JJ65)+COUNTIF($D$65:$D$65,JJ65))+IF(JS65&lt;&gt;1,0,COUNTIF($B$65:$B$65,JL65)+COUNTIF($D$65:$D$65,JL65)),"")</f>
        <v/>
      </c>
      <c r="JW65" s="409"/>
      <c r="JX65" s="410" t="str">
        <f>IF(JW65="","",VLOOKUP(JW65,Sprache!$D$5:$E$63,2,0))</f>
        <v/>
      </c>
      <c r="JY65" s="411"/>
      <c r="JZ65" s="410" t="str">
        <f>IF(JY65="","",VLOOKUP(JY65,Sprache!$D$5:$E$63,2,0))</f>
        <v/>
      </c>
      <c r="KA65" s="412"/>
      <c r="KB65" s="315"/>
      <c r="KC65" s="309"/>
      <c r="KD65" s="309"/>
      <c r="KE65" s="315">
        <f>COUNTIF(JW$65:JW$65,JW65)+COUNTIF(JY$65:JY$65,JW65)</f>
        <v>0</v>
      </c>
      <c r="KF65" s="315">
        <f>COUNTIF(JW$65:JW$65,JY65)+COUNTIF(JY$65:JY$65,JY65)</f>
        <v>0</v>
      </c>
      <c r="KG65" s="315"/>
      <c r="KH65" s="413" t="str">
        <f>IF(OR(JW65&lt;&gt;"",JY65&lt;&gt;""),IF(KE65&lt;&gt;1,0,COUNTIF($B$65:$B$65,JW65)+COUNTIF($D$65:$D$65,JW65))+IF(KF65&lt;&gt;1,0,COUNTIF($B$65:$B$65,JY65)+COUNTIF($D$65:$D$65,JY65)),"")</f>
        <v/>
      </c>
      <c r="KJ65" s="409"/>
      <c r="KK65" s="410" t="str">
        <f>IF(KJ65="","",VLOOKUP(KJ65,Sprache!$D$5:$E$63,2,0))</f>
        <v/>
      </c>
      <c r="KL65" s="411"/>
      <c r="KM65" s="410" t="str">
        <f>IF(KL65="","",VLOOKUP(KL65,Sprache!$D$5:$E$63,2,0))</f>
        <v/>
      </c>
      <c r="KN65" s="412"/>
      <c r="KO65" s="315"/>
      <c r="KP65" s="309"/>
      <c r="KQ65" s="309"/>
      <c r="KR65" s="315">
        <f>COUNTIF(KJ$65:KJ$65,KJ65)+COUNTIF(KL$65:KL$65,KJ65)</f>
        <v>0</v>
      </c>
      <c r="KS65" s="315">
        <f>COUNTIF(KJ$65:KJ$65,KL65)+COUNTIF(KL$65:KL$65,KL65)</f>
        <v>0</v>
      </c>
      <c r="KT65" s="315"/>
      <c r="KU65" s="413" t="str">
        <f>IF(OR(KJ65&lt;&gt;"",KL65&lt;&gt;""),IF(KR65&lt;&gt;1,0,COUNTIF($B$65:$B$65,KJ65)+COUNTIF($D$65:$D$65,KJ65))+IF(KS65&lt;&gt;1,0,COUNTIF($B$65:$B$65,KL65)+COUNTIF($D$65:$D$65,KL65)),"")</f>
        <v/>
      </c>
      <c r="KW65" s="409"/>
      <c r="KX65" s="410" t="str">
        <f>IF(KW65="","",VLOOKUP(KW65,Sprache!$D$5:$E$63,2,0))</f>
        <v/>
      </c>
      <c r="KY65" s="411"/>
      <c r="KZ65" s="410" t="str">
        <f>IF(KY65="","",VLOOKUP(KY65,Sprache!$D$5:$E$63,2,0))</f>
        <v/>
      </c>
      <c r="LA65" s="412"/>
      <c r="LB65" s="315"/>
      <c r="LC65" s="309"/>
      <c r="LD65" s="309"/>
      <c r="LE65" s="315">
        <f>COUNTIF(KW$65:KW$65,KW65)+COUNTIF(KY$65:KY$65,KW65)</f>
        <v>0</v>
      </c>
      <c r="LF65" s="315">
        <f>COUNTIF(KW$65:KW$65,KY65)+COUNTIF(KY$65:KY$65,KY65)</f>
        <v>0</v>
      </c>
      <c r="LG65" s="315"/>
      <c r="LH65" s="413" t="str">
        <f>IF(OR(KW65&lt;&gt;"",KY65&lt;&gt;""),IF(LE65&lt;&gt;1,0,COUNTIF($B$65:$B$65,KW65)+COUNTIF($D$65:$D$65,KW65))+IF(LF65&lt;&gt;1,0,COUNTIF($B$65:$B$65,KY65)+COUNTIF($D$65:$D$65,KY65)),"")</f>
        <v/>
      </c>
      <c r="LJ65" s="409"/>
      <c r="LK65" s="410" t="str">
        <f>IF(LJ65="","",VLOOKUP(LJ65,Sprache!$D$5:$E$63,2,0))</f>
        <v/>
      </c>
      <c r="LL65" s="411"/>
      <c r="LM65" s="410" t="str">
        <f>IF(LL65="","",VLOOKUP(LL65,Sprache!$D$5:$E$63,2,0))</f>
        <v/>
      </c>
      <c r="LN65" s="412"/>
      <c r="LO65" s="315"/>
      <c r="LP65" s="309"/>
      <c r="LQ65" s="309"/>
      <c r="LR65" s="315">
        <f>COUNTIF(LJ$65:LJ$65,LJ65)+COUNTIF(LL$65:LL$65,LJ65)</f>
        <v>0</v>
      </c>
      <c r="LS65" s="315">
        <f>COUNTIF(LJ$65:LJ$65,LL65)+COUNTIF(LL$65:LL$65,LL65)</f>
        <v>0</v>
      </c>
      <c r="LT65" s="315"/>
      <c r="LU65" s="413" t="str">
        <f>IF(OR(LJ65&lt;&gt;"",LL65&lt;&gt;""),IF(LR65&lt;&gt;1,0,COUNTIF($B$65:$B$65,LJ65)+COUNTIF($D$65:$D$65,LJ65))+IF(LS65&lt;&gt;1,0,COUNTIF($B$65:$B$65,LL65)+COUNTIF($D$65:$D$65,LL65)),"")</f>
        <v/>
      </c>
      <c r="LW65" s="409"/>
      <c r="LX65" s="410" t="str">
        <f>IF(LW65="","",VLOOKUP(LW65,Sprache!$D$5:$E$63,2,0))</f>
        <v/>
      </c>
      <c r="LY65" s="411"/>
      <c r="LZ65" s="410" t="str">
        <f>IF(LY65="","",VLOOKUP(LY65,Sprache!$D$5:$E$63,2,0))</f>
        <v/>
      </c>
      <c r="MA65" s="412"/>
      <c r="MB65" s="315"/>
      <c r="MC65" s="309"/>
      <c r="MD65" s="309"/>
      <c r="ME65" s="315">
        <f>COUNTIF(LW$65:LW$65,LW65)+COUNTIF(LY$65:LY$65,LW65)</f>
        <v>0</v>
      </c>
      <c r="MF65" s="315">
        <f>COUNTIF(LW$65:LW$65,LY65)+COUNTIF(LY$65:LY$65,LY65)</f>
        <v>0</v>
      </c>
      <c r="MG65" s="315"/>
      <c r="MH65" s="413" t="str">
        <f>IF(OR(LW65&lt;&gt;"",LY65&lt;&gt;""),IF(ME65&lt;&gt;1,0,COUNTIF($B$65:$B$65,LW65)+COUNTIF($D$65:$D$65,LW65))+IF(MF65&lt;&gt;1,0,COUNTIF($B$65:$B$65,LY65)+COUNTIF($D$65:$D$65,LY65)),"")</f>
        <v/>
      </c>
    </row>
    <row r="66" spans="2:346" ht="24" customHeight="1" thickTop="1" x14ac:dyDescent="0.25">
      <c r="B66" s="400" t="str">
        <f>Sprache!$E$220</f>
        <v>Europameister</v>
      </c>
      <c r="C66" s="44"/>
      <c r="D66" s="450"/>
      <c r="E66" s="41"/>
      <c r="F66" s="401"/>
      <c r="G66" s="401"/>
      <c r="J66" s="281" t="str">
        <f>$B66</f>
        <v>Europameister</v>
      </c>
      <c r="K66" s="283"/>
      <c r="L66" s="283"/>
      <c r="M66" s="284"/>
      <c r="N66" s="287"/>
      <c r="O66" s="288"/>
      <c r="P66" s="285"/>
      <c r="Q66" s="289"/>
      <c r="R66" s="284"/>
      <c r="S66" s="284"/>
      <c r="T66" s="284"/>
      <c r="U66" s="290"/>
      <c r="W66" s="281" t="str">
        <f>$B66</f>
        <v>Europameister</v>
      </c>
      <c r="X66" s="283"/>
      <c r="Y66" s="283"/>
      <c r="Z66" s="284"/>
      <c r="AA66" s="287"/>
      <c r="AB66" s="288"/>
      <c r="AC66" s="285"/>
      <c r="AD66" s="289"/>
      <c r="AE66" s="284"/>
      <c r="AF66" s="284"/>
      <c r="AG66" s="284"/>
      <c r="AH66" s="290"/>
      <c r="AJ66" s="281" t="str">
        <f>$B66</f>
        <v>Europameister</v>
      </c>
      <c r="AK66" s="283"/>
      <c r="AL66" s="283"/>
      <c r="AM66" s="284"/>
      <c r="AN66" s="287"/>
      <c r="AO66" s="288"/>
      <c r="AP66" s="285"/>
      <c r="AQ66" s="289"/>
      <c r="AR66" s="284"/>
      <c r="AS66" s="284"/>
      <c r="AT66" s="284"/>
      <c r="AU66" s="290"/>
      <c r="AW66" s="281" t="str">
        <f>$B66</f>
        <v>Europameister</v>
      </c>
      <c r="AX66" s="283"/>
      <c r="AY66" s="283"/>
      <c r="AZ66" s="284"/>
      <c r="BA66" s="287"/>
      <c r="BB66" s="288"/>
      <c r="BC66" s="285"/>
      <c r="BD66" s="289"/>
      <c r="BE66" s="284"/>
      <c r="BF66" s="284"/>
      <c r="BG66" s="284"/>
      <c r="BH66" s="290"/>
      <c r="BJ66" s="281" t="str">
        <f>$B66</f>
        <v>Europameister</v>
      </c>
      <c r="BK66" s="283"/>
      <c r="BL66" s="283"/>
      <c r="BM66" s="284"/>
      <c r="BN66" s="287"/>
      <c r="BO66" s="288"/>
      <c r="BP66" s="285"/>
      <c r="BQ66" s="289"/>
      <c r="BR66" s="284"/>
      <c r="BS66" s="284"/>
      <c r="BT66" s="284"/>
      <c r="BU66" s="290"/>
      <c r="BW66" s="281" t="str">
        <f>$B66</f>
        <v>Europameister</v>
      </c>
      <c r="BX66" s="283"/>
      <c r="BY66" s="283"/>
      <c r="BZ66" s="284"/>
      <c r="CA66" s="287"/>
      <c r="CB66" s="288"/>
      <c r="CC66" s="285"/>
      <c r="CD66" s="289"/>
      <c r="CE66" s="284"/>
      <c r="CF66" s="284"/>
      <c r="CG66" s="284"/>
      <c r="CH66" s="290"/>
      <c r="CJ66" s="281" t="str">
        <f>$B66</f>
        <v>Europameister</v>
      </c>
      <c r="CK66" s="283"/>
      <c r="CL66" s="283"/>
      <c r="CM66" s="284"/>
      <c r="CN66" s="287"/>
      <c r="CO66" s="288"/>
      <c r="CP66" s="285"/>
      <c r="CQ66" s="289"/>
      <c r="CR66" s="284"/>
      <c r="CS66" s="284"/>
      <c r="CT66" s="284"/>
      <c r="CU66" s="290"/>
      <c r="CW66" s="281" t="str">
        <f>$B66</f>
        <v>Europameister</v>
      </c>
      <c r="CX66" s="283"/>
      <c r="CY66" s="283"/>
      <c r="CZ66" s="284"/>
      <c r="DA66" s="287"/>
      <c r="DB66" s="288"/>
      <c r="DC66" s="285"/>
      <c r="DD66" s="289"/>
      <c r="DE66" s="284"/>
      <c r="DF66" s="284"/>
      <c r="DG66" s="284"/>
      <c r="DH66" s="290"/>
      <c r="DJ66" s="281" t="str">
        <f>$B66</f>
        <v>Europameister</v>
      </c>
      <c r="DK66" s="283"/>
      <c r="DL66" s="283"/>
      <c r="DM66" s="284"/>
      <c r="DN66" s="287"/>
      <c r="DO66" s="288"/>
      <c r="DP66" s="285"/>
      <c r="DQ66" s="289"/>
      <c r="DR66" s="284"/>
      <c r="DS66" s="284"/>
      <c r="DT66" s="284"/>
      <c r="DU66" s="290"/>
      <c r="DW66" s="281" t="str">
        <f>$B66</f>
        <v>Europameister</v>
      </c>
      <c r="DX66" s="283"/>
      <c r="DY66" s="283"/>
      <c r="DZ66" s="284"/>
      <c r="EA66" s="287"/>
      <c r="EB66" s="288"/>
      <c r="EC66" s="285"/>
      <c r="ED66" s="289"/>
      <c r="EE66" s="284"/>
      <c r="EF66" s="284"/>
      <c r="EG66" s="284"/>
      <c r="EH66" s="290"/>
      <c r="EJ66" s="281" t="str">
        <f>$B66</f>
        <v>Europameister</v>
      </c>
      <c r="EK66" s="283"/>
      <c r="EL66" s="283"/>
      <c r="EM66" s="284"/>
      <c r="EN66" s="287"/>
      <c r="EO66" s="288"/>
      <c r="EP66" s="285"/>
      <c r="EQ66" s="289"/>
      <c r="ER66" s="284"/>
      <c r="ES66" s="284"/>
      <c r="ET66" s="284"/>
      <c r="EU66" s="290"/>
      <c r="EW66" s="281" t="str">
        <f>$B66</f>
        <v>Europameister</v>
      </c>
      <c r="EX66" s="283"/>
      <c r="EY66" s="283"/>
      <c r="EZ66" s="284"/>
      <c r="FA66" s="287"/>
      <c r="FB66" s="288"/>
      <c r="FC66" s="285"/>
      <c r="FD66" s="289"/>
      <c r="FE66" s="284"/>
      <c r="FF66" s="284"/>
      <c r="FG66" s="284"/>
      <c r="FH66" s="290"/>
      <c r="FJ66" s="281" t="str">
        <f>$B66</f>
        <v>Europameister</v>
      </c>
      <c r="FK66" s="283"/>
      <c r="FL66" s="283"/>
      <c r="FM66" s="284"/>
      <c r="FN66" s="287"/>
      <c r="FO66" s="288"/>
      <c r="FP66" s="285"/>
      <c r="FQ66" s="289"/>
      <c r="FR66" s="284"/>
      <c r="FS66" s="284"/>
      <c r="FT66" s="284"/>
      <c r="FU66" s="290"/>
      <c r="FW66" s="281" t="str">
        <f>$B66</f>
        <v>Europameister</v>
      </c>
      <c r="FX66" s="283"/>
      <c r="FY66" s="283"/>
      <c r="FZ66" s="284"/>
      <c r="GA66" s="287"/>
      <c r="GB66" s="288"/>
      <c r="GC66" s="285"/>
      <c r="GD66" s="289"/>
      <c r="GE66" s="284"/>
      <c r="GF66" s="284"/>
      <c r="GG66" s="284"/>
      <c r="GH66" s="290"/>
      <c r="GJ66" s="281" t="str">
        <f>$B66</f>
        <v>Europameister</v>
      </c>
      <c r="GK66" s="283"/>
      <c r="GL66" s="283"/>
      <c r="GM66" s="284"/>
      <c r="GN66" s="287"/>
      <c r="GO66" s="288"/>
      <c r="GP66" s="285"/>
      <c r="GQ66" s="289"/>
      <c r="GR66" s="284"/>
      <c r="GS66" s="284"/>
      <c r="GT66" s="284"/>
      <c r="GU66" s="290"/>
      <c r="GW66" s="281" t="str">
        <f>$B66</f>
        <v>Europameister</v>
      </c>
      <c r="GX66" s="283"/>
      <c r="GY66" s="283"/>
      <c r="GZ66" s="284"/>
      <c r="HA66" s="287"/>
      <c r="HB66" s="288"/>
      <c r="HC66" s="285"/>
      <c r="HD66" s="289"/>
      <c r="HE66" s="284"/>
      <c r="HF66" s="284"/>
      <c r="HG66" s="284"/>
      <c r="HH66" s="290"/>
      <c r="HJ66" s="281" t="str">
        <f>$B66</f>
        <v>Europameister</v>
      </c>
      <c r="HK66" s="283"/>
      <c r="HL66" s="283"/>
      <c r="HM66" s="284"/>
      <c r="HN66" s="287"/>
      <c r="HO66" s="288"/>
      <c r="HP66" s="285"/>
      <c r="HQ66" s="289"/>
      <c r="HR66" s="284"/>
      <c r="HS66" s="284"/>
      <c r="HT66" s="284"/>
      <c r="HU66" s="290"/>
      <c r="HW66" s="281" t="str">
        <f>$B66</f>
        <v>Europameister</v>
      </c>
      <c r="HX66" s="283"/>
      <c r="HY66" s="283"/>
      <c r="HZ66" s="284"/>
      <c r="IA66" s="287"/>
      <c r="IB66" s="288"/>
      <c r="IC66" s="285"/>
      <c r="ID66" s="289"/>
      <c r="IE66" s="284"/>
      <c r="IF66" s="284"/>
      <c r="IG66" s="284"/>
      <c r="IH66" s="290"/>
      <c r="IJ66" s="281" t="str">
        <f>$B66</f>
        <v>Europameister</v>
      </c>
      <c r="IK66" s="283"/>
      <c r="IL66" s="283"/>
      <c r="IM66" s="284"/>
      <c r="IN66" s="287"/>
      <c r="IO66" s="288"/>
      <c r="IP66" s="285"/>
      <c r="IQ66" s="289"/>
      <c r="IR66" s="284"/>
      <c r="IS66" s="284"/>
      <c r="IT66" s="284"/>
      <c r="IU66" s="290"/>
      <c r="IW66" s="281" t="str">
        <f>$B66</f>
        <v>Europameister</v>
      </c>
      <c r="IX66" s="283"/>
      <c r="IY66" s="283"/>
      <c r="IZ66" s="284"/>
      <c r="JA66" s="287"/>
      <c r="JB66" s="288"/>
      <c r="JC66" s="285"/>
      <c r="JD66" s="289"/>
      <c r="JE66" s="284"/>
      <c r="JF66" s="284"/>
      <c r="JG66" s="284"/>
      <c r="JH66" s="290"/>
      <c r="JJ66" s="281" t="str">
        <f>$B66</f>
        <v>Europameister</v>
      </c>
      <c r="JK66" s="283"/>
      <c r="JL66" s="283"/>
      <c r="JM66" s="284"/>
      <c r="JN66" s="287"/>
      <c r="JO66" s="288"/>
      <c r="JP66" s="285"/>
      <c r="JQ66" s="289"/>
      <c r="JR66" s="284"/>
      <c r="JS66" s="284"/>
      <c r="JT66" s="284"/>
      <c r="JU66" s="290"/>
      <c r="JW66" s="281" t="str">
        <f>$B66</f>
        <v>Europameister</v>
      </c>
      <c r="JX66" s="283"/>
      <c r="JY66" s="283"/>
      <c r="JZ66" s="284"/>
      <c r="KA66" s="287"/>
      <c r="KB66" s="288"/>
      <c r="KC66" s="285"/>
      <c r="KD66" s="289"/>
      <c r="KE66" s="284"/>
      <c r="KF66" s="284"/>
      <c r="KG66" s="284"/>
      <c r="KH66" s="290"/>
      <c r="KJ66" s="281" t="str">
        <f>$B66</f>
        <v>Europameister</v>
      </c>
      <c r="KK66" s="283"/>
      <c r="KL66" s="283"/>
      <c r="KM66" s="284"/>
      <c r="KN66" s="287"/>
      <c r="KO66" s="288"/>
      <c r="KP66" s="285"/>
      <c r="KQ66" s="289"/>
      <c r="KR66" s="284"/>
      <c r="KS66" s="284"/>
      <c r="KT66" s="284"/>
      <c r="KU66" s="290"/>
      <c r="KW66" s="281" t="str">
        <f>$B66</f>
        <v>Europameister</v>
      </c>
      <c r="KX66" s="283"/>
      <c r="KY66" s="283"/>
      <c r="KZ66" s="284"/>
      <c r="LA66" s="287"/>
      <c r="LB66" s="288"/>
      <c r="LC66" s="285"/>
      <c r="LD66" s="289"/>
      <c r="LE66" s="284"/>
      <c r="LF66" s="284"/>
      <c r="LG66" s="284"/>
      <c r="LH66" s="290"/>
      <c r="LJ66" s="281" t="str">
        <f>$B66</f>
        <v>Europameister</v>
      </c>
      <c r="LK66" s="283"/>
      <c r="LL66" s="283"/>
      <c r="LM66" s="284"/>
      <c r="LN66" s="287"/>
      <c r="LO66" s="288"/>
      <c r="LP66" s="285"/>
      <c r="LQ66" s="289"/>
      <c r="LR66" s="284"/>
      <c r="LS66" s="284"/>
      <c r="LT66" s="284"/>
      <c r="LU66" s="290"/>
      <c r="LW66" s="281" t="str">
        <f>$B66</f>
        <v>Europameister</v>
      </c>
      <c r="LX66" s="283"/>
      <c r="LY66" s="283"/>
      <c r="LZ66" s="284"/>
      <c r="MA66" s="287"/>
      <c r="MB66" s="288"/>
      <c r="MC66" s="285"/>
      <c r="MD66" s="289"/>
      <c r="ME66" s="284"/>
      <c r="MF66" s="284"/>
      <c r="MG66" s="284"/>
      <c r="MH66" s="290"/>
    </row>
    <row r="67" spans="2:346" ht="16.5" thickBot="1" x14ac:dyDescent="0.3">
      <c r="B67" s="450"/>
      <c r="C67" s="44"/>
      <c r="D67" s="450"/>
      <c r="E67" s="41"/>
      <c r="F67" s="401"/>
      <c r="G67" s="401"/>
      <c r="J67" s="326"/>
      <c r="K67" s="321" t="str">
        <f>IF(J67="","",VLOOKUP(J67,Sprache!$D$5:$E$63,2,0))</f>
        <v/>
      </c>
      <c r="L67" s="402"/>
      <c r="M67" s="403"/>
      <c r="N67" s="404"/>
      <c r="O67" s="405"/>
      <c r="P67" s="406" t="str">
        <f>IF(($F65&lt;&gt;"")*($G65&lt;&gt;"")*(J67&lt;&gt;""),($F65&gt;$G65)*($B65=J67)+($F65&lt;$G65)*($D65=J67),"")</f>
        <v/>
      </c>
      <c r="Q67" s="407"/>
      <c r="R67" s="319"/>
      <c r="S67" s="315"/>
      <c r="T67" s="319"/>
      <c r="U67" s="408"/>
      <c r="W67" s="326"/>
      <c r="X67" s="321" t="str">
        <f>IF(W67="","",VLOOKUP(W67,Sprache!$D$5:$E$63,2,0))</f>
        <v/>
      </c>
      <c r="Y67" s="402"/>
      <c r="Z67" s="403"/>
      <c r="AA67" s="404"/>
      <c r="AB67" s="405"/>
      <c r="AC67" s="406" t="str">
        <f>IF(($F65&lt;&gt;"")*($G65&lt;&gt;"")*(W67&lt;&gt;""),($F65&gt;$G65)*($B65=W67)+($F65&lt;$G65)*($D65=W67),"")</f>
        <v/>
      </c>
      <c r="AD67" s="407"/>
      <c r="AE67" s="319"/>
      <c r="AF67" s="315"/>
      <c r="AG67" s="319"/>
      <c r="AH67" s="408"/>
      <c r="AJ67" s="326"/>
      <c r="AK67" s="321" t="str">
        <f>IF(AJ67="","",VLOOKUP(AJ67,Sprache!$D$5:$E$63,2,0))</f>
        <v/>
      </c>
      <c r="AL67" s="402"/>
      <c r="AM67" s="403"/>
      <c r="AN67" s="404"/>
      <c r="AO67" s="405"/>
      <c r="AP67" s="406" t="str">
        <f>IF(($F65&lt;&gt;"")*($G65&lt;&gt;"")*(AJ67&lt;&gt;""),($F65&gt;$G65)*($B65=AJ67)+($F65&lt;$G65)*($D65=AJ67),"")</f>
        <v/>
      </c>
      <c r="AQ67" s="407"/>
      <c r="AR67" s="319"/>
      <c r="AS67" s="315"/>
      <c r="AT67" s="319"/>
      <c r="AU67" s="408"/>
      <c r="AW67" s="326"/>
      <c r="AX67" s="321" t="str">
        <f>IF(AW67="","",VLOOKUP(AW67,Sprache!$D$5:$E$63,2,0))</f>
        <v/>
      </c>
      <c r="AY67" s="402"/>
      <c r="AZ67" s="403"/>
      <c r="BA67" s="404"/>
      <c r="BB67" s="405"/>
      <c r="BC67" s="406" t="str">
        <f>IF(($F65&lt;&gt;"")*($G65&lt;&gt;"")*(AW67&lt;&gt;""),($F65&gt;$G65)*($B65=AW67)+($F65&lt;$G65)*($D65=AW67),"")</f>
        <v/>
      </c>
      <c r="BD67" s="407"/>
      <c r="BE67" s="319"/>
      <c r="BF67" s="315"/>
      <c r="BG67" s="319"/>
      <c r="BH67" s="408"/>
      <c r="BJ67" s="326"/>
      <c r="BK67" s="321" t="str">
        <f>IF(BJ67="","",VLOOKUP(BJ67,Sprache!$D$5:$E$63,2,0))</f>
        <v/>
      </c>
      <c r="BL67" s="402"/>
      <c r="BM67" s="403"/>
      <c r="BN67" s="404"/>
      <c r="BO67" s="405"/>
      <c r="BP67" s="406" t="str">
        <f>IF(($F65&lt;&gt;"")*($G65&lt;&gt;"")*(BJ67&lt;&gt;""),($F65&gt;$G65)*($B65=BJ67)+($F65&lt;$G65)*($D65=BJ67),"")</f>
        <v/>
      </c>
      <c r="BQ67" s="407"/>
      <c r="BR67" s="319"/>
      <c r="BS67" s="315"/>
      <c r="BT67" s="319"/>
      <c r="BU67" s="408"/>
      <c r="BW67" s="326"/>
      <c r="BX67" s="321" t="str">
        <f>IF(BW67="","",VLOOKUP(BW67,Sprache!$D$5:$E$63,2,0))</f>
        <v/>
      </c>
      <c r="BY67" s="402"/>
      <c r="BZ67" s="403"/>
      <c r="CA67" s="404"/>
      <c r="CB67" s="405"/>
      <c r="CC67" s="406" t="str">
        <f>IF(($F65&lt;&gt;"")*($G65&lt;&gt;"")*(BW67&lt;&gt;""),($F65&gt;$G65)*($B65=BW67)+($F65&lt;$G65)*($D65=BW67),"")</f>
        <v/>
      </c>
      <c r="CD67" s="407"/>
      <c r="CE67" s="319"/>
      <c r="CF67" s="315"/>
      <c r="CG67" s="319"/>
      <c r="CH67" s="408"/>
      <c r="CJ67" s="326"/>
      <c r="CK67" s="321" t="str">
        <f>IF(CJ67="","",VLOOKUP(CJ67,Sprache!$D$5:$E$63,2,0))</f>
        <v/>
      </c>
      <c r="CL67" s="402"/>
      <c r="CM67" s="403"/>
      <c r="CN67" s="404"/>
      <c r="CO67" s="405"/>
      <c r="CP67" s="406" t="str">
        <f>IF(($F65&lt;&gt;"")*($G65&lt;&gt;"")*(CJ67&lt;&gt;""),($F65&gt;$G65)*($B65=CJ67)+($F65&lt;$G65)*($D65=CJ67),"")</f>
        <v/>
      </c>
      <c r="CQ67" s="407"/>
      <c r="CR67" s="319"/>
      <c r="CS67" s="315"/>
      <c r="CT67" s="319"/>
      <c r="CU67" s="408"/>
      <c r="CW67" s="326"/>
      <c r="CX67" s="321" t="str">
        <f>IF(CW67="","",VLOOKUP(CW67,Sprache!$D$5:$E$63,2,0))</f>
        <v/>
      </c>
      <c r="CY67" s="402"/>
      <c r="CZ67" s="403"/>
      <c r="DA67" s="404"/>
      <c r="DB67" s="405"/>
      <c r="DC67" s="406" t="str">
        <f>IF(($F65&lt;&gt;"")*($G65&lt;&gt;"")*(CW67&lt;&gt;""),($F65&gt;$G65)*($B65=CW67)+($F65&lt;$G65)*($D65=CW67),"")</f>
        <v/>
      </c>
      <c r="DD67" s="407"/>
      <c r="DE67" s="319"/>
      <c r="DF67" s="315"/>
      <c r="DG67" s="319"/>
      <c r="DH67" s="408"/>
      <c r="DJ67" s="326"/>
      <c r="DK67" s="321" t="str">
        <f>IF(DJ67="","",VLOOKUP(DJ67,Sprache!$D$5:$E$63,2,0))</f>
        <v/>
      </c>
      <c r="DL67" s="402"/>
      <c r="DM67" s="403"/>
      <c r="DN67" s="404"/>
      <c r="DO67" s="405"/>
      <c r="DP67" s="406" t="str">
        <f>IF(($F65&lt;&gt;"")*($G65&lt;&gt;"")*(DJ67&lt;&gt;""),($F65&gt;$G65)*($B65=DJ67)+($F65&lt;$G65)*($D65=DJ67),"")</f>
        <v/>
      </c>
      <c r="DQ67" s="407"/>
      <c r="DR67" s="319"/>
      <c r="DS67" s="315"/>
      <c r="DT67" s="319"/>
      <c r="DU67" s="408"/>
      <c r="DW67" s="326"/>
      <c r="DX67" s="321" t="str">
        <f>IF(DW67="","",VLOOKUP(DW67,Sprache!$D$5:$E$63,2,0))</f>
        <v/>
      </c>
      <c r="DY67" s="402"/>
      <c r="DZ67" s="403"/>
      <c r="EA67" s="404"/>
      <c r="EB67" s="405"/>
      <c r="EC67" s="406" t="str">
        <f>IF(($F65&lt;&gt;"")*($G65&lt;&gt;"")*(DW67&lt;&gt;""),($F65&gt;$G65)*($B65=DW67)+($F65&lt;$G65)*($D65=DW67),"")</f>
        <v/>
      </c>
      <c r="ED67" s="407"/>
      <c r="EE67" s="319"/>
      <c r="EF67" s="315"/>
      <c r="EG67" s="319"/>
      <c r="EH67" s="408"/>
      <c r="EJ67" s="326"/>
      <c r="EK67" s="321" t="str">
        <f>IF(EJ67="","",VLOOKUP(EJ67,Sprache!$D$5:$E$63,2,0))</f>
        <v/>
      </c>
      <c r="EL67" s="402"/>
      <c r="EM67" s="403"/>
      <c r="EN67" s="404"/>
      <c r="EO67" s="405"/>
      <c r="EP67" s="406" t="str">
        <f>IF(($F65&lt;&gt;"")*($G65&lt;&gt;"")*(EJ67&lt;&gt;""),($F65&gt;$G65)*($B65=EJ67)+($F65&lt;$G65)*($D65=EJ67),"")</f>
        <v/>
      </c>
      <c r="EQ67" s="407"/>
      <c r="ER67" s="319"/>
      <c r="ES67" s="315"/>
      <c r="ET67" s="319"/>
      <c r="EU67" s="408"/>
      <c r="EW67" s="326"/>
      <c r="EX67" s="321" t="str">
        <f>IF(EW67="","",VLOOKUP(EW67,Sprache!$D$5:$E$63,2,0))</f>
        <v/>
      </c>
      <c r="EY67" s="402"/>
      <c r="EZ67" s="403"/>
      <c r="FA67" s="404"/>
      <c r="FB67" s="405"/>
      <c r="FC67" s="406" t="str">
        <f>IF(($F65&lt;&gt;"")*($G65&lt;&gt;"")*(EW67&lt;&gt;""),($F65&gt;$G65)*($B65=EW67)+($F65&lt;$G65)*($D65=EW67),"")</f>
        <v/>
      </c>
      <c r="FD67" s="407"/>
      <c r="FE67" s="319"/>
      <c r="FF67" s="315"/>
      <c r="FG67" s="319"/>
      <c r="FH67" s="408"/>
      <c r="FJ67" s="326"/>
      <c r="FK67" s="321" t="str">
        <f>IF(FJ67="","",VLOOKUP(FJ67,Sprache!$D$5:$E$63,2,0))</f>
        <v/>
      </c>
      <c r="FL67" s="402"/>
      <c r="FM67" s="403"/>
      <c r="FN67" s="404"/>
      <c r="FO67" s="405"/>
      <c r="FP67" s="406" t="str">
        <f>IF(($F65&lt;&gt;"")*($G65&lt;&gt;"")*(FJ67&lt;&gt;""),($F65&gt;$G65)*($B65=FJ67)+($F65&lt;$G65)*($D65=FJ67),"")</f>
        <v/>
      </c>
      <c r="FQ67" s="407"/>
      <c r="FR67" s="319"/>
      <c r="FS67" s="315"/>
      <c r="FT67" s="319"/>
      <c r="FU67" s="408"/>
      <c r="FW67" s="326"/>
      <c r="FX67" s="321" t="str">
        <f>IF(FW67="","",VLOOKUP(FW67,Sprache!$D$5:$E$63,2,0))</f>
        <v/>
      </c>
      <c r="FY67" s="402"/>
      <c r="FZ67" s="403"/>
      <c r="GA67" s="404"/>
      <c r="GB67" s="405"/>
      <c r="GC67" s="406" t="str">
        <f>IF(($F65&lt;&gt;"")*($G65&lt;&gt;"")*(FW67&lt;&gt;""),($F65&gt;$G65)*($B65=FW67)+($F65&lt;$G65)*($D65=FW67),"")</f>
        <v/>
      </c>
      <c r="GD67" s="407"/>
      <c r="GE67" s="319"/>
      <c r="GF67" s="315"/>
      <c r="GG67" s="319"/>
      <c r="GH67" s="408"/>
      <c r="GJ67" s="326"/>
      <c r="GK67" s="321" t="str">
        <f>IF(GJ67="","",VLOOKUP(GJ67,Sprache!$D$5:$E$63,2,0))</f>
        <v/>
      </c>
      <c r="GL67" s="402"/>
      <c r="GM67" s="403"/>
      <c r="GN67" s="404"/>
      <c r="GO67" s="405"/>
      <c r="GP67" s="406" t="str">
        <f>IF(($F65&lt;&gt;"")*($G65&lt;&gt;"")*(GJ67&lt;&gt;""),($F65&gt;$G65)*($B65=GJ67)+($F65&lt;$G65)*($D65=GJ67),"")</f>
        <v/>
      </c>
      <c r="GQ67" s="407"/>
      <c r="GR67" s="319"/>
      <c r="GS67" s="315"/>
      <c r="GT67" s="319"/>
      <c r="GU67" s="408"/>
      <c r="GW67" s="326"/>
      <c r="GX67" s="321" t="str">
        <f>IF(GW67="","",VLOOKUP(GW67,Sprache!$D$5:$E$63,2,0))</f>
        <v/>
      </c>
      <c r="GY67" s="402"/>
      <c r="GZ67" s="403"/>
      <c r="HA67" s="404"/>
      <c r="HB67" s="405"/>
      <c r="HC67" s="406" t="str">
        <f>IF(($F65&lt;&gt;"")*($G65&lt;&gt;"")*(GW67&lt;&gt;""),($F65&gt;$G65)*($B65=GW67)+($F65&lt;$G65)*($D65=GW67),"")</f>
        <v/>
      </c>
      <c r="HD67" s="407"/>
      <c r="HE67" s="319"/>
      <c r="HF67" s="315"/>
      <c r="HG67" s="319"/>
      <c r="HH67" s="408"/>
      <c r="HJ67" s="326"/>
      <c r="HK67" s="321" t="str">
        <f>IF(HJ67="","",VLOOKUP(HJ67,Sprache!$D$5:$E$63,2,0))</f>
        <v/>
      </c>
      <c r="HL67" s="402"/>
      <c r="HM67" s="403"/>
      <c r="HN67" s="404"/>
      <c r="HO67" s="405"/>
      <c r="HP67" s="406" t="str">
        <f>IF(($F65&lt;&gt;"")*($G65&lt;&gt;"")*(HJ67&lt;&gt;""),($F65&gt;$G65)*($B65=HJ67)+($F65&lt;$G65)*($D65=HJ67),"")</f>
        <v/>
      </c>
      <c r="HQ67" s="407"/>
      <c r="HR67" s="319"/>
      <c r="HS67" s="315"/>
      <c r="HT67" s="319"/>
      <c r="HU67" s="408"/>
      <c r="HW67" s="326"/>
      <c r="HX67" s="321" t="str">
        <f>IF(HW67="","",VLOOKUP(HW67,Sprache!$D$5:$E$63,2,0))</f>
        <v/>
      </c>
      <c r="HY67" s="402"/>
      <c r="HZ67" s="403"/>
      <c r="IA67" s="404"/>
      <c r="IB67" s="405"/>
      <c r="IC67" s="406" t="str">
        <f>IF(($F65&lt;&gt;"")*($G65&lt;&gt;"")*(HW67&lt;&gt;""),($F65&gt;$G65)*($B65=HW67)+($F65&lt;$G65)*($D65=HW67),"")</f>
        <v/>
      </c>
      <c r="ID67" s="407"/>
      <c r="IE67" s="319"/>
      <c r="IF67" s="315"/>
      <c r="IG67" s="319"/>
      <c r="IH67" s="408"/>
      <c r="IJ67" s="326"/>
      <c r="IK67" s="321" t="str">
        <f>IF(IJ67="","",VLOOKUP(IJ67,Sprache!$D$5:$E$63,2,0))</f>
        <v/>
      </c>
      <c r="IL67" s="402"/>
      <c r="IM67" s="403"/>
      <c r="IN67" s="404"/>
      <c r="IO67" s="405"/>
      <c r="IP67" s="406" t="str">
        <f>IF(($F65&lt;&gt;"")*($G65&lt;&gt;"")*(IJ67&lt;&gt;""),($F65&gt;$G65)*($B65=IJ67)+($F65&lt;$G65)*($D65=IJ67),"")</f>
        <v/>
      </c>
      <c r="IQ67" s="407"/>
      <c r="IR67" s="319"/>
      <c r="IS67" s="315"/>
      <c r="IT67" s="319"/>
      <c r="IU67" s="408"/>
      <c r="IW67" s="326"/>
      <c r="IX67" s="321" t="str">
        <f>IF(IW67="","",VLOOKUP(IW67,Sprache!$D$5:$E$63,2,0))</f>
        <v/>
      </c>
      <c r="IY67" s="402"/>
      <c r="IZ67" s="403"/>
      <c r="JA67" s="404"/>
      <c r="JB67" s="405"/>
      <c r="JC67" s="406" t="str">
        <f>IF(($F65&lt;&gt;"")*($G65&lt;&gt;"")*(IW67&lt;&gt;""),($F65&gt;$G65)*($B65=IW67)+($F65&lt;$G65)*($D65=IW67),"")</f>
        <v/>
      </c>
      <c r="JD67" s="407"/>
      <c r="JE67" s="319"/>
      <c r="JF67" s="315"/>
      <c r="JG67" s="319"/>
      <c r="JH67" s="408"/>
      <c r="JJ67" s="326"/>
      <c r="JK67" s="321" t="str">
        <f>IF(JJ67="","",VLOOKUP(JJ67,Sprache!$D$5:$E$63,2,0))</f>
        <v/>
      </c>
      <c r="JL67" s="402"/>
      <c r="JM67" s="403"/>
      <c r="JN67" s="404"/>
      <c r="JO67" s="405"/>
      <c r="JP67" s="406" t="str">
        <f>IF(($F65&lt;&gt;"")*($G65&lt;&gt;"")*(JJ67&lt;&gt;""),($F65&gt;$G65)*($B65=JJ67)+($F65&lt;$G65)*($D65=JJ67),"")</f>
        <v/>
      </c>
      <c r="JQ67" s="407"/>
      <c r="JR67" s="319"/>
      <c r="JS67" s="315"/>
      <c r="JT67" s="319"/>
      <c r="JU67" s="408"/>
      <c r="JW67" s="326"/>
      <c r="JX67" s="321" t="str">
        <f>IF(JW67="","",VLOOKUP(JW67,Sprache!$D$5:$E$63,2,0))</f>
        <v/>
      </c>
      <c r="JY67" s="402"/>
      <c r="JZ67" s="403"/>
      <c r="KA67" s="404"/>
      <c r="KB67" s="405"/>
      <c r="KC67" s="406" t="str">
        <f>IF(($F65&lt;&gt;"")*($G65&lt;&gt;"")*(JW67&lt;&gt;""),($F65&gt;$G65)*($B65=JW67)+($F65&lt;$G65)*($D65=JW67),"")</f>
        <v/>
      </c>
      <c r="KD67" s="407"/>
      <c r="KE67" s="319"/>
      <c r="KF67" s="315"/>
      <c r="KG67" s="319"/>
      <c r="KH67" s="408"/>
      <c r="KJ67" s="326"/>
      <c r="KK67" s="321" t="str">
        <f>IF(KJ67="","",VLOOKUP(KJ67,Sprache!$D$5:$E$63,2,0))</f>
        <v/>
      </c>
      <c r="KL67" s="402"/>
      <c r="KM67" s="403"/>
      <c r="KN67" s="404"/>
      <c r="KO67" s="405"/>
      <c r="KP67" s="406" t="str">
        <f>IF(($F65&lt;&gt;"")*($G65&lt;&gt;"")*(KJ67&lt;&gt;""),($F65&gt;$G65)*($B65=KJ67)+($F65&lt;$G65)*($D65=KJ67),"")</f>
        <v/>
      </c>
      <c r="KQ67" s="407"/>
      <c r="KR67" s="319"/>
      <c r="KS67" s="315"/>
      <c r="KT67" s="319"/>
      <c r="KU67" s="408"/>
      <c r="KW67" s="326"/>
      <c r="KX67" s="321" t="str">
        <f>IF(KW67="","",VLOOKUP(KW67,Sprache!$D$5:$E$63,2,0))</f>
        <v/>
      </c>
      <c r="KY67" s="402"/>
      <c r="KZ67" s="403"/>
      <c r="LA67" s="404"/>
      <c r="LB67" s="405"/>
      <c r="LC67" s="406" t="str">
        <f>IF(($F65&lt;&gt;"")*($G65&lt;&gt;"")*(KW67&lt;&gt;""),($F65&gt;$G65)*($B65=KW67)+($F65&lt;$G65)*($D65=KW67),"")</f>
        <v/>
      </c>
      <c r="LD67" s="407"/>
      <c r="LE67" s="319"/>
      <c r="LF67" s="315"/>
      <c r="LG67" s="319"/>
      <c r="LH67" s="408"/>
      <c r="LJ67" s="326"/>
      <c r="LK67" s="321" t="str">
        <f>IF(LJ67="","",VLOOKUP(LJ67,Sprache!$D$5:$E$63,2,0))</f>
        <v/>
      </c>
      <c r="LL67" s="402"/>
      <c r="LM67" s="403"/>
      <c r="LN67" s="404"/>
      <c r="LO67" s="405"/>
      <c r="LP67" s="406" t="str">
        <f>IF(($F65&lt;&gt;"")*($G65&lt;&gt;"")*(LJ67&lt;&gt;""),($F65&gt;$G65)*($B65=LJ67)+($F65&lt;$G65)*($D65=LJ67),"")</f>
        <v/>
      </c>
      <c r="LQ67" s="407"/>
      <c r="LR67" s="319"/>
      <c r="LS67" s="315"/>
      <c r="LT67" s="319"/>
      <c r="LU67" s="408"/>
      <c r="LW67" s="326"/>
      <c r="LX67" s="321" t="str">
        <f>IF(LW67="","",VLOOKUP(LW67,Sprache!$D$5:$E$63,2,0))</f>
        <v/>
      </c>
      <c r="LY67" s="402"/>
      <c r="LZ67" s="403"/>
      <c r="MA67" s="404"/>
      <c r="MB67" s="405"/>
      <c r="MC67" s="406" t="str">
        <f>IF(($F65&lt;&gt;"")*($G65&lt;&gt;"")*(LW67&lt;&gt;""),($F65&gt;$G65)*($B65=LW67)+($F65&lt;$G65)*($D65=LW67),"")</f>
        <v/>
      </c>
      <c r="MD67" s="407"/>
      <c r="ME67" s="319"/>
      <c r="MF67" s="315"/>
      <c r="MG67" s="319"/>
      <c r="MH67" s="408"/>
    </row>
    <row r="68" spans="2:346" ht="40.5" customHeight="1" thickTop="1" x14ac:dyDescent="0.25">
      <c r="M68" s="327"/>
      <c r="N68" s="328"/>
      <c r="O68" s="328"/>
      <c r="P68" s="278" t="str">
        <f>Sprache!$E$189</f>
        <v>Finale</v>
      </c>
      <c r="Q68" s="278" t="str">
        <f>Sprache!$E$181</f>
        <v>G/U/V</v>
      </c>
      <c r="R68" s="278" t="str">
        <f>Sprache!$E$182</f>
        <v>TD</v>
      </c>
      <c r="S68" s="278" t="str">
        <f>Sprache!$E$183</f>
        <v>exakt</v>
      </c>
      <c r="T68" s="278" t="str">
        <f>Sprache!$E$194</f>
        <v>gr. Anz.</v>
      </c>
      <c r="U68" s="279" t="str">
        <f>Sprache!$E$184</f>
        <v>Teams</v>
      </c>
      <c r="Z68" s="327"/>
      <c r="AA68" s="328"/>
      <c r="AB68" s="328"/>
      <c r="AC68" s="278" t="str">
        <f>Sprache!$E$189</f>
        <v>Finale</v>
      </c>
      <c r="AD68" s="278" t="str">
        <f>Sprache!$E$181</f>
        <v>G/U/V</v>
      </c>
      <c r="AE68" s="278" t="str">
        <f>Sprache!$E$182</f>
        <v>TD</v>
      </c>
      <c r="AF68" s="278" t="str">
        <f>Sprache!$E$183</f>
        <v>exakt</v>
      </c>
      <c r="AG68" s="278" t="str">
        <f>Sprache!$E$194</f>
        <v>gr. Anz.</v>
      </c>
      <c r="AH68" s="279" t="str">
        <f>Sprache!$E$184</f>
        <v>Teams</v>
      </c>
      <c r="AM68" s="327"/>
      <c r="AN68" s="328"/>
      <c r="AO68" s="328"/>
      <c r="AP68" s="278" t="str">
        <f>Sprache!$E$189</f>
        <v>Finale</v>
      </c>
      <c r="AQ68" s="278" t="str">
        <f>Sprache!$E$181</f>
        <v>G/U/V</v>
      </c>
      <c r="AR68" s="278" t="str">
        <f>Sprache!$E$182</f>
        <v>TD</v>
      </c>
      <c r="AS68" s="278" t="str">
        <f>Sprache!$E$183</f>
        <v>exakt</v>
      </c>
      <c r="AT68" s="278" t="str">
        <f>Sprache!$E$194</f>
        <v>gr. Anz.</v>
      </c>
      <c r="AU68" s="279" t="str">
        <f>Sprache!$E$184</f>
        <v>Teams</v>
      </c>
      <c r="AZ68" s="327"/>
      <c r="BA68" s="328"/>
      <c r="BB68" s="328"/>
      <c r="BC68" s="278" t="str">
        <f>Sprache!$E$189</f>
        <v>Finale</v>
      </c>
      <c r="BD68" s="278" t="str">
        <f>Sprache!$E$181</f>
        <v>G/U/V</v>
      </c>
      <c r="BE68" s="278" t="str">
        <f>Sprache!$E$182</f>
        <v>TD</v>
      </c>
      <c r="BF68" s="278" t="str">
        <f>Sprache!$E$183</f>
        <v>exakt</v>
      </c>
      <c r="BG68" s="278" t="str">
        <f>Sprache!$E$194</f>
        <v>gr. Anz.</v>
      </c>
      <c r="BH68" s="279" t="str">
        <f>Sprache!$E$184</f>
        <v>Teams</v>
      </c>
      <c r="BM68" s="327"/>
      <c r="BN68" s="328"/>
      <c r="BO68" s="328"/>
      <c r="BP68" s="278" t="str">
        <f>Sprache!$E$189</f>
        <v>Finale</v>
      </c>
      <c r="BQ68" s="278" t="str">
        <f>Sprache!$E$181</f>
        <v>G/U/V</v>
      </c>
      <c r="BR68" s="278" t="str">
        <f>Sprache!$E$182</f>
        <v>TD</v>
      </c>
      <c r="BS68" s="278" t="str">
        <f>Sprache!$E$183</f>
        <v>exakt</v>
      </c>
      <c r="BT68" s="278" t="str">
        <f>Sprache!$E$194</f>
        <v>gr. Anz.</v>
      </c>
      <c r="BU68" s="279" t="str">
        <f>Sprache!$E$184</f>
        <v>Teams</v>
      </c>
      <c r="BZ68" s="327"/>
      <c r="CA68" s="328"/>
      <c r="CB68" s="328"/>
      <c r="CC68" s="278" t="str">
        <f>Sprache!$E$189</f>
        <v>Finale</v>
      </c>
      <c r="CD68" s="278" t="str">
        <f>Sprache!$E$181</f>
        <v>G/U/V</v>
      </c>
      <c r="CE68" s="278" t="str">
        <f>Sprache!$E$182</f>
        <v>TD</v>
      </c>
      <c r="CF68" s="278" t="str">
        <f>Sprache!$E$183</f>
        <v>exakt</v>
      </c>
      <c r="CG68" s="278" t="str">
        <f>Sprache!$E$194</f>
        <v>gr. Anz.</v>
      </c>
      <c r="CH68" s="279" t="str">
        <f>Sprache!$E$184</f>
        <v>Teams</v>
      </c>
      <c r="CM68" s="327"/>
      <c r="CN68" s="328"/>
      <c r="CO68" s="328"/>
      <c r="CP68" s="278" t="str">
        <f>Sprache!$E$189</f>
        <v>Finale</v>
      </c>
      <c r="CQ68" s="278" t="str">
        <f>Sprache!$E$181</f>
        <v>G/U/V</v>
      </c>
      <c r="CR68" s="278" t="str">
        <f>Sprache!$E$182</f>
        <v>TD</v>
      </c>
      <c r="CS68" s="278" t="str">
        <f>Sprache!$E$183</f>
        <v>exakt</v>
      </c>
      <c r="CT68" s="278" t="str">
        <f>Sprache!$E$194</f>
        <v>gr. Anz.</v>
      </c>
      <c r="CU68" s="279" t="str">
        <f>Sprache!$E$184</f>
        <v>Teams</v>
      </c>
      <c r="CZ68" s="327"/>
      <c r="DA68" s="328"/>
      <c r="DB68" s="328"/>
      <c r="DC68" s="278" t="str">
        <f>Sprache!$E$189</f>
        <v>Finale</v>
      </c>
      <c r="DD68" s="278" t="str">
        <f>Sprache!$E$181</f>
        <v>G/U/V</v>
      </c>
      <c r="DE68" s="278" t="str">
        <f>Sprache!$E$182</f>
        <v>TD</v>
      </c>
      <c r="DF68" s="278" t="str">
        <f>Sprache!$E$183</f>
        <v>exakt</v>
      </c>
      <c r="DG68" s="278" t="str">
        <f>Sprache!$E$194</f>
        <v>gr. Anz.</v>
      </c>
      <c r="DH68" s="279" t="str">
        <f>Sprache!$E$184</f>
        <v>Teams</v>
      </c>
      <c r="DM68" s="327"/>
      <c r="DN68" s="328"/>
      <c r="DO68" s="328"/>
      <c r="DP68" s="278" t="str">
        <f>Sprache!$E$189</f>
        <v>Finale</v>
      </c>
      <c r="DQ68" s="278" t="str">
        <f>Sprache!$E$181</f>
        <v>G/U/V</v>
      </c>
      <c r="DR68" s="278" t="str">
        <f>Sprache!$E$182</f>
        <v>TD</v>
      </c>
      <c r="DS68" s="278" t="str">
        <f>Sprache!$E$183</f>
        <v>exakt</v>
      </c>
      <c r="DT68" s="278" t="str">
        <f>Sprache!$E$194</f>
        <v>gr. Anz.</v>
      </c>
      <c r="DU68" s="279" t="str">
        <f>Sprache!$E$184</f>
        <v>Teams</v>
      </c>
      <c r="DZ68" s="327"/>
      <c r="EA68" s="328"/>
      <c r="EB68" s="328"/>
      <c r="EC68" s="278" t="str">
        <f>Sprache!$E$189</f>
        <v>Finale</v>
      </c>
      <c r="ED68" s="278" t="str">
        <f>Sprache!$E$181</f>
        <v>G/U/V</v>
      </c>
      <c r="EE68" s="278" t="str">
        <f>Sprache!$E$182</f>
        <v>TD</v>
      </c>
      <c r="EF68" s="278" t="str">
        <f>Sprache!$E$183</f>
        <v>exakt</v>
      </c>
      <c r="EG68" s="278" t="str">
        <f>Sprache!$E$194</f>
        <v>gr. Anz.</v>
      </c>
      <c r="EH68" s="279" t="str">
        <f>Sprache!$E$184</f>
        <v>Teams</v>
      </c>
      <c r="EM68" s="327"/>
      <c r="EN68" s="328"/>
      <c r="EO68" s="328"/>
      <c r="EP68" s="278" t="str">
        <f>Sprache!$E$189</f>
        <v>Finale</v>
      </c>
      <c r="EQ68" s="278" t="str">
        <f>Sprache!$E$181</f>
        <v>G/U/V</v>
      </c>
      <c r="ER68" s="278" t="str">
        <f>Sprache!$E$182</f>
        <v>TD</v>
      </c>
      <c r="ES68" s="278" t="str">
        <f>Sprache!$E$183</f>
        <v>exakt</v>
      </c>
      <c r="ET68" s="278" t="str">
        <f>Sprache!$E$194</f>
        <v>gr. Anz.</v>
      </c>
      <c r="EU68" s="279" t="str">
        <f>Sprache!$E$184</f>
        <v>Teams</v>
      </c>
      <c r="EZ68" s="327"/>
      <c r="FA68" s="328"/>
      <c r="FB68" s="328"/>
      <c r="FC68" s="278" t="str">
        <f>Sprache!$E$189</f>
        <v>Finale</v>
      </c>
      <c r="FD68" s="278" t="str">
        <f>Sprache!$E$181</f>
        <v>G/U/V</v>
      </c>
      <c r="FE68" s="278" t="str">
        <f>Sprache!$E$182</f>
        <v>TD</v>
      </c>
      <c r="FF68" s="278" t="str">
        <f>Sprache!$E$183</f>
        <v>exakt</v>
      </c>
      <c r="FG68" s="278" t="str">
        <f>Sprache!$E$194</f>
        <v>gr. Anz.</v>
      </c>
      <c r="FH68" s="279" t="str">
        <f>Sprache!$E$184</f>
        <v>Teams</v>
      </c>
      <c r="FM68" s="327"/>
      <c r="FN68" s="328"/>
      <c r="FO68" s="328"/>
      <c r="FP68" s="278" t="str">
        <f>Sprache!$E$189</f>
        <v>Finale</v>
      </c>
      <c r="FQ68" s="278" t="str">
        <f>Sprache!$E$181</f>
        <v>G/U/V</v>
      </c>
      <c r="FR68" s="278" t="str">
        <f>Sprache!$E$182</f>
        <v>TD</v>
      </c>
      <c r="FS68" s="278" t="str">
        <f>Sprache!$E$183</f>
        <v>exakt</v>
      </c>
      <c r="FT68" s="278" t="str">
        <f>Sprache!$E$194</f>
        <v>gr. Anz.</v>
      </c>
      <c r="FU68" s="279" t="str">
        <f>Sprache!$E$184</f>
        <v>Teams</v>
      </c>
      <c r="FZ68" s="327"/>
      <c r="GA68" s="328"/>
      <c r="GB68" s="328"/>
      <c r="GC68" s="278" t="str">
        <f>Sprache!$E$189</f>
        <v>Finale</v>
      </c>
      <c r="GD68" s="278" t="str">
        <f>Sprache!$E$181</f>
        <v>G/U/V</v>
      </c>
      <c r="GE68" s="278" t="str">
        <f>Sprache!$E$182</f>
        <v>TD</v>
      </c>
      <c r="GF68" s="278" t="str">
        <f>Sprache!$E$183</f>
        <v>exakt</v>
      </c>
      <c r="GG68" s="278" t="str">
        <f>Sprache!$E$194</f>
        <v>gr. Anz.</v>
      </c>
      <c r="GH68" s="279" t="str">
        <f>Sprache!$E$184</f>
        <v>Teams</v>
      </c>
      <c r="GM68" s="327"/>
      <c r="GN68" s="328"/>
      <c r="GO68" s="328"/>
      <c r="GP68" s="278" t="str">
        <f>Sprache!$E$189</f>
        <v>Finale</v>
      </c>
      <c r="GQ68" s="278" t="str">
        <f>Sprache!$E$181</f>
        <v>G/U/V</v>
      </c>
      <c r="GR68" s="278" t="str">
        <f>Sprache!$E$182</f>
        <v>TD</v>
      </c>
      <c r="GS68" s="278" t="str">
        <f>Sprache!$E$183</f>
        <v>exakt</v>
      </c>
      <c r="GT68" s="278" t="str">
        <f>Sprache!$E$194</f>
        <v>gr. Anz.</v>
      </c>
      <c r="GU68" s="279" t="str">
        <f>Sprache!$E$184</f>
        <v>Teams</v>
      </c>
      <c r="GZ68" s="327"/>
      <c r="HA68" s="328"/>
      <c r="HB68" s="328"/>
      <c r="HC68" s="278" t="str">
        <f>Sprache!$E$189</f>
        <v>Finale</v>
      </c>
      <c r="HD68" s="278" t="str">
        <f>Sprache!$E$181</f>
        <v>G/U/V</v>
      </c>
      <c r="HE68" s="278" t="str">
        <f>Sprache!$E$182</f>
        <v>TD</v>
      </c>
      <c r="HF68" s="278" t="str">
        <f>Sprache!$E$183</f>
        <v>exakt</v>
      </c>
      <c r="HG68" s="278" t="str">
        <f>Sprache!$E$194</f>
        <v>gr. Anz.</v>
      </c>
      <c r="HH68" s="279" t="str">
        <f>Sprache!$E$184</f>
        <v>Teams</v>
      </c>
      <c r="HM68" s="327"/>
      <c r="HN68" s="328"/>
      <c r="HO68" s="328"/>
      <c r="HP68" s="278" t="str">
        <f>Sprache!$E$189</f>
        <v>Finale</v>
      </c>
      <c r="HQ68" s="278" t="str">
        <f>Sprache!$E$181</f>
        <v>G/U/V</v>
      </c>
      <c r="HR68" s="278" t="str">
        <f>Sprache!$E$182</f>
        <v>TD</v>
      </c>
      <c r="HS68" s="278" t="str">
        <f>Sprache!$E$183</f>
        <v>exakt</v>
      </c>
      <c r="HT68" s="278" t="str">
        <f>Sprache!$E$194</f>
        <v>gr. Anz.</v>
      </c>
      <c r="HU68" s="279" t="str">
        <f>Sprache!$E$184</f>
        <v>Teams</v>
      </c>
      <c r="HZ68" s="327"/>
      <c r="IA68" s="328"/>
      <c r="IB68" s="328"/>
      <c r="IC68" s="278" t="str">
        <f>Sprache!$E$189</f>
        <v>Finale</v>
      </c>
      <c r="ID68" s="278" t="str">
        <f>Sprache!$E$181</f>
        <v>G/U/V</v>
      </c>
      <c r="IE68" s="278" t="str">
        <f>Sprache!$E$182</f>
        <v>TD</v>
      </c>
      <c r="IF68" s="278" t="str">
        <f>Sprache!$E$183</f>
        <v>exakt</v>
      </c>
      <c r="IG68" s="278" t="str">
        <f>Sprache!$E$194</f>
        <v>gr. Anz.</v>
      </c>
      <c r="IH68" s="279" t="str">
        <f>Sprache!$E$184</f>
        <v>Teams</v>
      </c>
      <c r="IM68" s="327"/>
      <c r="IN68" s="328"/>
      <c r="IO68" s="328"/>
      <c r="IP68" s="278" t="str">
        <f>Sprache!$E$189</f>
        <v>Finale</v>
      </c>
      <c r="IQ68" s="278" t="str">
        <f>Sprache!$E$181</f>
        <v>G/U/V</v>
      </c>
      <c r="IR68" s="278" t="str">
        <f>Sprache!$E$182</f>
        <v>TD</v>
      </c>
      <c r="IS68" s="278" t="str">
        <f>Sprache!$E$183</f>
        <v>exakt</v>
      </c>
      <c r="IT68" s="278" t="str">
        <f>Sprache!$E$194</f>
        <v>gr. Anz.</v>
      </c>
      <c r="IU68" s="279" t="str">
        <f>Sprache!$E$184</f>
        <v>Teams</v>
      </c>
      <c r="IZ68" s="327"/>
      <c r="JA68" s="328"/>
      <c r="JB68" s="328"/>
      <c r="JC68" s="278" t="str">
        <f>Sprache!$E$189</f>
        <v>Finale</v>
      </c>
      <c r="JD68" s="278" t="str">
        <f>Sprache!$E$181</f>
        <v>G/U/V</v>
      </c>
      <c r="JE68" s="278" t="str">
        <f>Sprache!$E$182</f>
        <v>TD</v>
      </c>
      <c r="JF68" s="278" t="str">
        <f>Sprache!$E$183</f>
        <v>exakt</v>
      </c>
      <c r="JG68" s="278" t="str">
        <f>Sprache!$E$194</f>
        <v>gr. Anz.</v>
      </c>
      <c r="JH68" s="279" t="str">
        <f>Sprache!$E$184</f>
        <v>Teams</v>
      </c>
      <c r="JM68" s="327"/>
      <c r="JN68" s="328"/>
      <c r="JO68" s="328"/>
      <c r="JP68" s="278" t="str">
        <f>Sprache!$E$189</f>
        <v>Finale</v>
      </c>
      <c r="JQ68" s="278" t="str">
        <f>Sprache!$E$181</f>
        <v>G/U/V</v>
      </c>
      <c r="JR68" s="278" t="str">
        <f>Sprache!$E$182</f>
        <v>TD</v>
      </c>
      <c r="JS68" s="278" t="str">
        <f>Sprache!$E$183</f>
        <v>exakt</v>
      </c>
      <c r="JT68" s="278" t="str">
        <f>Sprache!$E$194</f>
        <v>gr. Anz.</v>
      </c>
      <c r="JU68" s="279" t="str">
        <f>Sprache!$E$184</f>
        <v>Teams</v>
      </c>
      <c r="JZ68" s="327"/>
      <c r="KA68" s="328"/>
      <c r="KB68" s="328"/>
      <c r="KC68" s="278" t="str">
        <f>Sprache!$E$189</f>
        <v>Finale</v>
      </c>
      <c r="KD68" s="278" t="str">
        <f>Sprache!$E$181</f>
        <v>G/U/V</v>
      </c>
      <c r="KE68" s="278" t="str">
        <f>Sprache!$E$182</f>
        <v>TD</v>
      </c>
      <c r="KF68" s="278" t="str">
        <f>Sprache!$E$183</f>
        <v>exakt</v>
      </c>
      <c r="KG68" s="278" t="str">
        <f>Sprache!$E$194</f>
        <v>gr. Anz.</v>
      </c>
      <c r="KH68" s="279" t="str">
        <f>Sprache!$E$184</f>
        <v>Teams</v>
      </c>
      <c r="KM68" s="327"/>
      <c r="KN68" s="328"/>
      <c r="KO68" s="328"/>
      <c r="KP68" s="278" t="str">
        <f>Sprache!$E$189</f>
        <v>Finale</v>
      </c>
      <c r="KQ68" s="278" t="str">
        <f>Sprache!$E$181</f>
        <v>G/U/V</v>
      </c>
      <c r="KR68" s="278" t="str">
        <f>Sprache!$E$182</f>
        <v>TD</v>
      </c>
      <c r="KS68" s="278" t="str">
        <f>Sprache!$E$183</f>
        <v>exakt</v>
      </c>
      <c r="KT68" s="278" t="str">
        <f>Sprache!$E$194</f>
        <v>gr. Anz.</v>
      </c>
      <c r="KU68" s="279" t="str">
        <f>Sprache!$E$184</f>
        <v>Teams</v>
      </c>
      <c r="KZ68" s="327"/>
      <c r="LA68" s="328"/>
      <c r="LB68" s="328"/>
      <c r="LC68" s="278" t="str">
        <f>Sprache!$E$189</f>
        <v>Finale</v>
      </c>
      <c r="LD68" s="278" t="str">
        <f>Sprache!$E$181</f>
        <v>G/U/V</v>
      </c>
      <c r="LE68" s="278" t="str">
        <f>Sprache!$E$182</f>
        <v>TD</v>
      </c>
      <c r="LF68" s="278" t="str">
        <f>Sprache!$E$183</f>
        <v>exakt</v>
      </c>
      <c r="LG68" s="278" t="str">
        <f>Sprache!$E$194</f>
        <v>gr. Anz.</v>
      </c>
      <c r="LH68" s="279" t="str">
        <f>Sprache!$E$184</f>
        <v>Teams</v>
      </c>
      <c r="LM68" s="327"/>
      <c r="LN68" s="328"/>
      <c r="LO68" s="328"/>
      <c r="LP68" s="278" t="str">
        <f>Sprache!$E$189</f>
        <v>Finale</v>
      </c>
      <c r="LQ68" s="278" t="str">
        <f>Sprache!$E$181</f>
        <v>G/U/V</v>
      </c>
      <c r="LR68" s="278" t="str">
        <f>Sprache!$E$182</f>
        <v>TD</v>
      </c>
      <c r="LS68" s="278" t="str">
        <f>Sprache!$E$183</f>
        <v>exakt</v>
      </c>
      <c r="LT68" s="278" t="str">
        <f>Sprache!$E$194</f>
        <v>gr. Anz.</v>
      </c>
      <c r="LU68" s="279" t="str">
        <f>Sprache!$E$184</f>
        <v>Teams</v>
      </c>
      <c r="LZ68" s="327"/>
      <c r="MA68" s="328"/>
      <c r="MB68" s="328"/>
      <c r="MC68" s="278" t="str">
        <f>Sprache!$E$189</f>
        <v>Finale</v>
      </c>
      <c r="MD68" s="278" t="str">
        <f>Sprache!$E$181</f>
        <v>G/U/V</v>
      </c>
      <c r="ME68" s="278" t="str">
        <f>Sprache!$E$182</f>
        <v>TD</v>
      </c>
      <c r="MF68" s="278" t="str">
        <f>Sprache!$E$183</f>
        <v>exakt</v>
      </c>
      <c r="MG68" s="278" t="str">
        <f>Sprache!$E$194</f>
        <v>gr. Anz.</v>
      </c>
      <c r="MH68" s="279" t="str">
        <f>Sprache!$E$184</f>
        <v>Teams</v>
      </c>
    </row>
    <row r="69" spans="2:346" x14ac:dyDescent="0.25">
      <c r="M69" s="898" t="str">
        <f>Sprache!$E$219</f>
        <v>Anzahl:</v>
      </c>
      <c r="N69" s="899"/>
      <c r="O69" s="900"/>
      <c r="P69" s="293">
        <f>SUM(P67:P67)</f>
        <v>0</v>
      </c>
      <c r="Q69" s="293">
        <f>SUM(Q6:Q46)</f>
        <v>0</v>
      </c>
      <c r="R69" s="293">
        <f>SUM(R6:R46)</f>
        <v>0</v>
      </c>
      <c r="S69" s="293">
        <f>SUM(S6:S46)</f>
        <v>0</v>
      </c>
      <c r="T69" s="293">
        <f>SUM(T6:T46)</f>
        <v>0</v>
      </c>
      <c r="U69" s="311">
        <f>SUM(U48:U65)</f>
        <v>0</v>
      </c>
      <c r="Z69" s="898" t="str">
        <f>Sprache!$E$219</f>
        <v>Anzahl:</v>
      </c>
      <c r="AA69" s="899"/>
      <c r="AB69" s="900"/>
      <c r="AC69" s="293">
        <f>SUM(AC67:AC67)</f>
        <v>0</v>
      </c>
      <c r="AD69" s="293">
        <f>SUM(AD6:AD46)</f>
        <v>0</v>
      </c>
      <c r="AE69" s="293">
        <f>SUM(AE6:AE46)</f>
        <v>0</v>
      </c>
      <c r="AF69" s="293">
        <f>SUM(AF6:AF46)</f>
        <v>0</v>
      </c>
      <c r="AG69" s="293">
        <f>SUM(AG6:AG46)</f>
        <v>0</v>
      </c>
      <c r="AH69" s="311">
        <f>SUM(AH48:AH65)</f>
        <v>0</v>
      </c>
      <c r="AM69" s="898" t="str">
        <f>Sprache!$E$219</f>
        <v>Anzahl:</v>
      </c>
      <c r="AN69" s="899"/>
      <c r="AO69" s="900"/>
      <c r="AP69" s="293">
        <f>SUM(AP67:AP67)</f>
        <v>0</v>
      </c>
      <c r="AQ69" s="293">
        <f>SUM(AQ6:AQ46)</f>
        <v>0</v>
      </c>
      <c r="AR69" s="293">
        <f>SUM(AR6:AR46)</f>
        <v>0</v>
      </c>
      <c r="AS69" s="293">
        <f>SUM(AS6:AS46)</f>
        <v>0</v>
      </c>
      <c r="AT69" s="293">
        <f>SUM(AT6:AT46)</f>
        <v>0</v>
      </c>
      <c r="AU69" s="311">
        <f>SUM(AU48:AU65)</f>
        <v>0</v>
      </c>
      <c r="AZ69" s="898" t="str">
        <f>Sprache!$E$219</f>
        <v>Anzahl:</v>
      </c>
      <c r="BA69" s="899"/>
      <c r="BB69" s="900"/>
      <c r="BC69" s="293">
        <f>SUM(BC67:BC67)</f>
        <v>0</v>
      </c>
      <c r="BD69" s="293">
        <f>SUM(BD6:BD46)</f>
        <v>0</v>
      </c>
      <c r="BE69" s="293">
        <f>SUM(BE6:BE46)</f>
        <v>0</v>
      </c>
      <c r="BF69" s="293">
        <f>SUM(BF6:BF46)</f>
        <v>0</v>
      </c>
      <c r="BG69" s="293">
        <f>SUM(BG6:BG46)</f>
        <v>0</v>
      </c>
      <c r="BH69" s="311">
        <f>SUM(BH48:BH65)</f>
        <v>0</v>
      </c>
      <c r="BM69" s="898" t="str">
        <f>Sprache!$E$219</f>
        <v>Anzahl:</v>
      </c>
      <c r="BN69" s="899"/>
      <c r="BO69" s="900"/>
      <c r="BP69" s="293">
        <f>SUM(BP67:BP67)</f>
        <v>0</v>
      </c>
      <c r="BQ69" s="293">
        <f>SUM(BQ6:BQ46)</f>
        <v>0</v>
      </c>
      <c r="BR69" s="293">
        <f>SUM(BR6:BR46)</f>
        <v>0</v>
      </c>
      <c r="BS69" s="293">
        <f>SUM(BS6:BS46)</f>
        <v>0</v>
      </c>
      <c r="BT69" s="293">
        <f>SUM(BT6:BT46)</f>
        <v>0</v>
      </c>
      <c r="BU69" s="311">
        <f>SUM(BU48:BU65)</f>
        <v>0</v>
      </c>
      <c r="BZ69" s="898" t="str">
        <f>Sprache!$E$219</f>
        <v>Anzahl:</v>
      </c>
      <c r="CA69" s="899"/>
      <c r="CB69" s="900"/>
      <c r="CC69" s="293">
        <f>SUM(CC67:CC67)</f>
        <v>0</v>
      </c>
      <c r="CD69" s="293">
        <f>SUM(CD6:CD46)</f>
        <v>0</v>
      </c>
      <c r="CE69" s="293">
        <f>SUM(CE6:CE46)</f>
        <v>0</v>
      </c>
      <c r="CF69" s="293">
        <f>SUM(CF6:CF46)</f>
        <v>0</v>
      </c>
      <c r="CG69" s="293">
        <f>SUM(CG6:CG46)</f>
        <v>0</v>
      </c>
      <c r="CH69" s="311">
        <f>SUM(CH48:CH65)</f>
        <v>0</v>
      </c>
      <c r="CM69" s="898" t="str">
        <f>Sprache!$E$219</f>
        <v>Anzahl:</v>
      </c>
      <c r="CN69" s="899"/>
      <c r="CO69" s="900"/>
      <c r="CP69" s="293">
        <f>SUM(CP67:CP67)</f>
        <v>0</v>
      </c>
      <c r="CQ69" s="293">
        <f>SUM(CQ6:CQ46)</f>
        <v>0</v>
      </c>
      <c r="CR69" s="293">
        <f>SUM(CR6:CR46)</f>
        <v>0</v>
      </c>
      <c r="CS69" s="293">
        <f>SUM(CS6:CS46)</f>
        <v>0</v>
      </c>
      <c r="CT69" s="293">
        <f>SUM(CT6:CT46)</f>
        <v>0</v>
      </c>
      <c r="CU69" s="311">
        <f>SUM(CU48:CU65)</f>
        <v>0</v>
      </c>
      <c r="CZ69" s="898" t="str">
        <f>Sprache!$E$219</f>
        <v>Anzahl:</v>
      </c>
      <c r="DA69" s="899"/>
      <c r="DB69" s="900"/>
      <c r="DC69" s="293">
        <f>SUM(DC67:DC67)</f>
        <v>0</v>
      </c>
      <c r="DD69" s="293">
        <f>SUM(DD6:DD46)</f>
        <v>0</v>
      </c>
      <c r="DE69" s="293">
        <f>SUM(DE6:DE46)</f>
        <v>0</v>
      </c>
      <c r="DF69" s="293">
        <f>SUM(DF6:DF46)</f>
        <v>0</v>
      </c>
      <c r="DG69" s="293">
        <f>SUM(DG6:DG46)</f>
        <v>0</v>
      </c>
      <c r="DH69" s="311">
        <f>SUM(DH48:DH65)</f>
        <v>0</v>
      </c>
      <c r="DM69" s="898" t="str">
        <f>Sprache!$E$219</f>
        <v>Anzahl:</v>
      </c>
      <c r="DN69" s="899"/>
      <c r="DO69" s="900"/>
      <c r="DP69" s="293">
        <f>SUM(DP67:DP67)</f>
        <v>0</v>
      </c>
      <c r="DQ69" s="293">
        <f>SUM(DQ6:DQ46)</f>
        <v>0</v>
      </c>
      <c r="DR69" s="293">
        <f>SUM(DR6:DR46)</f>
        <v>0</v>
      </c>
      <c r="DS69" s="293">
        <f>SUM(DS6:DS46)</f>
        <v>0</v>
      </c>
      <c r="DT69" s="293">
        <f>SUM(DT6:DT46)</f>
        <v>0</v>
      </c>
      <c r="DU69" s="311">
        <f>SUM(DU48:DU65)</f>
        <v>0</v>
      </c>
      <c r="DZ69" s="898" t="str">
        <f>Sprache!$E$219</f>
        <v>Anzahl:</v>
      </c>
      <c r="EA69" s="899"/>
      <c r="EB69" s="900"/>
      <c r="EC69" s="293">
        <f>SUM(EC67:EC67)</f>
        <v>0</v>
      </c>
      <c r="ED69" s="293">
        <f>SUM(ED6:ED46)</f>
        <v>0</v>
      </c>
      <c r="EE69" s="293">
        <f>SUM(EE6:EE46)</f>
        <v>0</v>
      </c>
      <c r="EF69" s="293">
        <f>SUM(EF6:EF46)</f>
        <v>0</v>
      </c>
      <c r="EG69" s="293">
        <f>SUM(EG6:EG46)</f>
        <v>0</v>
      </c>
      <c r="EH69" s="311">
        <f>SUM(EH48:EH65)</f>
        <v>0</v>
      </c>
      <c r="EM69" s="898" t="str">
        <f>Sprache!$E$219</f>
        <v>Anzahl:</v>
      </c>
      <c r="EN69" s="899"/>
      <c r="EO69" s="900"/>
      <c r="EP69" s="293">
        <f>SUM(EP67:EP67)</f>
        <v>0</v>
      </c>
      <c r="EQ69" s="293">
        <f>SUM(EQ6:EQ46)</f>
        <v>0</v>
      </c>
      <c r="ER69" s="293">
        <f>SUM(ER6:ER46)</f>
        <v>0</v>
      </c>
      <c r="ES69" s="293">
        <f>SUM(ES6:ES46)</f>
        <v>0</v>
      </c>
      <c r="ET69" s="293">
        <f>SUM(ET6:ET46)</f>
        <v>0</v>
      </c>
      <c r="EU69" s="311">
        <f>SUM(EU48:EU65)</f>
        <v>0</v>
      </c>
      <c r="EZ69" s="898" t="str">
        <f>Sprache!$E$219</f>
        <v>Anzahl:</v>
      </c>
      <c r="FA69" s="899"/>
      <c r="FB69" s="900"/>
      <c r="FC69" s="293">
        <f>SUM(FC67:FC67)</f>
        <v>0</v>
      </c>
      <c r="FD69" s="293">
        <f>SUM(FD6:FD46)</f>
        <v>0</v>
      </c>
      <c r="FE69" s="293">
        <f>SUM(FE6:FE46)</f>
        <v>0</v>
      </c>
      <c r="FF69" s="293">
        <f>SUM(FF6:FF46)</f>
        <v>0</v>
      </c>
      <c r="FG69" s="293">
        <f>SUM(FG6:FG46)</f>
        <v>0</v>
      </c>
      <c r="FH69" s="311">
        <f>SUM(FH48:FH65)</f>
        <v>0</v>
      </c>
      <c r="FM69" s="898" t="str">
        <f>Sprache!$E$219</f>
        <v>Anzahl:</v>
      </c>
      <c r="FN69" s="899"/>
      <c r="FO69" s="900"/>
      <c r="FP69" s="293">
        <f>SUM(FP67:FP67)</f>
        <v>0</v>
      </c>
      <c r="FQ69" s="293">
        <f>SUM(FQ6:FQ46)</f>
        <v>0</v>
      </c>
      <c r="FR69" s="293">
        <f>SUM(FR6:FR46)</f>
        <v>0</v>
      </c>
      <c r="FS69" s="293">
        <f>SUM(FS6:FS46)</f>
        <v>0</v>
      </c>
      <c r="FT69" s="293">
        <f>SUM(FT6:FT46)</f>
        <v>0</v>
      </c>
      <c r="FU69" s="311">
        <f>SUM(FU48:FU65)</f>
        <v>0</v>
      </c>
      <c r="FZ69" s="898" t="str">
        <f>Sprache!$E$219</f>
        <v>Anzahl:</v>
      </c>
      <c r="GA69" s="899"/>
      <c r="GB69" s="900"/>
      <c r="GC69" s="293">
        <f>SUM(GC67:GC67)</f>
        <v>0</v>
      </c>
      <c r="GD69" s="293">
        <f>SUM(GD6:GD46)</f>
        <v>0</v>
      </c>
      <c r="GE69" s="293">
        <f>SUM(GE6:GE46)</f>
        <v>0</v>
      </c>
      <c r="GF69" s="293">
        <f>SUM(GF6:GF46)</f>
        <v>0</v>
      </c>
      <c r="GG69" s="293">
        <f>SUM(GG6:GG46)</f>
        <v>0</v>
      </c>
      <c r="GH69" s="311">
        <f>SUM(GH48:GH65)</f>
        <v>0</v>
      </c>
      <c r="GM69" s="898" t="str">
        <f>Sprache!$E$219</f>
        <v>Anzahl:</v>
      </c>
      <c r="GN69" s="899"/>
      <c r="GO69" s="900"/>
      <c r="GP69" s="293">
        <f>SUM(GP67:GP67)</f>
        <v>0</v>
      </c>
      <c r="GQ69" s="293">
        <f>SUM(GQ6:GQ46)</f>
        <v>0</v>
      </c>
      <c r="GR69" s="293">
        <f>SUM(GR6:GR46)</f>
        <v>0</v>
      </c>
      <c r="GS69" s="293">
        <f>SUM(GS6:GS46)</f>
        <v>0</v>
      </c>
      <c r="GT69" s="293">
        <f>SUM(GT6:GT46)</f>
        <v>0</v>
      </c>
      <c r="GU69" s="311">
        <f>SUM(GU48:GU65)</f>
        <v>0</v>
      </c>
      <c r="GZ69" s="898" t="str">
        <f>Sprache!$E$219</f>
        <v>Anzahl:</v>
      </c>
      <c r="HA69" s="899"/>
      <c r="HB69" s="900"/>
      <c r="HC69" s="293">
        <f>SUM(HC67:HC67)</f>
        <v>0</v>
      </c>
      <c r="HD69" s="293">
        <f>SUM(HD6:HD46)</f>
        <v>0</v>
      </c>
      <c r="HE69" s="293">
        <f>SUM(HE6:HE46)</f>
        <v>0</v>
      </c>
      <c r="HF69" s="293">
        <f>SUM(HF6:HF46)</f>
        <v>0</v>
      </c>
      <c r="HG69" s="293">
        <f>SUM(HG6:HG46)</f>
        <v>0</v>
      </c>
      <c r="HH69" s="311">
        <f>SUM(HH48:HH65)</f>
        <v>0</v>
      </c>
      <c r="HM69" s="898" t="str">
        <f>Sprache!$E$219</f>
        <v>Anzahl:</v>
      </c>
      <c r="HN69" s="899"/>
      <c r="HO69" s="900"/>
      <c r="HP69" s="293">
        <f>SUM(HP67:HP67)</f>
        <v>0</v>
      </c>
      <c r="HQ69" s="293">
        <f>SUM(HQ6:HQ46)</f>
        <v>0</v>
      </c>
      <c r="HR69" s="293">
        <f>SUM(HR6:HR46)</f>
        <v>0</v>
      </c>
      <c r="HS69" s="293">
        <f>SUM(HS6:HS46)</f>
        <v>0</v>
      </c>
      <c r="HT69" s="293">
        <f>SUM(HT6:HT46)</f>
        <v>0</v>
      </c>
      <c r="HU69" s="311">
        <f>SUM(HU48:HU65)</f>
        <v>0</v>
      </c>
      <c r="HZ69" s="898" t="str">
        <f>Sprache!$E$219</f>
        <v>Anzahl:</v>
      </c>
      <c r="IA69" s="899"/>
      <c r="IB69" s="900"/>
      <c r="IC69" s="293">
        <f>SUM(IC67:IC67)</f>
        <v>0</v>
      </c>
      <c r="ID69" s="293">
        <f>SUM(ID6:ID46)</f>
        <v>0</v>
      </c>
      <c r="IE69" s="293">
        <f>SUM(IE6:IE46)</f>
        <v>0</v>
      </c>
      <c r="IF69" s="293">
        <f>SUM(IF6:IF46)</f>
        <v>0</v>
      </c>
      <c r="IG69" s="293">
        <f>SUM(IG6:IG46)</f>
        <v>0</v>
      </c>
      <c r="IH69" s="311">
        <f>SUM(IH48:IH65)</f>
        <v>0</v>
      </c>
      <c r="IM69" s="898" t="str">
        <f>Sprache!$E$219</f>
        <v>Anzahl:</v>
      </c>
      <c r="IN69" s="899"/>
      <c r="IO69" s="900"/>
      <c r="IP69" s="293">
        <f>SUM(IP67:IP67)</f>
        <v>0</v>
      </c>
      <c r="IQ69" s="293">
        <f>SUM(IQ6:IQ46)</f>
        <v>0</v>
      </c>
      <c r="IR69" s="293">
        <f>SUM(IR6:IR46)</f>
        <v>0</v>
      </c>
      <c r="IS69" s="293">
        <f>SUM(IS6:IS46)</f>
        <v>0</v>
      </c>
      <c r="IT69" s="293">
        <f>SUM(IT6:IT46)</f>
        <v>0</v>
      </c>
      <c r="IU69" s="311">
        <f>SUM(IU48:IU65)</f>
        <v>0</v>
      </c>
      <c r="IZ69" s="898" t="str">
        <f>Sprache!$E$219</f>
        <v>Anzahl:</v>
      </c>
      <c r="JA69" s="899"/>
      <c r="JB69" s="900"/>
      <c r="JC69" s="293">
        <f>SUM(JC67:JC67)</f>
        <v>0</v>
      </c>
      <c r="JD69" s="293">
        <f>SUM(JD6:JD46)</f>
        <v>0</v>
      </c>
      <c r="JE69" s="293">
        <f>SUM(JE6:JE46)</f>
        <v>0</v>
      </c>
      <c r="JF69" s="293">
        <f>SUM(JF6:JF46)</f>
        <v>0</v>
      </c>
      <c r="JG69" s="293">
        <f>SUM(JG6:JG46)</f>
        <v>0</v>
      </c>
      <c r="JH69" s="311">
        <f>SUM(JH48:JH65)</f>
        <v>0</v>
      </c>
      <c r="JM69" s="898" t="str">
        <f>Sprache!$E$219</f>
        <v>Anzahl:</v>
      </c>
      <c r="JN69" s="899"/>
      <c r="JO69" s="900"/>
      <c r="JP69" s="293">
        <f>SUM(JP67:JP67)</f>
        <v>0</v>
      </c>
      <c r="JQ69" s="293">
        <f>SUM(JQ6:JQ46)</f>
        <v>0</v>
      </c>
      <c r="JR69" s="293">
        <f>SUM(JR6:JR46)</f>
        <v>0</v>
      </c>
      <c r="JS69" s="293">
        <f>SUM(JS6:JS46)</f>
        <v>0</v>
      </c>
      <c r="JT69" s="293">
        <f>SUM(JT6:JT46)</f>
        <v>0</v>
      </c>
      <c r="JU69" s="311">
        <f>SUM(JU48:JU65)</f>
        <v>0</v>
      </c>
      <c r="JZ69" s="898" t="str">
        <f>Sprache!$E$219</f>
        <v>Anzahl:</v>
      </c>
      <c r="KA69" s="899"/>
      <c r="KB69" s="900"/>
      <c r="KC69" s="293">
        <f>SUM(KC67:KC67)</f>
        <v>0</v>
      </c>
      <c r="KD69" s="293">
        <f>SUM(KD6:KD46)</f>
        <v>0</v>
      </c>
      <c r="KE69" s="293">
        <f>SUM(KE6:KE46)</f>
        <v>0</v>
      </c>
      <c r="KF69" s="293">
        <f>SUM(KF6:KF46)</f>
        <v>0</v>
      </c>
      <c r="KG69" s="293">
        <f>SUM(KG6:KG46)</f>
        <v>0</v>
      </c>
      <c r="KH69" s="311">
        <f>SUM(KH48:KH65)</f>
        <v>0</v>
      </c>
      <c r="KM69" s="898" t="str">
        <f>Sprache!$E$219</f>
        <v>Anzahl:</v>
      </c>
      <c r="KN69" s="899"/>
      <c r="KO69" s="900"/>
      <c r="KP69" s="293">
        <f>SUM(KP67:KP67)</f>
        <v>0</v>
      </c>
      <c r="KQ69" s="293">
        <f>SUM(KQ6:KQ46)</f>
        <v>0</v>
      </c>
      <c r="KR69" s="293">
        <f>SUM(KR6:KR46)</f>
        <v>0</v>
      </c>
      <c r="KS69" s="293">
        <f>SUM(KS6:KS46)</f>
        <v>0</v>
      </c>
      <c r="KT69" s="293">
        <f>SUM(KT6:KT46)</f>
        <v>0</v>
      </c>
      <c r="KU69" s="311">
        <f>SUM(KU48:KU65)</f>
        <v>0</v>
      </c>
      <c r="KZ69" s="898" t="str">
        <f>Sprache!$E$219</f>
        <v>Anzahl:</v>
      </c>
      <c r="LA69" s="899"/>
      <c r="LB69" s="900"/>
      <c r="LC69" s="293">
        <f>SUM(LC67:LC67)</f>
        <v>0</v>
      </c>
      <c r="LD69" s="293">
        <f>SUM(LD6:LD46)</f>
        <v>0</v>
      </c>
      <c r="LE69" s="293">
        <f>SUM(LE6:LE46)</f>
        <v>0</v>
      </c>
      <c r="LF69" s="293">
        <f>SUM(LF6:LF46)</f>
        <v>0</v>
      </c>
      <c r="LG69" s="293">
        <f>SUM(LG6:LG46)</f>
        <v>0</v>
      </c>
      <c r="LH69" s="311">
        <f>SUM(LH48:LH65)</f>
        <v>0</v>
      </c>
      <c r="LM69" s="898" t="str">
        <f>Sprache!$E$219</f>
        <v>Anzahl:</v>
      </c>
      <c r="LN69" s="899"/>
      <c r="LO69" s="900"/>
      <c r="LP69" s="293">
        <f>SUM(LP67:LP67)</f>
        <v>0</v>
      </c>
      <c r="LQ69" s="293">
        <f>SUM(LQ6:LQ46)</f>
        <v>0</v>
      </c>
      <c r="LR69" s="293">
        <f>SUM(LR6:LR46)</f>
        <v>0</v>
      </c>
      <c r="LS69" s="293">
        <f>SUM(LS6:LS46)</f>
        <v>0</v>
      </c>
      <c r="LT69" s="293">
        <f>SUM(LT6:LT46)</f>
        <v>0</v>
      </c>
      <c r="LU69" s="311">
        <f>SUM(LU48:LU65)</f>
        <v>0</v>
      </c>
      <c r="LZ69" s="898" t="str">
        <f>Sprache!$E$219</f>
        <v>Anzahl:</v>
      </c>
      <c r="MA69" s="899"/>
      <c r="MB69" s="900"/>
      <c r="MC69" s="293">
        <f>SUM(MC67:MC67)</f>
        <v>0</v>
      </c>
      <c r="MD69" s="293">
        <f>SUM(MD6:MD46)</f>
        <v>0</v>
      </c>
      <c r="ME69" s="293">
        <f>SUM(ME6:ME46)</f>
        <v>0</v>
      </c>
      <c r="MF69" s="293">
        <f>SUM(MF6:MF46)</f>
        <v>0</v>
      </c>
      <c r="MG69" s="293">
        <f>SUM(MG6:MG46)</f>
        <v>0</v>
      </c>
      <c r="MH69" s="311">
        <f>SUM(MH48:MH65)</f>
        <v>0</v>
      </c>
    </row>
    <row r="70" spans="2:346" ht="16.5" customHeight="1" thickBot="1" x14ac:dyDescent="0.3">
      <c r="M70" s="901" t="str">
        <f>Sprache!$E$178</f>
        <v>Punkte:</v>
      </c>
      <c r="N70" s="902"/>
      <c r="O70" s="903"/>
      <c r="P70" s="329">
        <f>P69*PrSettings!$F$9</f>
        <v>0</v>
      </c>
      <c r="Q70" s="329">
        <f>Q69*PrSettings!$F$4</f>
        <v>0</v>
      </c>
      <c r="R70" s="329">
        <f>R69*PrSettings!$F$5</f>
        <v>0</v>
      </c>
      <c r="S70" s="329">
        <f>S69*PrSettings!$F$6</f>
        <v>0</v>
      </c>
      <c r="T70" s="329">
        <f>T69*PrSettings!$F$7</f>
        <v>0</v>
      </c>
      <c r="U70" s="330">
        <f>U69*PrSettings!$F$8</f>
        <v>0</v>
      </c>
      <c r="Z70" s="901" t="str">
        <f>Sprache!$E$178</f>
        <v>Punkte:</v>
      </c>
      <c r="AA70" s="902"/>
      <c r="AB70" s="903"/>
      <c r="AC70" s="329">
        <f>AC69*PrSettings!$F$9</f>
        <v>0</v>
      </c>
      <c r="AD70" s="329">
        <f>AD69*PrSettings!$F$4</f>
        <v>0</v>
      </c>
      <c r="AE70" s="329">
        <f>AE69*PrSettings!$F$5</f>
        <v>0</v>
      </c>
      <c r="AF70" s="329">
        <f>AF69*PrSettings!$F$6</f>
        <v>0</v>
      </c>
      <c r="AG70" s="329">
        <f>AG69*PrSettings!$F$7</f>
        <v>0</v>
      </c>
      <c r="AH70" s="330">
        <f>AH69*PrSettings!$F$8</f>
        <v>0</v>
      </c>
      <c r="AM70" s="901" t="str">
        <f>Sprache!$E$178</f>
        <v>Punkte:</v>
      </c>
      <c r="AN70" s="902"/>
      <c r="AO70" s="903"/>
      <c r="AP70" s="329">
        <f>AP69*PrSettings!$F$9</f>
        <v>0</v>
      </c>
      <c r="AQ70" s="329">
        <f>AQ69*PrSettings!$F$4</f>
        <v>0</v>
      </c>
      <c r="AR70" s="329">
        <f>AR69*PrSettings!$F$5</f>
        <v>0</v>
      </c>
      <c r="AS70" s="329">
        <f>AS69*PrSettings!$F$6</f>
        <v>0</v>
      </c>
      <c r="AT70" s="329">
        <f>AT69*PrSettings!$F$7</f>
        <v>0</v>
      </c>
      <c r="AU70" s="330">
        <f>AU69*PrSettings!$F$8</f>
        <v>0</v>
      </c>
      <c r="AZ70" s="901" t="str">
        <f>Sprache!$E$178</f>
        <v>Punkte:</v>
      </c>
      <c r="BA70" s="902"/>
      <c r="BB70" s="903"/>
      <c r="BC70" s="329">
        <f>BC69*PrSettings!$F$9</f>
        <v>0</v>
      </c>
      <c r="BD70" s="329">
        <f>BD69*PrSettings!$F$4</f>
        <v>0</v>
      </c>
      <c r="BE70" s="329">
        <f>BE69*PrSettings!$F$5</f>
        <v>0</v>
      </c>
      <c r="BF70" s="329">
        <f>BF69*PrSettings!$F$6</f>
        <v>0</v>
      </c>
      <c r="BG70" s="329">
        <f>BG69*PrSettings!$F$7</f>
        <v>0</v>
      </c>
      <c r="BH70" s="330">
        <f>BH69*PrSettings!$F$8</f>
        <v>0</v>
      </c>
      <c r="BM70" s="901" t="str">
        <f>Sprache!$E$178</f>
        <v>Punkte:</v>
      </c>
      <c r="BN70" s="902"/>
      <c r="BO70" s="903"/>
      <c r="BP70" s="329">
        <f>BP69*PrSettings!$F$9</f>
        <v>0</v>
      </c>
      <c r="BQ70" s="329">
        <f>BQ69*PrSettings!$F$4</f>
        <v>0</v>
      </c>
      <c r="BR70" s="329">
        <f>BR69*PrSettings!$F$5</f>
        <v>0</v>
      </c>
      <c r="BS70" s="329">
        <f>BS69*PrSettings!$F$6</f>
        <v>0</v>
      </c>
      <c r="BT70" s="329">
        <f>BT69*PrSettings!$F$7</f>
        <v>0</v>
      </c>
      <c r="BU70" s="330">
        <f>BU69*PrSettings!$F$8</f>
        <v>0</v>
      </c>
      <c r="BZ70" s="901" t="str">
        <f>Sprache!$E$178</f>
        <v>Punkte:</v>
      </c>
      <c r="CA70" s="902"/>
      <c r="CB70" s="903"/>
      <c r="CC70" s="329">
        <f>CC69*PrSettings!$F$9</f>
        <v>0</v>
      </c>
      <c r="CD70" s="329">
        <f>CD69*PrSettings!$F$4</f>
        <v>0</v>
      </c>
      <c r="CE70" s="329">
        <f>CE69*PrSettings!$F$5</f>
        <v>0</v>
      </c>
      <c r="CF70" s="329">
        <f>CF69*PrSettings!$F$6</f>
        <v>0</v>
      </c>
      <c r="CG70" s="329">
        <f>CG69*PrSettings!$F$7</f>
        <v>0</v>
      </c>
      <c r="CH70" s="330">
        <f>CH69*PrSettings!$F$8</f>
        <v>0</v>
      </c>
      <c r="CM70" s="901" t="str">
        <f>Sprache!$E$178</f>
        <v>Punkte:</v>
      </c>
      <c r="CN70" s="902"/>
      <c r="CO70" s="903"/>
      <c r="CP70" s="329">
        <f>CP69*PrSettings!$F$9</f>
        <v>0</v>
      </c>
      <c r="CQ70" s="329">
        <f>CQ69*PrSettings!$F$4</f>
        <v>0</v>
      </c>
      <c r="CR70" s="329">
        <f>CR69*PrSettings!$F$5</f>
        <v>0</v>
      </c>
      <c r="CS70" s="329">
        <f>CS69*PrSettings!$F$6</f>
        <v>0</v>
      </c>
      <c r="CT70" s="329">
        <f>CT69*PrSettings!$F$7</f>
        <v>0</v>
      </c>
      <c r="CU70" s="330">
        <f>CU69*PrSettings!$F$8</f>
        <v>0</v>
      </c>
      <c r="CZ70" s="901" t="str">
        <f>Sprache!$E$178</f>
        <v>Punkte:</v>
      </c>
      <c r="DA70" s="902"/>
      <c r="DB70" s="903"/>
      <c r="DC70" s="329">
        <f>DC69*PrSettings!$F$9</f>
        <v>0</v>
      </c>
      <c r="DD70" s="329">
        <f>DD69*PrSettings!$F$4</f>
        <v>0</v>
      </c>
      <c r="DE70" s="329">
        <f>DE69*PrSettings!$F$5</f>
        <v>0</v>
      </c>
      <c r="DF70" s="329">
        <f>DF69*PrSettings!$F$6</f>
        <v>0</v>
      </c>
      <c r="DG70" s="329">
        <f>DG69*PrSettings!$F$7</f>
        <v>0</v>
      </c>
      <c r="DH70" s="330">
        <f>DH69*PrSettings!$F$8</f>
        <v>0</v>
      </c>
      <c r="DM70" s="901" t="str">
        <f>Sprache!$E$178</f>
        <v>Punkte:</v>
      </c>
      <c r="DN70" s="902"/>
      <c r="DO70" s="903"/>
      <c r="DP70" s="329">
        <f>DP69*PrSettings!$F$9</f>
        <v>0</v>
      </c>
      <c r="DQ70" s="329">
        <f>DQ69*PrSettings!$F$4</f>
        <v>0</v>
      </c>
      <c r="DR70" s="329">
        <f>DR69*PrSettings!$F$5</f>
        <v>0</v>
      </c>
      <c r="DS70" s="329">
        <f>DS69*PrSettings!$F$6</f>
        <v>0</v>
      </c>
      <c r="DT70" s="329">
        <f>DT69*PrSettings!$F$7</f>
        <v>0</v>
      </c>
      <c r="DU70" s="330">
        <f>DU69*PrSettings!$F$8</f>
        <v>0</v>
      </c>
      <c r="DZ70" s="901" t="str">
        <f>Sprache!$E$178</f>
        <v>Punkte:</v>
      </c>
      <c r="EA70" s="902"/>
      <c r="EB70" s="903"/>
      <c r="EC70" s="329">
        <f>EC69*PrSettings!$F$9</f>
        <v>0</v>
      </c>
      <c r="ED70" s="329">
        <f>ED69*PrSettings!$F$4</f>
        <v>0</v>
      </c>
      <c r="EE70" s="329">
        <f>EE69*PrSettings!$F$5</f>
        <v>0</v>
      </c>
      <c r="EF70" s="329">
        <f>EF69*PrSettings!$F$6</f>
        <v>0</v>
      </c>
      <c r="EG70" s="329">
        <f>EG69*PrSettings!$F$7</f>
        <v>0</v>
      </c>
      <c r="EH70" s="330">
        <f>EH69*PrSettings!$F$8</f>
        <v>0</v>
      </c>
      <c r="EM70" s="901" t="str">
        <f>Sprache!$E$178</f>
        <v>Punkte:</v>
      </c>
      <c r="EN70" s="902"/>
      <c r="EO70" s="903"/>
      <c r="EP70" s="329">
        <f>EP69*PrSettings!$F$9</f>
        <v>0</v>
      </c>
      <c r="EQ70" s="329">
        <f>EQ69*PrSettings!$F$4</f>
        <v>0</v>
      </c>
      <c r="ER70" s="329">
        <f>ER69*PrSettings!$F$5</f>
        <v>0</v>
      </c>
      <c r="ES70" s="329">
        <f>ES69*PrSettings!$F$6</f>
        <v>0</v>
      </c>
      <c r="ET70" s="329">
        <f>ET69*PrSettings!$F$7</f>
        <v>0</v>
      </c>
      <c r="EU70" s="330">
        <f>EU69*PrSettings!$F$8</f>
        <v>0</v>
      </c>
      <c r="EZ70" s="901" t="str">
        <f>Sprache!$E$178</f>
        <v>Punkte:</v>
      </c>
      <c r="FA70" s="902"/>
      <c r="FB70" s="903"/>
      <c r="FC70" s="329">
        <f>FC69*PrSettings!$F$9</f>
        <v>0</v>
      </c>
      <c r="FD70" s="329">
        <f>FD69*PrSettings!$F$4</f>
        <v>0</v>
      </c>
      <c r="FE70" s="329">
        <f>FE69*PrSettings!$F$5</f>
        <v>0</v>
      </c>
      <c r="FF70" s="329">
        <f>FF69*PrSettings!$F$6</f>
        <v>0</v>
      </c>
      <c r="FG70" s="329">
        <f>FG69*PrSettings!$F$7</f>
        <v>0</v>
      </c>
      <c r="FH70" s="330">
        <f>FH69*PrSettings!$F$8</f>
        <v>0</v>
      </c>
      <c r="FM70" s="901" t="str">
        <f>Sprache!$E$178</f>
        <v>Punkte:</v>
      </c>
      <c r="FN70" s="902"/>
      <c r="FO70" s="903"/>
      <c r="FP70" s="329">
        <f>FP69*PrSettings!$F$9</f>
        <v>0</v>
      </c>
      <c r="FQ70" s="329">
        <f>FQ69*PrSettings!$F$4</f>
        <v>0</v>
      </c>
      <c r="FR70" s="329">
        <f>FR69*PrSettings!$F$5</f>
        <v>0</v>
      </c>
      <c r="FS70" s="329">
        <f>FS69*PrSettings!$F$6</f>
        <v>0</v>
      </c>
      <c r="FT70" s="329">
        <f>FT69*PrSettings!$F$7</f>
        <v>0</v>
      </c>
      <c r="FU70" s="330">
        <f>FU69*PrSettings!$F$8</f>
        <v>0</v>
      </c>
      <c r="FZ70" s="901" t="str">
        <f>Sprache!$E$178</f>
        <v>Punkte:</v>
      </c>
      <c r="GA70" s="902"/>
      <c r="GB70" s="903"/>
      <c r="GC70" s="329">
        <f>GC69*PrSettings!$F$9</f>
        <v>0</v>
      </c>
      <c r="GD70" s="329">
        <f>GD69*PrSettings!$F$4</f>
        <v>0</v>
      </c>
      <c r="GE70" s="329">
        <f>GE69*PrSettings!$F$5</f>
        <v>0</v>
      </c>
      <c r="GF70" s="329">
        <f>GF69*PrSettings!$F$6</f>
        <v>0</v>
      </c>
      <c r="GG70" s="329">
        <f>GG69*PrSettings!$F$7</f>
        <v>0</v>
      </c>
      <c r="GH70" s="330">
        <f>GH69*PrSettings!$F$8</f>
        <v>0</v>
      </c>
      <c r="GM70" s="901" t="str">
        <f>Sprache!$E$178</f>
        <v>Punkte:</v>
      </c>
      <c r="GN70" s="902"/>
      <c r="GO70" s="903"/>
      <c r="GP70" s="329">
        <f>GP69*PrSettings!$F$9</f>
        <v>0</v>
      </c>
      <c r="GQ70" s="329">
        <f>GQ69*PrSettings!$F$4</f>
        <v>0</v>
      </c>
      <c r="GR70" s="329">
        <f>GR69*PrSettings!$F$5</f>
        <v>0</v>
      </c>
      <c r="GS70" s="329">
        <f>GS69*PrSettings!$F$6</f>
        <v>0</v>
      </c>
      <c r="GT70" s="329">
        <f>GT69*PrSettings!$F$7</f>
        <v>0</v>
      </c>
      <c r="GU70" s="330">
        <f>GU69*PrSettings!$F$8</f>
        <v>0</v>
      </c>
      <c r="GZ70" s="901" t="str">
        <f>Sprache!$E$178</f>
        <v>Punkte:</v>
      </c>
      <c r="HA70" s="902"/>
      <c r="HB70" s="903"/>
      <c r="HC70" s="329">
        <f>HC69*PrSettings!$F$9</f>
        <v>0</v>
      </c>
      <c r="HD70" s="329">
        <f>HD69*PrSettings!$F$4</f>
        <v>0</v>
      </c>
      <c r="HE70" s="329">
        <f>HE69*PrSettings!$F$5</f>
        <v>0</v>
      </c>
      <c r="HF70" s="329">
        <f>HF69*PrSettings!$F$6</f>
        <v>0</v>
      </c>
      <c r="HG70" s="329">
        <f>HG69*PrSettings!$F$7</f>
        <v>0</v>
      </c>
      <c r="HH70" s="330">
        <f>HH69*PrSettings!$F$8</f>
        <v>0</v>
      </c>
      <c r="HM70" s="901" t="str">
        <f>Sprache!$E$178</f>
        <v>Punkte:</v>
      </c>
      <c r="HN70" s="902"/>
      <c r="HO70" s="903"/>
      <c r="HP70" s="329">
        <f>HP69*PrSettings!$F$9</f>
        <v>0</v>
      </c>
      <c r="HQ70" s="329">
        <f>HQ69*PrSettings!$F$4</f>
        <v>0</v>
      </c>
      <c r="HR70" s="329">
        <f>HR69*PrSettings!$F$5</f>
        <v>0</v>
      </c>
      <c r="HS70" s="329">
        <f>HS69*PrSettings!$F$6</f>
        <v>0</v>
      </c>
      <c r="HT70" s="329">
        <f>HT69*PrSettings!$F$7</f>
        <v>0</v>
      </c>
      <c r="HU70" s="330">
        <f>HU69*PrSettings!$F$8</f>
        <v>0</v>
      </c>
      <c r="HZ70" s="901" t="str">
        <f>Sprache!$E$178</f>
        <v>Punkte:</v>
      </c>
      <c r="IA70" s="902"/>
      <c r="IB70" s="903"/>
      <c r="IC70" s="329">
        <f>IC69*PrSettings!$F$9</f>
        <v>0</v>
      </c>
      <c r="ID70" s="329">
        <f>ID69*PrSettings!$F$4</f>
        <v>0</v>
      </c>
      <c r="IE70" s="329">
        <f>IE69*PrSettings!$F$5</f>
        <v>0</v>
      </c>
      <c r="IF70" s="329">
        <f>IF69*PrSettings!$F$6</f>
        <v>0</v>
      </c>
      <c r="IG70" s="329">
        <f>IG69*PrSettings!$F$7</f>
        <v>0</v>
      </c>
      <c r="IH70" s="330">
        <f>IH69*PrSettings!$F$8</f>
        <v>0</v>
      </c>
      <c r="IM70" s="901" t="str">
        <f>Sprache!$E$178</f>
        <v>Punkte:</v>
      </c>
      <c r="IN70" s="902"/>
      <c r="IO70" s="903"/>
      <c r="IP70" s="329">
        <f>IP69*PrSettings!$F$9</f>
        <v>0</v>
      </c>
      <c r="IQ70" s="329">
        <f>IQ69*PrSettings!$F$4</f>
        <v>0</v>
      </c>
      <c r="IR70" s="329">
        <f>IR69*PrSettings!$F$5</f>
        <v>0</v>
      </c>
      <c r="IS70" s="329">
        <f>IS69*PrSettings!$F$6</f>
        <v>0</v>
      </c>
      <c r="IT70" s="329">
        <f>IT69*PrSettings!$F$7</f>
        <v>0</v>
      </c>
      <c r="IU70" s="330">
        <f>IU69*PrSettings!$F$8</f>
        <v>0</v>
      </c>
      <c r="IZ70" s="901" t="str">
        <f>Sprache!$E$178</f>
        <v>Punkte:</v>
      </c>
      <c r="JA70" s="902"/>
      <c r="JB70" s="903"/>
      <c r="JC70" s="329">
        <f>JC69*PrSettings!$F$9</f>
        <v>0</v>
      </c>
      <c r="JD70" s="329">
        <f>JD69*PrSettings!$F$4</f>
        <v>0</v>
      </c>
      <c r="JE70" s="329">
        <f>JE69*PrSettings!$F$5</f>
        <v>0</v>
      </c>
      <c r="JF70" s="329">
        <f>JF69*PrSettings!$F$6</f>
        <v>0</v>
      </c>
      <c r="JG70" s="329">
        <f>JG69*PrSettings!$F$7</f>
        <v>0</v>
      </c>
      <c r="JH70" s="330">
        <f>JH69*PrSettings!$F$8</f>
        <v>0</v>
      </c>
      <c r="JM70" s="901" t="str">
        <f>Sprache!$E$178</f>
        <v>Punkte:</v>
      </c>
      <c r="JN70" s="902"/>
      <c r="JO70" s="903"/>
      <c r="JP70" s="329">
        <f>JP69*PrSettings!$F$9</f>
        <v>0</v>
      </c>
      <c r="JQ70" s="329">
        <f>JQ69*PrSettings!$F$4</f>
        <v>0</v>
      </c>
      <c r="JR70" s="329">
        <f>JR69*PrSettings!$F$5</f>
        <v>0</v>
      </c>
      <c r="JS70" s="329">
        <f>JS69*PrSettings!$F$6</f>
        <v>0</v>
      </c>
      <c r="JT70" s="329">
        <f>JT69*PrSettings!$F$7</f>
        <v>0</v>
      </c>
      <c r="JU70" s="330">
        <f>JU69*PrSettings!$F$8</f>
        <v>0</v>
      </c>
      <c r="JZ70" s="901" t="str">
        <f>Sprache!$E$178</f>
        <v>Punkte:</v>
      </c>
      <c r="KA70" s="902"/>
      <c r="KB70" s="903"/>
      <c r="KC70" s="329">
        <f>KC69*PrSettings!$F$9</f>
        <v>0</v>
      </c>
      <c r="KD70" s="329">
        <f>KD69*PrSettings!$F$4</f>
        <v>0</v>
      </c>
      <c r="KE70" s="329">
        <f>KE69*PrSettings!$F$5</f>
        <v>0</v>
      </c>
      <c r="KF70" s="329">
        <f>KF69*PrSettings!$F$6</f>
        <v>0</v>
      </c>
      <c r="KG70" s="329">
        <f>KG69*PrSettings!$F$7</f>
        <v>0</v>
      </c>
      <c r="KH70" s="330">
        <f>KH69*PrSettings!$F$8</f>
        <v>0</v>
      </c>
      <c r="KM70" s="901" t="str">
        <f>Sprache!$E$178</f>
        <v>Punkte:</v>
      </c>
      <c r="KN70" s="902"/>
      <c r="KO70" s="903"/>
      <c r="KP70" s="329">
        <f>KP69*PrSettings!$F$9</f>
        <v>0</v>
      </c>
      <c r="KQ70" s="329">
        <f>KQ69*PrSettings!$F$4</f>
        <v>0</v>
      </c>
      <c r="KR70" s="329">
        <f>KR69*PrSettings!$F$5</f>
        <v>0</v>
      </c>
      <c r="KS70" s="329">
        <f>KS69*PrSettings!$F$6</f>
        <v>0</v>
      </c>
      <c r="KT70" s="329">
        <f>KT69*PrSettings!$F$7</f>
        <v>0</v>
      </c>
      <c r="KU70" s="330">
        <f>KU69*PrSettings!$F$8</f>
        <v>0</v>
      </c>
      <c r="KZ70" s="901" t="str">
        <f>Sprache!$E$178</f>
        <v>Punkte:</v>
      </c>
      <c r="LA70" s="902"/>
      <c r="LB70" s="903"/>
      <c r="LC70" s="329">
        <f>LC69*PrSettings!$F$9</f>
        <v>0</v>
      </c>
      <c r="LD70" s="329">
        <f>LD69*PrSettings!$F$4</f>
        <v>0</v>
      </c>
      <c r="LE70" s="329">
        <f>LE69*PrSettings!$F$5</f>
        <v>0</v>
      </c>
      <c r="LF70" s="329">
        <f>LF69*PrSettings!$F$6</f>
        <v>0</v>
      </c>
      <c r="LG70" s="329">
        <f>LG69*PrSettings!$F$7</f>
        <v>0</v>
      </c>
      <c r="LH70" s="330">
        <f>LH69*PrSettings!$F$8</f>
        <v>0</v>
      </c>
      <c r="LM70" s="901" t="str">
        <f>Sprache!$E$178</f>
        <v>Punkte:</v>
      </c>
      <c r="LN70" s="902"/>
      <c r="LO70" s="903"/>
      <c r="LP70" s="329">
        <f>LP69*PrSettings!$F$9</f>
        <v>0</v>
      </c>
      <c r="LQ70" s="329">
        <f>LQ69*PrSettings!$F$4</f>
        <v>0</v>
      </c>
      <c r="LR70" s="329">
        <f>LR69*PrSettings!$F$5</f>
        <v>0</v>
      </c>
      <c r="LS70" s="329">
        <f>LS69*PrSettings!$F$6</f>
        <v>0</v>
      </c>
      <c r="LT70" s="329">
        <f>LT69*PrSettings!$F$7</f>
        <v>0</v>
      </c>
      <c r="LU70" s="330">
        <f>LU69*PrSettings!$F$8</f>
        <v>0</v>
      </c>
      <c r="LZ70" s="901" t="str">
        <f>Sprache!$E$178</f>
        <v>Punkte:</v>
      </c>
      <c r="MA70" s="902"/>
      <c r="MB70" s="903"/>
      <c r="MC70" s="329">
        <f>MC69*PrSettings!$F$9</f>
        <v>0</v>
      </c>
      <c r="MD70" s="329">
        <f>MD69*PrSettings!$F$4</f>
        <v>0</v>
      </c>
      <c r="ME70" s="329">
        <f>ME69*PrSettings!$F$5</f>
        <v>0</v>
      </c>
      <c r="MF70" s="329">
        <f>MF69*PrSettings!$F$6</f>
        <v>0</v>
      </c>
      <c r="MG70" s="329">
        <f>MG69*PrSettings!$F$7</f>
        <v>0</v>
      </c>
      <c r="MH70" s="330">
        <f>MH69*PrSettings!$F$8</f>
        <v>0</v>
      </c>
    </row>
    <row r="71" spans="2:346" ht="22.5" customHeight="1" thickTop="1" thickBot="1" x14ac:dyDescent="0.3">
      <c r="M71" s="904" t="str">
        <f>Sprache!$E$179</f>
        <v>Summe:</v>
      </c>
      <c r="N71" s="905"/>
      <c r="O71" s="906"/>
      <c r="P71" s="907">
        <f>SUM(P70:U70)</f>
        <v>0</v>
      </c>
      <c r="Q71" s="908"/>
      <c r="R71" s="908"/>
      <c r="S71" s="908"/>
      <c r="T71" s="908"/>
      <c r="U71" s="909"/>
      <c r="Z71" s="904" t="str">
        <f>Sprache!$E$179</f>
        <v>Summe:</v>
      </c>
      <c r="AA71" s="905"/>
      <c r="AB71" s="906"/>
      <c r="AC71" s="907">
        <f>SUM(AC70:AH70)</f>
        <v>0</v>
      </c>
      <c r="AD71" s="908"/>
      <c r="AE71" s="908"/>
      <c r="AF71" s="908"/>
      <c r="AG71" s="908"/>
      <c r="AH71" s="909"/>
      <c r="AM71" s="904" t="str">
        <f>Sprache!$E$179</f>
        <v>Summe:</v>
      </c>
      <c r="AN71" s="905"/>
      <c r="AO71" s="906"/>
      <c r="AP71" s="907">
        <f>SUM(AP70:AU70)</f>
        <v>0</v>
      </c>
      <c r="AQ71" s="908"/>
      <c r="AR71" s="908"/>
      <c r="AS71" s="908"/>
      <c r="AT71" s="908"/>
      <c r="AU71" s="909"/>
      <c r="AZ71" s="904" t="str">
        <f>Sprache!$E$179</f>
        <v>Summe:</v>
      </c>
      <c r="BA71" s="905"/>
      <c r="BB71" s="906"/>
      <c r="BC71" s="907">
        <f>SUM(BC70:BH70)</f>
        <v>0</v>
      </c>
      <c r="BD71" s="908"/>
      <c r="BE71" s="908"/>
      <c r="BF71" s="908"/>
      <c r="BG71" s="908"/>
      <c r="BH71" s="909"/>
      <c r="BM71" s="904" t="str">
        <f>Sprache!$E$179</f>
        <v>Summe:</v>
      </c>
      <c r="BN71" s="905"/>
      <c r="BO71" s="906"/>
      <c r="BP71" s="907">
        <f>SUM(BP70:BU70)</f>
        <v>0</v>
      </c>
      <c r="BQ71" s="908"/>
      <c r="BR71" s="908"/>
      <c r="BS71" s="908"/>
      <c r="BT71" s="908"/>
      <c r="BU71" s="909"/>
      <c r="BZ71" s="904" t="str">
        <f>Sprache!$E$179</f>
        <v>Summe:</v>
      </c>
      <c r="CA71" s="905"/>
      <c r="CB71" s="906"/>
      <c r="CC71" s="907">
        <f>SUM(CC70:CH70)</f>
        <v>0</v>
      </c>
      <c r="CD71" s="908"/>
      <c r="CE71" s="908"/>
      <c r="CF71" s="908"/>
      <c r="CG71" s="908"/>
      <c r="CH71" s="909"/>
      <c r="CM71" s="904" t="str">
        <f>Sprache!$E$179</f>
        <v>Summe:</v>
      </c>
      <c r="CN71" s="905"/>
      <c r="CO71" s="906"/>
      <c r="CP71" s="907">
        <f>SUM(CP70:CU70)</f>
        <v>0</v>
      </c>
      <c r="CQ71" s="908"/>
      <c r="CR71" s="908"/>
      <c r="CS71" s="908"/>
      <c r="CT71" s="908"/>
      <c r="CU71" s="909"/>
      <c r="CZ71" s="904" t="str">
        <f>Sprache!$E$179</f>
        <v>Summe:</v>
      </c>
      <c r="DA71" s="905"/>
      <c r="DB71" s="906"/>
      <c r="DC71" s="907">
        <f>SUM(DC70:DH70)</f>
        <v>0</v>
      </c>
      <c r="DD71" s="908"/>
      <c r="DE71" s="908"/>
      <c r="DF71" s="908"/>
      <c r="DG71" s="908"/>
      <c r="DH71" s="909"/>
      <c r="DM71" s="904" t="str">
        <f>Sprache!$E$179</f>
        <v>Summe:</v>
      </c>
      <c r="DN71" s="905"/>
      <c r="DO71" s="906"/>
      <c r="DP71" s="907">
        <f>SUM(DP70:DU70)</f>
        <v>0</v>
      </c>
      <c r="DQ71" s="908"/>
      <c r="DR71" s="908"/>
      <c r="DS71" s="908"/>
      <c r="DT71" s="908"/>
      <c r="DU71" s="909"/>
      <c r="DZ71" s="904" t="str">
        <f>Sprache!$E$179</f>
        <v>Summe:</v>
      </c>
      <c r="EA71" s="905"/>
      <c r="EB71" s="906"/>
      <c r="EC71" s="907">
        <f>SUM(EC70:EH70)</f>
        <v>0</v>
      </c>
      <c r="ED71" s="908"/>
      <c r="EE71" s="908"/>
      <c r="EF71" s="908"/>
      <c r="EG71" s="908"/>
      <c r="EH71" s="909"/>
      <c r="EM71" s="904" t="str">
        <f>Sprache!$E$179</f>
        <v>Summe:</v>
      </c>
      <c r="EN71" s="905"/>
      <c r="EO71" s="906"/>
      <c r="EP71" s="907">
        <f>SUM(EP70:EU70)</f>
        <v>0</v>
      </c>
      <c r="EQ71" s="908"/>
      <c r="ER71" s="908"/>
      <c r="ES71" s="908"/>
      <c r="ET71" s="908"/>
      <c r="EU71" s="909"/>
      <c r="EZ71" s="904" t="str">
        <f>Sprache!$E$179</f>
        <v>Summe:</v>
      </c>
      <c r="FA71" s="905"/>
      <c r="FB71" s="906"/>
      <c r="FC71" s="907">
        <f>SUM(FC70:FH70)</f>
        <v>0</v>
      </c>
      <c r="FD71" s="908"/>
      <c r="FE71" s="908"/>
      <c r="FF71" s="908"/>
      <c r="FG71" s="908"/>
      <c r="FH71" s="909"/>
      <c r="FM71" s="904" t="str">
        <f>Sprache!$E$179</f>
        <v>Summe:</v>
      </c>
      <c r="FN71" s="905"/>
      <c r="FO71" s="906"/>
      <c r="FP71" s="907">
        <f>SUM(FP70:FU70)</f>
        <v>0</v>
      </c>
      <c r="FQ71" s="908"/>
      <c r="FR71" s="908"/>
      <c r="FS71" s="908"/>
      <c r="FT71" s="908"/>
      <c r="FU71" s="909"/>
      <c r="FZ71" s="904" t="str">
        <f>Sprache!$E$179</f>
        <v>Summe:</v>
      </c>
      <c r="GA71" s="905"/>
      <c r="GB71" s="906"/>
      <c r="GC71" s="907">
        <f>SUM(GC70:GH70)</f>
        <v>0</v>
      </c>
      <c r="GD71" s="908"/>
      <c r="GE71" s="908"/>
      <c r="GF71" s="908"/>
      <c r="GG71" s="908"/>
      <c r="GH71" s="909"/>
      <c r="GM71" s="904" t="str">
        <f>Sprache!$E$179</f>
        <v>Summe:</v>
      </c>
      <c r="GN71" s="905"/>
      <c r="GO71" s="906"/>
      <c r="GP71" s="907">
        <f>SUM(GP70:GU70)</f>
        <v>0</v>
      </c>
      <c r="GQ71" s="908"/>
      <c r="GR71" s="908"/>
      <c r="GS71" s="908"/>
      <c r="GT71" s="908"/>
      <c r="GU71" s="909"/>
      <c r="GZ71" s="904" t="str">
        <f>Sprache!$E$179</f>
        <v>Summe:</v>
      </c>
      <c r="HA71" s="905"/>
      <c r="HB71" s="906"/>
      <c r="HC71" s="907">
        <f>SUM(HC70:HH70)</f>
        <v>0</v>
      </c>
      <c r="HD71" s="908"/>
      <c r="HE71" s="908"/>
      <c r="HF71" s="908"/>
      <c r="HG71" s="908"/>
      <c r="HH71" s="909"/>
      <c r="HM71" s="904" t="str">
        <f>Sprache!$E$179</f>
        <v>Summe:</v>
      </c>
      <c r="HN71" s="905"/>
      <c r="HO71" s="906"/>
      <c r="HP71" s="907">
        <f>SUM(HP70:HU70)</f>
        <v>0</v>
      </c>
      <c r="HQ71" s="908"/>
      <c r="HR71" s="908"/>
      <c r="HS71" s="908"/>
      <c r="HT71" s="908"/>
      <c r="HU71" s="909"/>
      <c r="HZ71" s="904" t="str">
        <f>Sprache!$E$179</f>
        <v>Summe:</v>
      </c>
      <c r="IA71" s="905"/>
      <c r="IB71" s="906"/>
      <c r="IC71" s="907">
        <f>SUM(IC70:IH70)</f>
        <v>0</v>
      </c>
      <c r="ID71" s="908"/>
      <c r="IE71" s="908"/>
      <c r="IF71" s="908"/>
      <c r="IG71" s="908"/>
      <c r="IH71" s="909"/>
      <c r="IM71" s="904" t="str">
        <f>Sprache!$E$179</f>
        <v>Summe:</v>
      </c>
      <c r="IN71" s="905"/>
      <c r="IO71" s="906"/>
      <c r="IP71" s="907">
        <f>SUM(IP70:IU70)</f>
        <v>0</v>
      </c>
      <c r="IQ71" s="908"/>
      <c r="IR71" s="908"/>
      <c r="IS71" s="908"/>
      <c r="IT71" s="908"/>
      <c r="IU71" s="909"/>
      <c r="IZ71" s="904" t="str">
        <f>Sprache!$E$179</f>
        <v>Summe:</v>
      </c>
      <c r="JA71" s="905"/>
      <c r="JB71" s="906"/>
      <c r="JC71" s="907">
        <f>SUM(JC70:JH70)</f>
        <v>0</v>
      </c>
      <c r="JD71" s="908"/>
      <c r="JE71" s="908"/>
      <c r="JF71" s="908"/>
      <c r="JG71" s="908"/>
      <c r="JH71" s="909"/>
      <c r="JM71" s="904" t="str">
        <f>Sprache!$E$179</f>
        <v>Summe:</v>
      </c>
      <c r="JN71" s="905"/>
      <c r="JO71" s="906"/>
      <c r="JP71" s="907">
        <f>SUM(JP70:JU70)</f>
        <v>0</v>
      </c>
      <c r="JQ71" s="908"/>
      <c r="JR71" s="908"/>
      <c r="JS71" s="908"/>
      <c r="JT71" s="908"/>
      <c r="JU71" s="909"/>
      <c r="JZ71" s="904" t="str">
        <f>Sprache!$E$179</f>
        <v>Summe:</v>
      </c>
      <c r="KA71" s="905"/>
      <c r="KB71" s="906"/>
      <c r="KC71" s="907">
        <f>SUM(KC70:KH70)</f>
        <v>0</v>
      </c>
      <c r="KD71" s="908"/>
      <c r="KE71" s="908"/>
      <c r="KF71" s="908"/>
      <c r="KG71" s="908"/>
      <c r="KH71" s="909"/>
      <c r="KM71" s="904" t="str">
        <f>Sprache!$E$179</f>
        <v>Summe:</v>
      </c>
      <c r="KN71" s="905"/>
      <c r="KO71" s="906"/>
      <c r="KP71" s="907">
        <f>SUM(KP70:KU70)</f>
        <v>0</v>
      </c>
      <c r="KQ71" s="908"/>
      <c r="KR71" s="908"/>
      <c r="KS71" s="908"/>
      <c r="KT71" s="908"/>
      <c r="KU71" s="909"/>
      <c r="KZ71" s="904" t="str">
        <f>Sprache!$E$179</f>
        <v>Summe:</v>
      </c>
      <c r="LA71" s="905"/>
      <c r="LB71" s="906"/>
      <c r="LC71" s="907">
        <f>SUM(LC70:LH70)</f>
        <v>0</v>
      </c>
      <c r="LD71" s="908"/>
      <c r="LE71" s="908"/>
      <c r="LF71" s="908"/>
      <c r="LG71" s="908"/>
      <c r="LH71" s="909"/>
      <c r="LM71" s="904" t="str">
        <f>Sprache!$E$179</f>
        <v>Summe:</v>
      </c>
      <c r="LN71" s="905"/>
      <c r="LO71" s="906"/>
      <c r="LP71" s="907">
        <f>SUM(LP70:LU70)</f>
        <v>0</v>
      </c>
      <c r="LQ71" s="908"/>
      <c r="LR71" s="908"/>
      <c r="LS71" s="908"/>
      <c r="LT71" s="908"/>
      <c r="LU71" s="909"/>
      <c r="LZ71" s="904" t="str">
        <f>Sprache!$E$179</f>
        <v>Summe:</v>
      </c>
      <c r="MA71" s="905"/>
      <c r="MB71" s="906"/>
      <c r="MC71" s="907">
        <f>SUM(MC70:MH70)</f>
        <v>0</v>
      </c>
      <c r="MD71" s="908"/>
      <c r="ME71" s="908"/>
      <c r="MF71" s="908"/>
      <c r="MG71" s="908"/>
      <c r="MH71" s="909"/>
    </row>
    <row r="72" spans="2:346" ht="30.75" customHeight="1" thickTop="1" x14ac:dyDescent="0.25"/>
    <row r="73" spans="2:346" ht="16.5" thickBot="1" x14ac:dyDescent="0.3">
      <c r="B73" s="910" t="str">
        <f>Sprache!$E$191</f>
        <v>Hinweis</v>
      </c>
      <c r="C73" s="910"/>
      <c r="D73" s="910"/>
      <c r="E73" s="910"/>
      <c r="F73" s="910"/>
      <c r="G73" s="910"/>
      <c r="H73" s="910"/>
      <c r="I73" s="553"/>
      <c r="J73" s="75"/>
      <c r="K73" s="75"/>
      <c r="L73" s="75"/>
      <c r="M73" s="75"/>
      <c r="N73"/>
      <c r="O73"/>
      <c r="P73"/>
      <c r="Q73"/>
      <c r="R73"/>
      <c r="S73"/>
      <c r="T73"/>
      <c r="W73" s="75"/>
      <c r="X73" s="75"/>
      <c r="Y73" s="75"/>
      <c r="Z73" s="75"/>
      <c r="AA73"/>
      <c r="AB73"/>
      <c r="AC73"/>
      <c r="AD73"/>
      <c r="AE73"/>
      <c r="AF73"/>
      <c r="AG73"/>
      <c r="AJ73" s="75"/>
      <c r="AK73" s="75"/>
      <c r="AL73" s="75"/>
      <c r="AM73" s="75"/>
      <c r="AN73"/>
      <c r="AO73"/>
      <c r="AP73"/>
      <c r="AQ73"/>
      <c r="AR73"/>
      <c r="AS73"/>
      <c r="AT73"/>
      <c r="AW73" s="75"/>
      <c r="AX73" s="75"/>
      <c r="AY73" s="75"/>
      <c r="AZ73" s="75"/>
      <c r="BA73"/>
      <c r="BB73"/>
      <c r="BC73"/>
      <c r="BD73"/>
      <c r="BE73"/>
      <c r="BF73"/>
      <c r="BG73"/>
      <c r="BJ73" s="75"/>
      <c r="BK73" s="75"/>
      <c r="BL73" s="75"/>
      <c r="BM73" s="75"/>
      <c r="BN73"/>
      <c r="BO73"/>
      <c r="BP73"/>
      <c r="BQ73"/>
      <c r="BR73"/>
      <c r="BS73"/>
      <c r="BT73"/>
      <c r="BW73" s="75"/>
      <c r="BX73" s="75"/>
      <c r="BY73" s="75"/>
      <c r="BZ73" s="75"/>
      <c r="CA73"/>
      <c r="CB73"/>
      <c r="CC73"/>
      <c r="CD73"/>
      <c r="CE73"/>
      <c r="CF73"/>
      <c r="CG73"/>
      <c r="CJ73" s="75"/>
      <c r="CK73" s="75"/>
      <c r="CL73" s="75"/>
      <c r="CM73" s="75"/>
      <c r="CN73"/>
      <c r="CO73"/>
      <c r="CP73"/>
      <c r="CQ73"/>
      <c r="CR73"/>
      <c r="CS73"/>
      <c r="CT73"/>
      <c r="CW73" s="75"/>
      <c r="CX73" s="75"/>
      <c r="CY73" s="75"/>
      <c r="CZ73" s="75"/>
      <c r="DA73"/>
      <c r="DB73"/>
      <c r="DC73"/>
      <c r="DD73"/>
      <c r="DE73"/>
      <c r="DF73"/>
      <c r="DG73"/>
      <c r="DJ73" s="75"/>
      <c r="DK73" s="75"/>
      <c r="DL73" s="75"/>
      <c r="DM73" s="75"/>
      <c r="DN73"/>
      <c r="DO73"/>
      <c r="DP73"/>
      <c r="DQ73"/>
      <c r="DR73"/>
      <c r="DS73"/>
      <c r="DT73"/>
      <c r="DW73" s="75"/>
      <c r="DX73" s="75"/>
      <c r="DY73" s="75"/>
      <c r="DZ73" s="75"/>
      <c r="EA73"/>
      <c r="EB73"/>
      <c r="EC73"/>
      <c r="ED73"/>
      <c r="EE73"/>
      <c r="EF73"/>
      <c r="EG73"/>
      <c r="EJ73" s="75"/>
      <c r="EK73" s="75"/>
      <c r="EL73" s="75"/>
      <c r="EM73" s="75"/>
      <c r="EN73"/>
      <c r="EO73"/>
      <c r="EP73"/>
      <c r="EQ73"/>
      <c r="ER73"/>
      <c r="ES73"/>
      <c r="ET73"/>
      <c r="EW73" s="75"/>
      <c r="EX73" s="75"/>
      <c r="EY73" s="75"/>
      <c r="EZ73" s="75"/>
      <c r="FA73"/>
      <c r="FB73"/>
      <c r="FC73"/>
      <c r="FD73"/>
      <c r="FE73"/>
      <c r="FF73"/>
      <c r="FG73"/>
      <c r="FJ73" s="75"/>
      <c r="FK73" s="75"/>
      <c r="FL73" s="75"/>
      <c r="FM73" s="75"/>
      <c r="FN73"/>
      <c r="FO73"/>
      <c r="FP73"/>
      <c r="FQ73"/>
      <c r="FR73"/>
      <c r="FS73"/>
      <c r="FT73"/>
      <c r="FW73" s="75"/>
      <c r="FX73" s="75"/>
      <c r="FY73" s="75"/>
      <c r="FZ73" s="75"/>
      <c r="GA73"/>
      <c r="GB73"/>
      <c r="GC73"/>
      <c r="GD73"/>
      <c r="GE73"/>
      <c r="GF73"/>
      <c r="GG73"/>
      <c r="GJ73" s="75"/>
      <c r="GK73" s="75"/>
      <c r="GL73" s="75"/>
      <c r="GM73" s="75"/>
      <c r="GN73"/>
      <c r="GO73"/>
      <c r="GP73"/>
      <c r="GQ73"/>
      <c r="GR73"/>
      <c r="GS73"/>
      <c r="GT73"/>
      <c r="GW73" s="75"/>
      <c r="GX73" s="75"/>
      <c r="GY73" s="75"/>
      <c r="GZ73" s="75"/>
      <c r="HA73"/>
      <c r="HB73"/>
      <c r="HC73"/>
      <c r="HD73"/>
      <c r="HE73"/>
      <c r="HF73"/>
      <c r="HG73"/>
      <c r="HJ73" s="75"/>
      <c r="HK73" s="75"/>
      <c r="HL73" s="75"/>
      <c r="HM73" s="75"/>
      <c r="HN73"/>
      <c r="HO73"/>
      <c r="HP73"/>
      <c r="HQ73"/>
      <c r="HR73"/>
      <c r="HS73"/>
      <c r="HT73"/>
      <c r="HW73" s="75"/>
      <c r="HX73" s="75"/>
      <c r="HY73" s="75"/>
      <c r="HZ73" s="75"/>
      <c r="IA73"/>
      <c r="IB73"/>
      <c r="IC73"/>
      <c r="ID73"/>
      <c r="IE73"/>
      <c r="IF73"/>
      <c r="IG73"/>
      <c r="IJ73" s="75"/>
      <c r="IK73" s="75"/>
      <c r="IL73" s="75"/>
      <c r="IM73" s="75"/>
      <c r="IN73"/>
      <c r="IO73"/>
      <c r="IP73"/>
      <c r="IQ73"/>
      <c r="IR73"/>
      <c r="IS73"/>
      <c r="IT73"/>
      <c r="IW73" s="75"/>
      <c r="IX73" s="75"/>
      <c r="IY73" s="75"/>
      <c r="IZ73" s="75"/>
      <c r="JA73"/>
      <c r="JB73"/>
      <c r="JC73"/>
      <c r="JD73"/>
      <c r="JE73"/>
      <c r="JF73"/>
      <c r="JG73"/>
      <c r="JJ73" s="75"/>
      <c r="JK73" s="75"/>
      <c r="JL73" s="75"/>
      <c r="JM73" s="75"/>
      <c r="JN73"/>
      <c r="JO73"/>
      <c r="JP73"/>
      <c r="JQ73"/>
      <c r="JR73"/>
      <c r="JS73"/>
      <c r="JT73"/>
      <c r="JW73" s="75"/>
      <c r="JX73" s="75"/>
      <c r="JY73" s="75"/>
      <c r="JZ73" s="75"/>
      <c r="KA73"/>
      <c r="KB73"/>
      <c r="KC73"/>
      <c r="KD73"/>
      <c r="KE73"/>
      <c r="KF73"/>
      <c r="KG73"/>
      <c r="KJ73" s="75"/>
      <c r="KK73" s="75"/>
      <c r="KL73" s="75"/>
      <c r="KM73" s="75"/>
      <c r="KN73"/>
      <c r="KO73"/>
      <c r="KP73"/>
      <c r="KQ73"/>
      <c r="KR73"/>
      <c r="KS73"/>
      <c r="KT73"/>
      <c r="KW73" s="75"/>
      <c r="KX73" s="75"/>
      <c r="KY73" s="75"/>
      <c r="KZ73" s="75"/>
      <c r="LA73"/>
      <c r="LB73"/>
      <c r="LC73"/>
      <c r="LD73"/>
      <c r="LE73"/>
      <c r="LF73"/>
      <c r="LG73"/>
      <c r="LJ73" s="75"/>
      <c r="LK73" s="75"/>
      <c r="LL73" s="75"/>
      <c r="LM73" s="75"/>
      <c r="LN73"/>
      <c r="LO73"/>
      <c r="LP73"/>
      <c r="LQ73"/>
      <c r="LR73"/>
      <c r="LS73"/>
      <c r="LT73"/>
      <c r="LW73" s="75"/>
      <c r="LX73" s="75"/>
      <c r="LY73" s="75"/>
      <c r="LZ73" s="75"/>
      <c r="MA73"/>
      <c r="MB73"/>
      <c r="MC73"/>
      <c r="MD73"/>
      <c r="ME73"/>
      <c r="MF73"/>
      <c r="MG73"/>
    </row>
    <row r="74" spans="2:346" ht="16.5" customHeight="1" thickTop="1" x14ac:dyDescent="0.25">
      <c r="B74" s="911" t="str">
        <f>Sprache!$E$200</f>
        <v>Um zum Beispiel zehn weitere Personen hinzuzufügen, selektiere die Spalten HJ bis MH und kopiere sie nach rechts. Fertig. (Blattschutz entfernen!)</v>
      </c>
      <c r="C74" s="912"/>
      <c r="D74" s="912"/>
      <c r="E74" s="912"/>
      <c r="F74" s="912"/>
      <c r="G74" s="912"/>
      <c r="H74" s="913"/>
      <c r="I74" s="555"/>
      <c r="J74" s="556"/>
      <c r="K74" s="124"/>
      <c r="L74" s="124"/>
      <c r="M74" s="124"/>
      <c r="N74"/>
      <c r="O74"/>
      <c r="P74"/>
      <c r="Q74"/>
      <c r="R74"/>
      <c r="S74"/>
      <c r="T74"/>
      <c r="W74" s="124"/>
      <c r="X74" s="124"/>
      <c r="Y74" s="124"/>
      <c r="Z74" s="124"/>
      <c r="AA74"/>
      <c r="AB74"/>
      <c r="AC74"/>
      <c r="AD74"/>
      <c r="AE74"/>
      <c r="AF74"/>
      <c r="AG74"/>
      <c r="AJ74" s="124"/>
      <c r="AK74" s="124"/>
      <c r="AL74" s="124"/>
      <c r="AM74" s="124"/>
      <c r="AN74"/>
      <c r="AO74"/>
      <c r="AP74"/>
      <c r="AQ74"/>
      <c r="AR74"/>
      <c r="AS74"/>
      <c r="AT74"/>
      <c r="AW74" s="124"/>
      <c r="AX74" s="124"/>
      <c r="AY74" s="124"/>
      <c r="AZ74" s="124"/>
      <c r="BA74"/>
      <c r="BB74"/>
      <c r="BC74"/>
      <c r="BD74"/>
      <c r="BE74"/>
      <c r="BF74"/>
      <c r="BG74"/>
      <c r="BJ74" s="124"/>
      <c r="BK74" s="124"/>
      <c r="BL74" s="124"/>
      <c r="BM74" s="124"/>
      <c r="BN74"/>
      <c r="BO74"/>
      <c r="BP74"/>
      <c r="BQ74"/>
      <c r="BR74"/>
      <c r="BS74"/>
      <c r="BT74"/>
      <c r="BW74" s="124"/>
      <c r="BX74" s="124"/>
      <c r="BY74" s="124"/>
      <c r="BZ74" s="124"/>
      <c r="CA74"/>
      <c r="CB74"/>
      <c r="CC74"/>
      <c r="CD74"/>
      <c r="CE74"/>
      <c r="CF74"/>
      <c r="CG74"/>
      <c r="CJ74" s="124"/>
      <c r="CK74" s="124"/>
      <c r="CL74" s="124"/>
      <c r="CM74" s="124"/>
      <c r="CN74"/>
      <c r="CO74"/>
      <c r="CP74"/>
      <c r="CQ74"/>
      <c r="CR74"/>
      <c r="CS74"/>
      <c r="CT74"/>
      <c r="CW74" s="124"/>
      <c r="CX74" s="124"/>
      <c r="CY74" s="124"/>
      <c r="CZ74" s="124"/>
      <c r="DA74"/>
      <c r="DB74"/>
      <c r="DC74"/>
      <c r="DD74"/>
      <c r="DE74"/>
      <c r="DF74"/>
      <c r="DG74"/>
      <c r="DJ74" s="124"/>
      <c r="DK74" s="124"/>
      <c r="DL74" s="124"/>
      <c r="DM74" s="124"/>
      <c r="DN74"/>
      <c r="DO74"/>
      <c r="DP74"/>
      <c r="DQ74"/>
      <c r="DR74"/>
      <c r="DS74"/>
      <c r="DT74"/>
      <c r="DW74" s="124"/>
      <c r="DX74" s="124"/>
      <c r="DY74" s="124"/>
      <c r="DZ74" s="124"/>
      <c r="EA74"/>
      <c r="EB74"/>
      <c r="EC74"/>
      <c r="ED74"/>
      <c r="EE74"/>
      <c r="EF74"/>
      <c r="EG74"/>
      <c r="EJ74" s="124"/>
      <c r="EK74" s="124"/>
      <c r="EL74" s="124"/>
      <c r="EM74" s="124"/>
      <c r="EN74"/>
      <c r="EO74"/>
      <c r="EP74"/>
      <c r="EQ74"/>
      <c r="ER74"/>
      <c r="ES74"/>
      <c r="ET74"/>
      <c r="EW74" s="124"/>
      <c r="EX74" s="124"/>
      <c r="EY74" s="124"/>
      <c r="EZ74" s="124"/>
      <c r="FA74"/>
      <c r="FB74"/>
      <c r="FC74"/>
      <c r="FD74"/>
      <c r="FE74"/>
      <c r="FF74"/>
      <c r="FG74"/>
      <c r="FJ74" s="124"/>
      <c r="FK74" s="124"/>
      <c r="FL74" s="124"/>
      <c r="FM74" s="124"/>
      <c r="FN74"/>
      <c r="FO74"/>
      <c r="FP74"/>
      <c r="FQ74"/>
      <c r="FR74"/>
      <c r="FS74"/>
      <c r="FT74"/>
      <c r="FW74" s="124"/>
      <c r="FX74" s="124"/>
      <c r="FY74" s="124"/>
      <c r="FZ74" s="124"/>
      <c r="GA74"/>
      <c r="GB74"/>
      <c r="GC74"/>
      <c r="GD74"/>
      <c r="GE74"/>
      <c r="GF74"/>
      <c r="GG74"/>
      <c r="GJ74" s="124"/>
      <c r="GK74" s="124"/>
      <c r="GL74" s="124"/>
      <c r="GM74" s="124"/>
      <c r="GN74"/>
      <c r="GO74"/>
      <c r="GP74"/>
      <c r="GQ74"/>
      <c r="GR74"/>
      <c r="GS74"/>
      <c r="GT74"/>
      <c r="GW74" s="124"/>
      <c r="GX74" s="124"/>
      <c r="GY74" s="124"/>
      <c r="GZ74" s="124"/>
      <c r="HA74"/>
      <c r="HB74"/>
      <c r="HC74"/>
      <c r="HD74"/>
      <c r="HE74"/>
      <c r="HF74"/>
      <c r="HG74"/>
      <c r="HJ74" s="124"/>
      <c r="HK74" s="124"/>
      <c r="HL74" s="124"/>
      <c r="HM74" s="124"/>
      <c r="HN74"/>
      <c r="HO74"/>
      <c r="HP74"/>
      <c r="HQ74"/>
      <c r="HR74"/>
      <c r="HS74"/>
      <c r="HT74"/>
      <c r="HW74" s="124"/>
      <c r="HX74" s="124"/>
      <c r="HY74" s="124"/>
      <c r="HZ74" s="124"/>
      <c r="IA74"/>
      <c r="IB74"/>
      <c r="IC74"/>
      <c r="ID74"/>
      <c r="IE74"/>
      <c r="IF74"/>
      <c r="IG74"/>
      <c r="IJ74" s="124"/>
      <c r="IK74" s="124"/>
      <c r="IL74" s="124"/>
      <c r="IM74" s="124"/>
      <c r="IN74"/>
      <c r="IO74"/>
      <c r="IP74"/>
      <c r="IQ74"/>
      <c r="IR74"/>
      <c r="IS74"/>
      <c r="IT74"/>
      <c r="IW74" s="124"/>
      <c r="IX74" s="124"/>
      <c r="IY74" s="124"/>
      <c r="IZ74" s="124"/>
      <c r="JA74"/>
      <c r="JB74"/>
      <c r="JC74"/>
      <c r="JD74"/>
      <c r="JE74"/>
      <c r="JF74"/>
      <c r="JG74"/>
      <c r="JJ74" s="124"/>
      <c r="JK74" s="124"/>
      <c r="JL74" s="124"/>
      <c r="JM74" s="124"/>
      <c r="JN74"/>
      <c r="JO74"/>
      <c r="JP74"/>
      <c r="JQ74"/>
      <c r="JR74"/>
      <c r="JS74"/>
      <c r="JT74"/>
      <c r="JW74" s="124"/>
      <c r="JX74" s="124"/>
      <c r="JY74" s="124"/>
      <c r="JZ74" s="124"/>
      <c r="KA74"/>
      <c r="KB74"/>
      <c r="KC74"/>
      <c r="KD74"/>
      <c r="KE74"/>
      <c r="KF74"/>
      <c r="KG74"/>
      <c r="KJ74" s="124"/>
      <c r="KK74" s="124"/>
      <c r="KL74" s="124"/>
      <c r="KM74" s="124"/>
      <c r="KN74"/>
      <c r="KO74"/>
      <c r="KP74"/>
      <c r="KQ74"/>
      <c r="KR74"/>
      <c r="KS74"/>
      <c r="KT74"/>
      <c r="KW74" s="124"/>
      <c r="KX74" s="124"/>
      <c r="KY74" s="124"/>
      <c r="KZ74" s="124"/>
      <c r="LA74"/>
      <c r="LB74"/>
      <c r="LC74"/>
      <c r="LD74"/>
      <c r="LE74"/>
      <c r="LF74"/>
      <c r="LG74"/>
      <c r="LJ74" s="124"/>
      <c r="LK74" s="124"/>
      <c r="LL74" s="124"/>
      <c r="LM74" s="124"/>
      <c r="LN74"/>
      <c r="LO74"/>
      <c r="LP74"/>
      <c r="LQ74"/>
      <c r="LR74"/>
      <c r="LS74"/>
      <c r="LT74"/>
      <c r="LW74" s="124"/>
      <c r="LX74" s="124"/>
      <c r="LY74" s="124"/>
      <c r="LZ74" s="124"/>
      <c r="MA74"/>
      <c r="MB74"/>
      <c r="MC74"/>
      <c r="MD74"/>
      <c r="ME74"/>
      <c r="MF74"/>
      <c r="MG74"/>
    </row>
    <row r="75" spans="2:346" x14ac:dyDescent="0.25">
      <c r="B75" s="914"/>
      <c r="C75" s="915"/>
      <c r="D75" s="915"/>
      <c r="E75" s="915"/>
      <c r="F75" s="915"/>
      <c r="G75" s="915"/>
      <c r="H75" s="916"/>
      <c r="I75" s="555"/>
      <c r="J75" s="556"/>
      <c r="K75" s="124"/>
      <c r="L75" s="124"/>
      <c r="M75" s="124"/>
      <c r="N75"/>
      <c r="O75"/>
      <c r="P75"/>
      <c r="Q75"/>
      <c r="R75"/>
      <c r="S75"/>
      <c r="T75"/>
      <c r="W75" s="124"/>
      <c r="X75" s="124"/>
      <c r="Y75" s="124"/>
      <c r="Z75" s="124"/>
      <c r="AA75"/>
      <c r="AB75"/>
      <c r="AC75"/>
      <c r="AD75"/>
      <c r="AE75"/>
      <c r="AF75"/>
      <c r="AG75"/>
      <c r="AJ75" s="124"/>
      <c r="AK75" s="124"/>
      <c r="AL75" s="124"/>
      <c r="AM75" s="124"/>
      <c r="AN75"/>
      <c r="AO75"/>
      <c r="AP75"/>
      <c r="AQ75"/>
      <c r="AR75"/>
      <c r="AS75"/>
      <c r="AT75"/>
      <c r="AW75" s="124"/>
      <c r="AX75" s="124"/>
      <c r="AY75" s="124"/>
      <c r="AZ75" s="124"/>
      <c r="BA75"/>
      <c r="BB75"/>
      <c r="BC75"/>
      <c r="BD75"/>
      <c r="BE75"/>
      <c r="BF75"/>
      <c r="BG75"/>
      <c r="BJ75" s="124"/>
      <c r="BK75" s="124"/>
      <c r="BL75" s="124"/>
      <c r="BM75" s="124"/>
      <c r="BN75"/>
      <c r="BO75"/>
      <c r="BP75"/>
      <c r="BQ75"/>
      <c r="BR75"/>
      <c r="BS75"/>
      <c r="BT75"/>
      <c r="BW75" s="124"/>
      <c r="BX75" s="124"/>
      <c r="BY75" s="124"/>
      <c r="BZ75" s="124"/>
      <c r="CA75"/>
      <c r="CB75"/>
      <c r="CC75"/>
      <c r="CD75"/>
      <c r="CE75"/>
      <c r="CF75"/>
      <c r="CG75"/>
      <c r="CJ75" s="124"/>
      <c r="CK75" s="124"/>
      <c r="CL75" s="124"/>
      <c r="CM75" s="124"/>
      <c r="CN75"/>
      <c r="CO75"/>
      <c r="CP75"/>
      <c r="CQ75"/>
      <c r="CR75"/>
      <c r="CS75"/>
      <c r="CT75"/>
      <c r="CW75" s="124"/>
      <c r="CX75" s="124"/>
      <c r="CY75" s="124"/>
      <c r="CZ75" s="124"/>
      <c r="DA75"/>
      <c r="DB75"/>
      <c r="DC75"/>
      <c r="DD75"/>
      <c r="DE75"/>
      <c r="DF75"/>
      <c r="DG75"/>
      <c r="DJ75" s="124"/>
      <c r="DK75" s="124"/>
      <c r="DL75" s="124"/>
      <c r="DM75" s="124"/>
      <c r="DN75"/>
      <c r="DO75"/>
      <c r="DP75"/>
      <c r="DQ75"/>
      <c r="DR75"/>
      <c r="DS75"/>
      <c r="DT75"/>
      <c r="DW75" s="124"/>
      <c r="DX75" s="124"/>
      <c r="DY75" s="124"/>
      <c r="DZ75" s="124"/>
      <c r="EA75"/>
      <c r="EB75"/>
      <c r="EC75"/>
      <c r="ED75"/>
      <c r="EE75"/>
      <c r="EF75"/>
      <c r="EG75"/>
      <c r="EJ75" s="124"/>
      <c r="EK75" s="124"/>
      <c r="EL75" s="124"/>
      <c r="EM75" s="124"/>
      <c r="EN75"/>
      <c r="EO75"/>
      <c r="EP75"/>
      <c r="EQ75"/>
      <c r="ER75"/>
      <c r="ES75"/>
      <c r="ET75"/>
      <c r="EW75" s="124"/>
      <c r="EX75" s="124"/>
      <c r="EY75" s="124"/>
      <c r="EZ75" s="124"/>
      <c r="FA75"/>
      <c r="FB75"/>
      <c r="FC75"/>
      <c r="FD75"/>
      <c r="FE75"/>
      <c r="FF75"/>
      <c r="FG75"/>
      <c r="FJ75" s="124"/>
      <c r="FK75" s="124"/>
      <c r="FL75" s="124"/>
      <c r="FM75" s="124"/>
      <c r="FN75"/>
      <c r="FO75"/>
      <c r="FP75"/>
      <c r="FQ75"/>
      <c r="FR75"/>
      <c r="FS75"/>
      <c r="FT75"/>
      <c r="FW75" s="124"/>
      <c r="FX75" s="124"/>
      <c r="FY75" s="124"/>
      <c r="FZ75" s="124"/>
      <c r="GA75"/>
      <c r="GB75"/>
      <c r="GC75"/>
      <c r="GD75"/>
      <c r="GE75"/>
      <c r="GF75"/>
      <c r="GG75"/>
      <c r="GJ75" s="124"/>
      <c r="GK75" s="124"/>
      <c r="GL75" s="124"/>
      <c r="GM75" s="124"/>
      <c r="GN75"/>
      <c r="GO75"/>
      <c r="GP75"/>
      <c r="GQ75"/>
      <c r="GR75"/>
      <c r="GS75"/>
      <c r="GT75"/>
      <c r="GW75" s="124"/>
      <c r="GX75" s="124"/>
      <c r="GY75" s="124"/>
      <c r="GZ75" s="124"/>
      <c r="HA75"/>
      <c r="HB75"/>
      <c r="HC75"/>
      <c r="HD75"/>
      <c r="HE75"/>
      <c r="HF75"/>
      <c r="HG75"/>
      <c r="HJ75" s="124"/>
      <c r="HK75" s="124"/>
      <c r="HL75" s="124"/>
      <c r="HM75" s="124"/>
      <c r="HN75"/>
      <c r="HO75"/>
      <c r="HP75"/>
      <c r="HQ75"/>
      <c r="HR75"/>
      <c r="HS75"/>
      <c r="HT75"/>
      <c r="HW75" s="124"/>
      <c r="HX75" s="124"/>
      <c r="HY75" s="124"/>
      <c r="HZ75" s="124"/>
      <c r="IA75"/>
      <c r="IB75"/>
      <c r="IC75"/>
      <c r="ID75"/>
      <c r="IE75"/>
      <c r="IF75"/>
      <c r="IG75"/>
      <c r="IJ75" s="124"/>
      <c r="IK75" s="124"/>
      <c r="IL75" s="124"/>
      <c r="IM75" s="124"/>
      <c r="IN75"/>
      <c r="IO75"/>
      <c r="IP75"/>
      <c r="IQ75"/>
      <c r="IR75"/>
      <c r="IS75"/>
      <c r="IT75"/>
      <c r="IW75" s="124"/>
      <c r="IX75" s="124"/>
      <c r="IY75" s="124"/>
      <c r="IZ75" s="124"/>
      <c r="JA75"/>
      <c r="JB75"/>
      <c r="JC75"/>
      <c r="JD75"/>
      <c r="JE75"/>
      <c r="JF75"/>
      <c r="JG75"/>
      <c r="JJ75" s="124"/>
      <c r="JK75" s="124"/>
      <c r="JL75" s="124"/>
      <c r="JM75" s="124"/>
      <c r="JN75"/>
      <c r="JO75"/>
      <c r="JP75"/>
      <c r="JQ75"/>
      <c r="JR75"/>
      <c r="JS75"/>
      <c r="JT75"/>
      <c r="JW75" s="124"/>
      <c r="JX75" s="124"/>
      <c r="JY75" s="124"/>
      <c r="JZ75" s="124"/>
      <c r="KA75"/>
      <c r="KB75"/>
      <c r="KC75"/>
      <c r="KD75"/>
      <c r="KE75"/>
      <c r="KF75"/>
      <c r="KG75"/>
      <c r="KJ75" s="124"/>
      <c r="KK75" s="124"/>
      <c r="KL75" s="124"/>
      <c r="KM75" s="124"/>
      <c r="KN75"/>
      <c r="KO75"/>
      <c r="KP75"/>
      <c r="KQ75"/>
      <c r="KR75"/>
      <c r="KS75"/>
      <c r="KT75"/>
      <c r="KW75" s="124"/>
      <c r="KX75" s="124"/>
      <c r="KY75" s="124"/>
      <c r="KZ75" s="124"/>
      <c r="LA75"/>
      <c r="LB75"/>
      <c r="LC75"/>
      <c r="LD75"/>
      <c r="LE75"/>
      <c r="LF75"/>
      <c r="LG75"/>
      <c r="LJ75" s="124"/>
      <c r="LK75" s="124"/>
      <c r="LL75" s="124"/>
      <c r="LM75" s="124"/>
      <c r="LN75"/>
      <c r="LO75"/>
      <c r="LP75"/>
      <c r="LQ75"/>
      <c r="LR75"/>
      <c r="LS75"/>
      <c r="LT75"/>
      <c r="LW75" s="124"/>
      <c r="LX75" s="124"/>
      <c r="LY75" s="124"/>
      <c r="LZ75" s="124"/>
      <c r="MA75"/>
      <c r="MB75"/>
      <c r="MC75"/>
      <c r="MD75"/>
      <c r="ME75"/>
      <c r="MF75"/>
      <c r="MG75"/>
    </row>
    <row r="76" spans="2:346" x14ac:dyDescent="0.25">
      <c r="B76" s="914"/>
      <c r="C76" s="915"/>
      <c r="D76" s="915"/>
      <c r="E76" s="915"/>
      <c r="F76" s="915"/>
      <c r="G76" s="915"/>
      <c r="H76" s="916"/>
      <c r="I76" s="555"/>
      <c r="J76" s="556"/>
      <c r="K76" s="124"/>
      <c r="L76" s="124"/>
      <c r="M76" s="124"/>
      <c r="N76"/>
      <c r="O76"/>
      <c r="P76"/>
      <c r="Q76"/>
      <c r="R76"/>
      <c r="S76"/>
      <c r="T76"/>
      <c r="W76" s="124"/>
      <c r="X76" s="124"/>
      <c r="Y76" s="124"/>
      <c r="Z76" s="124"/>
      <c r="AA76"/>
      <c r="AB76"/>
      <c r="AC76"/>
      <c r="AD76"/>
      <c r="AE76"/>
      <c r="AF76"/>
      <c r="AG76"/>
      <c r="AJ76" s="124"/>
      <c r="AK76" s="124"/>
      <c r="AL76" s="124"/>
      <c r="AM76" s="124"/>
      <c r="AN76"/>
      <c r="AO76"/>
      <c r="AP76"/>
      <c r="AQ76"/>
      <c r="AR76"/>
      <c r="AS76"/>
      <c r="AT76"/>
      <c r="AW76" s="124"/>
      <c r="AX76" s="124"/>
      <c r="AY76" s="124"/>
      <c r="AZ76" s="124"/>
      <c r="BA76"/>
      <c r="BB76"/>
      <c r="BC76"/>
      <c r="BD76"/>
      <c r="BE76"/>
      <c r="BF76"/>
      <c r="BG76"/>
      <c r="BJ76" s="124"/>
      <c r="BK76" s="124"/>
      <c r="BL76" s="124"/>
      <c r="BM76" s="124"/>
      <c r="BN76"/>
      <c r="BO76"/>
      <c r="BP76"/>
      <c r="BQ76"/>
      <c r="BR76"/>
      <c r="BS76"/>
      <c r="BT76"/>
      <c r="BW76" s="124"/>
      <c r="BX76" s="124"/>
      <c r="BY76" s="124"/>
      <c r="BZ76" s="124"/>
      <c r="CA76"/>
      <c r="CB76"/>
      <c r="CC76"/>
      <c r="CD76"/>
      <c r="CE76"/>
      <c r="CF76"/>
      <c r="CG76"/>
      <c r="CJ76" s="124"/>
      <c r="CK76" s="124"/>
      <c r="CL76" s="124"/>
      <c r="CM76" s="124"/>
      <c r="CN76"/>
      <c r="CO76"/>
      <c r="CP76"/>
      <c r="CQ76"/>
      <c r="CR76"/>
      <c r="CS76"/>
      <c r="CT76"/>
      <c r="CW76" s="124"/>
      <c r="CX76" s="124"/>
      <c r="CY76" s="124"/>
      <c r="CZ76" s="124"/>
      <c r="DA76"/>
      <c r="DB76"/>
      <c r="DC76"/>
      <c r="DD76"/>
      <c r="DE76"/>
      <c r="DF76"/>
      <c r="DG76"/>
      <c r="DJ76" s="124"/>
      <c r="DK76" s="124"/>
      <c r="DL76" s="124"/>
      <c r="DM76" s="124"/>
      <c r="DN76"/>
      <c r="DO76"/>
      <c r="DP76"/>
      <c r="DQ76"/>
      <c r="DR76"/>
      <c r="DS76"/>
      <c r="DT76"/>
      <c r="DW76" s="124"/>
      <c r="DX76" s="124"/>
      <c r="DY76" s="124"/>
      <c r="DZ76" s="124"/>
      <c r="EA76"/>
      <c r="EB76"/>
      <c r="EC76"/>
      <c r="ED76"/>
      <c r="EE76"/>
      <c r="EF76"/>
      <c r="EG76"/>
      <c r="EJ76" s="124"/>
      <c r="EK76" s="124"/>
      <c r="EL76" s="124"/>
      <c r="EM76" s="124"/>
      <c r="EN76"/>
      <c r="EO76"/>
      <c r="EP76"/>
      <c r="EQ76"/>
      <c r="ER76"/>
      <c r="ES76"/>
      <c r="ET76"/>
      <c r="EW76" s="124"/>
      <c r="EX76" s="124"/>
      <c r="EY76" s="124"/>
      <c r="EZ76" s="124"/>
      <c r="FA76"/>
      <c r="FB76"/>
      <c r="FC76"/>
      <c r="FD76"/>
      <c r="FE76"/>
      <c r="FF76"/>
      <c r="FG76"/>
      <c r="FJ76" s="124"/>
      <c r="FK76" s="124"/>
      <c r="FL76" s="124"/>
      <c r="FM76" s="124"/>
      <c r="FN76"/>
      <c r="FO76"/>
      <c r="FP76"/>
      <c r="FQ76"/>
      <c r="FR76"/>
      <c r="FS76"/>
      <c r="FT76"/>
      <c r="FW76" s="124"/>
      <c r="FX76" s="124"/>
      <c r="FY76" s="124"/>
      <c r="FZ76" s="124"/>
      <c r="GA76"/>
      <c r="GB76"/>
      <c r="GC76"/>
      <c r="GD76"/>
      <c r="GE76"/>
      <c r="GF76"/>
      <c r="GG76"/>
      <c r="GJ76" s="124"/>
      <c r="GK76" s="124"/>
      <c r="GL76" s="124"/>
      <c r="GM76" s="124"/>
      <c r="GN76"/>
      <c r="GO76"/>
      <c r="GP76"/>
      <c r="GQ76"/>
      <c r="GR76"/>
      <c r="GS76"/>
      <c r="GT76"/>
      <c r="GW76" s="124"/>
      <c r="GX76" s="124"/>
      <c r="GY76" s="124"/>
      <c r="GZ76" s="124"/>
      <c r="HA76"/>
      <c r="HB76"/>
      <c r="HC76"/>
      <c r="HD76"/>
      <c r="HE76"/>
      <c r="HF76"/>
      <c r="HG76"/>
      <c r="HJ76" s="124"/>
      <c r="HK76" s="124"/>
      <c r="HL76" s="124"/>
      <c r="HM76" s="124"/>
      <c r="HN76"/>
      <c r="HO76"/>
      <c r="HP76"/>
      <c r="HQ76"/>
      <c r="HR76"/>
      <c r="HS76"/>
      <c r="HT76"/>
      <c r="HW76" s="124"/>
      <c r="HX76" s="124"/>
      <c r="HY76" s="124"/>
      <c r="HZ76" s="124"/>
      <c r="IA76"/>
      <c r="IB76"/>
      <c r="IC76"/>
      <c r="ID76"/>
      <c r="IE76"/>
      <c r="IF76"/>
      <c r="IG76"/>
      <c r="IJ76" s="124"/>
      <c r="IK76" s="124"/>
      <c r="IL76" s="124"/>
      <c r="IM76" s="124"/>
      <c r="IN76"/>
      <c r="IO76"/>
      <c r="IP76"/>
      <c r="IQ76"/>
      <c r="IR76"/>
      <c r="IS76"/>
      <c r="IT76"/>
      <c r="IW76" s="124"/>
      <c r="IX76" s="124"/>
      <c r="IY76" s="124"/>
      <c r="IZ76" s="124"/>
      <c r="JA76"/>
      <c r="JB76"/>
      <c r="JC76"/>
      <c r="JD76"/>
      <c r="JE76"/>
      <c r="JF76"/>
      <c r="JG76"/>
      <c r="JJ76" s="124"/>
      <c r="JK76" s="124"/>
      <c r="JL76" s="124"/>
      <c r="JM76" s="124"/>
      <c r="JN76"/>
      <c r="JO76"/>
      <c r="JP76"/>
      <c r="JQ76"/>
      <c r="JR76"/>
      <c r="JS76"/>
      <c r="JT76"/>
      <c r="JW76" s="124"/>
      <c r="JX76" s="124"/>
      <c r="JY76" s="124"/>
      <c r="JZ76" s="124"/>
      <c r="KA76"/>
      <c r="KB76"/>
      <c r="KC76"/>
      <c r="KD76"/>
      <c r="KE76"/>
      <c r="KF76"/>
      <c r="KG76"/>
      <c r="KJ76" s="124"/>
      <c r="KK76" s="124"/>
      <c r="KL76" s="124"/>
      <c r="KM76" s="124"/>
      <c r="KN76"/>
      <c r="KO76"/>
      <c r="KP76"/>
      <c r="KQ76"/>
      <c r="KR76"/>
      <c r="KS76"/>
      <c r="KT76"/>
      <c r="KW76" s="124"/>
      <c r="KX76" s="124"/>
      <c r="KY76" s="124"/>
      <c r="KZ76" s="124"/>
      <c r="LA76"/>
      <c r="LB76"/>
      <c r="LC76"/>
      <c r="LD76"/>
      <c r="LE76"/>
      <c r="LF76"/>
      <c r="LG76"/>
      <c r="LJ76" s="124"/>
      <c r="LK76" s="124"/>
      <c r="LL76" s="124"/>
      <c r="LM76" s="124"/>
      <c r="LN76"/>
      <c r="LO76"/>
      <c r="LP76"/>
      <c r="LQ76"/>
      <c r="LR76"/>
      <c r="LS76"/>
      <c r="LT76"/>
      <c r="LW76" s="124"/>
      <c r="LX76" s="124"/>
      <c r="LY76" s="124"/>
      <c r="LZ76" s="124"/>
      <c r="MA76"/>
      <c r="MB76"/>
      <c r="MC76"/>
      <c r="MD76"/>
      <c r="ME76"/>
      <c r="MF76"/>
      <c r="MG76"/>
    </row>
    <row r="77" spans="2:346" ht="15.75" customHeight="1" x14ac:dyDescent="0.25">
      <c r="B77" s="914" t="str">
        <f>Sprache!$E$201</f>
        <v>Um die Teams in der KO-Runde vorherzusagen, gib in den gelben Feldern die Nummern der Teams ein.</v>
      </c>
      <c r="C77" s="915"/>
      <c r="D77" s="915"/>
      <c r="E77" s="915"/>
      <c r="F77" s="915"/>
      <c r="G77" s="915"/>
      <c r="H77" s="916"/>
      <c r="I77" s="555"/>
      <c r="J77" s="556"/>
      <c r="K77" s="124"/>
      <c r="L77" s="124"/>
      <c r="M77" s="124"/>
      <c r="N77"/>
      <c r="O77"/>
      <c r="P77"/>
      <c r="Q77"/>
      <c r="R77"/>
      <c r="S77"/>
      <c r="T77"/>
      <c r="W77" s="124"/>
      <c r="X77" s="124"/>
      <c r="Y77" s="124"/>
      <c r="Z77" s="124"/>
      <c r="AA77"/>
      <c r="AB77"/>
      <c r="AC77"/>
      <c r="AD77"/>
      <c r="AE77"/>
      <c r="AF77"/>
      <c r="AG77"/>
      <c r="AJ77" s="124"/>
      <c r="AK77" s="124"/>
      <c r="AL77" s="124"/>
      <c r="AM77" s="124"/>
      <c r="AN77"/>
      <c r="AO77"/>
      <c r="AP77"/>
      <c r="AQ77"/>
      <c r="AR77"/>
      <c r="AS77"/>
      <c r="AT77"/>
      <c r="AW77" s="124"/>
      <c r="AX77" s="124"/>
      <c r="AY77" s="124"/>
      <c r="AZ77" s="124"/>
      <c r="BA77"/>
      <c r="BB77"/>
      <c r="BC77"/>
      <c r="BD77"/>
      <c r="BE77"/>
      <c r="BF77"/>
      <c r="BG77"/>
      <c r="BJ77" s="124"/>
      <c r="BK77" s="124"/>
      <c r="BL77" s="124"/>
      <c r="BM77" s="124"/>
      <c r="BN77"/>
      <c r="BO77"/>
      <c r="BP77"/>
      <c r="BQ77"/>
      <c r="BR77"/>
      <c r="BS77"/>
      <c r="BT77"/>
      <c r="BW77" s="124"/>
      <c r="BX77" s="124"/>
      <c r="BY77" s="124"/>
      <c r="BZ77" s="124"/>
      <c r="CA77"/>
      <c r="CB77"/>
      <c r="CC77"/>
      <c r="CD77"/>
      <c r="CE77"/>
      <c r="CF77"/>
      <c r="CG77"/>
      <c r="CJ77" s="124"/>
      <c r="CK77" s="124"/>
      <c r="CL77" s="124"/>
      <c r="CM77" s="124"/>
      <c r="CN77"/>
      <c r="CO77"/>
      <c r="CP77"/>
      <c r="CQ77"/>
      <c r="CR77"/>
      <c r="CS77"/>
      <c r="CT77"/>
      <c r="CW77" s="124"/>
      <c r="CX77" s="124"/>
      <c r="CY77" s="124"/>
      <c r="CZ77" s="124"/>
      <c r="DA77"/>
      <c r="DB77"/>
      <c r="DC77"/>
      <c r="DD77"/>
      <c r="DE77"/>
      <c r="DF77"/>
      <c r="DG77"/>
      <c r="DJ77" s="124"/>
      <c r="DK77" s="124"/>
      <c r="DL77" s="124"/>
      <c r="DM77" s="124"/>
      <c r="DN77"/>
      <c r="DO77"/>
      <c r="DP77"/>
      <c r="DQ77"/>
      <c r="DR77"/>
      <c r="DS77"/>
      <c r="DT77"/>
      <c r="DW77" s="124"/>
      <c r="DX77" s="124"/>
      <c r="DY77" s="124"/>
      <c r="DZ77" s="124"/>
      <c r="EA77"/>
      <c r="EB77"/>
      <c r="EC77"/>
      <c r="ED77"/>
      <c r="EE77"/>
      <c r="EF77"/>
      <c r="EG77"/>
      <c r="EJ77" s="124"/>
      <c r="EK77" s="124"/>
      <c r="EL77" s="124"/>
      <c r="EM77" s="124"/>
      <c r="EN77"/>
      <c r="EO77"/>
      <c r="EP77"/>
      <c r="EQ77"/>
      <c r="ER77"/>
      <c r="ES77"/>
      <c r="ET77"/>
      <c r="EW77" s="124"/>
      <c r="EX77" s="124"/>
      <c r="EY77" s="124"/>
      <c r="EZ77" s="124"/>
      <c r="FA77"/>
      <c r="FB77"/>
      <c r="FC77"/>
      <c r="FD77"/>
      <c r="FE77"/>
      <c r="FF77"/>
      <c r="FG77"/>
      <c r="FJ77" s="124"/>
      <c r="FK77" s="124"/>
      <c r="FL77" s="124"/>
      <c r="FM77" s="124"/>
      <c r="FN77"/>
      <c r="FO77"/>
      <c r="FP77"/>
      <c r="FQ77"/>
      <c r="FR77"/>
      <c r="FS77"/>
      <c r="FT77"/>
      <c r="FW77" s="124"/>
      <c r="FX77" s="124"/>
      <c r="FY77" s="124"/>
      <c r="FZ77" s="124"/>
      <c r="GA77"/>
      <c r="GB77"/>
      <c r="GC77"/>
      <c r="GD77"/>
      <c r="GE77"/>
      <c r="GF77"/>
      <c r="GG77"/>
      <c r="GJ77" s="124"/>
      <c r="GK77" s="124"/>
      <c r="GL77" s="124"/>
      <c r="GM77" s="124"/>
      <c r="GN77"/>
      <c r="GO77"/>
      <c r="GP77"/>
      <c r="GQ77"/>
      <c r="GR77"/>
      <c r="GS77"/>
      <c r="GT77"/>
      <c r="GW77" s="124"/>
      <c r="GX77" s="124"/>
      <c r="GY77" s="124"/>
      <c r="GZ77" s="124"/>
      <c r="HA77"/>
      <c r="HB77"/>
      <c r="HC77"/>
      <c r="HD77"/>
      <c r="HE77"/>
      <c r="HF77"/>
      <c r="HG77"/>
      <c r="HJ77" s="124"/>
      <c r="HK77" s="124"/>
      <c r="HL77" s="124"/>
      <c r="HM77" s="124"/>
      <c r="HN77"/>
      <c r="HO77"/>
      <c r="HP77"/>
      <c r="HQ77"/>
      <c r="HR77"/>
      <c r="HS77"/>
      <c r="HT77"/>
      <c r="HW77" s="124"/>
      <c r="HX77" s="124"/>
      <c r="HY77" s="124"/>
      <c r="HZ77" s="124"/>
      <c r="IA77"/>
      <c r="IB77"/>
      <c r="IC77"/>
      <c r="ID77"/>
      <c r="IE77"/>
      <c r="IF77"/>
      <c r="IG77"/>
      <c r="IJ77" s="124"/>
      <c r="IK77" s="124"/>
      <c r="IL77" s="124"/>
      <c r="IM77" s="124"/>
      <c r="IN77"/>
      <c r="IO77"/>
      <c r="IP77"/>
      <c r="IQ77"/>
      <c r="IR77"/>
      <c r="IS77"/>
      <c r="IT77"/>
      <c r="IW77" s="124"/>
      <c r="IX77" s="124"/>
      <c r="IY77" s="124"/>
      <c r="IZ77" s="124"/>
      <c r="JA77"/>
      <c r="JB77"/>
      <c r="JC77"/>
      <c r="JD77"/>
      <c r="JE77"/>
      <c r="JF77"/>
      <c r="JG77"/>
      <c r="JJ77" s="124"/>
      <c r="JK77" s="124"/>
      <c r="JL77" s="124"/>
      <c r="JM77" s="124"/>
      <c r="JN77"/>
      <c r="JO77"/>
      <c r="JP77"/>
      <c r="JQ77"/>
      <c r="JR77"/>
      <c r="JS77"/>
      <c r="JT77"/>
      <c r="JW77" s="124"/>
      <c r="JX77" s="124"/>
      <c r="JY77" s="124"/>
      <c r="JZ77" s="124"/>
      <c r="KA77"/>
      <c r="KB77"/>
      <c r="KC77"/>
      <c r="KD77"/>
      <c r="KE77"/>
      <c r="KF77"/>
      <c r="KG77"/>
      <c r="KJ77" s="124"/>
      <c r="KK77" s="124"/>
      <c r="KL77" s="124"/>
      <c r="KM77" s="124"/>
      <c r="KN77"/>
      <c r="KO77"/>
      <c r="KP77"/>
      <c r="KQ77"/>
      <c r="KR77"/>
      <c r="KS77"/>
      <c r="KT77"/>
      <c r="KW77" s="124"/>
      <c r="KX77" s="124"/>
      <c r="KY77" s="124"/>
      <c r="KZ77" s="124"/>
      <c r="LA77"/>
      <c r="LB77"/>
      <c r="LC77"/>
      <c r="LD77"/>
      <c r="LE77"/>
      <c r="LF77"/>
      <c r="LG77"/>
      <c r="LJ77" s="124"/>
      <c r="LK77" s="124"/>
      <c r="LL77" s="124"/>
      <c r="LM77" s="124"/>
      <c r="LN77"/>
      <c r="LO77"/>
      <c r="LP77"/>
      <c r="LQ77"/>
      <c r="LR77"/>
      <c r="LS77"/>
      <c r="LT77"/>
      <c r="LW77" s="124"/>
      <c r="LX77" s="124"/>
      <c r="LY77" s="124"/>
      <c r="LZ77" s="124"/>
      <c r="MA77"/>
      <c r="MB77"/>
      <c r="MC77"/>
      <c r="MD77"/>
      <c r="ME77"/>
      <c r="MF77"/>
      <c r="MG77"/>
    </row>
    <row r="78" spans="2:346" x14ac:dyDescent="0.25">
      <c r="B78" s="914"/>
      <c r="C78" s="915"/>
      <c r="D78" s="915"/>
      <c r="E78" s="915"/>
      <c r="F78" s="915"/>
      <c r="G78" s="915"/>
      <c r="H78" s="916"/>
      <c r="I78" s="555"/>
      <c r="J78" s="556"/>
      <c r="K78" s="124"/>
      <c r="L78" s="124"/>
      <c r="M78" s="124"/>
      <c r="N78"/>
      <c r="O78"/>
      <c r="P78"/>
      <c r="Q78"/>
      <c r="R78"/>
      <c r="S78"/>
      <c r="T78"/>
      <c r="W78" s="124"/>
      <c r="X78" s="124"/>
      <c r="Y78" s="124"/>
      <c r="Z78" s="124"/>
      <c r="AA78"/>
      <c r="AB78"/>
      <c r="AC78"/>
      <c r="AD78"/>
      <c r="AE78"/>
      <c r="AF78"/>
      <c r="AG78"/>
      <c r="AJ78" s="124"/>
      <c r="AK78" s="124"/>
      <c r="AL78" s="124"/>
      <c r="AM78" s="124"/>
      <c r="AN78"/>
      <c r="AO78"/>
      <c r="AP78"/>
      <c r="AQ78"/>
      <c r="AR78"/>
      <c r="AS78"/>
      <c r="AT78"/>
      <c r="AW78" s="124"/>
      <c r="AX78" s="124"/>
      <c r="AY78" s="124"/>
      <c r="AZ78" s="124"/>
      <c r="BA78"/>
      <c r="BB78"/>
      <c r="BC78"/>
      <c r="BD78"/>
      <c r="BE78"/>
      <c r="BF78"/>
      <c r="BG78"/>
      <c r="BJ78" s="124"/>
      <c r="BK78" s="124"/>
      <c r="BL78" s="124"/>
      <c r="BM78" s="124"/>
      <c r="BN78"/>
      <c r="BO78"/>
      <c r="BP78"/>
      <c r="BQ78"/>
      <c r="BR78"/>
      <c r="BS78"/>
      <c r="BT78"/>
      <c r="BW78" s="124"/>
      <c r="BX78" s="124"/>
      <c r="BY78" s="124"/>
      <c r="BZ78" s="124"/>
      <c r="CA78"/>
      <c r="CB78"/>
      <c r="CC78"/>
      <c r="CD78"/>
      <c r="CE78"/>
      <c r="CF78"/>
      <c r="CG78"/>
      <c r="CJ78" s="124"/>
      <c r="CK78" s="124"/>
      <c r="CL78" s="124"/>
      <c r="CM78" s="124"/>
      <c r="CN78"/>
      <c r="CO78"/>
      <c r="CP78"/>
      <c r="CQ78"/>
      <c r="CR78"/>
      <c r="CS78"/>
      <c r="CT78"/>
      <c r="CW78" s="124"/>
      <c r="CX78" s="124"/>
      <c r="CY78" s="124"/>
      <c r="CZ78" s="124"/>
      <c r="DA78"/>
      <c r="DB78"/>
      <c r="DC78"/>
      <c r="DD78"/>
      <c r="DE78"/>
      <c r="DF78"/>
      <c r="DG78"/>
      <c r="DJ78" s="124"/>
      <c r="DK78" s="124"/>
      <c r="DL78" s="124"/>
      <c r="DM78" s="124"/>
      <c r="DN78"/>
      <c r="DO78"/>
      <c r="DP78"/>
      <c r="DQ78"/>
      <c r="DR78"/>
      <c r="DS78"/>
      <c r="DT78"/>
      <c r="DW78" s="124"/>
      <c r="DX78" s="124"/>
      <c r="DY78" s="124"/>
      <c r="DZ78" s="124"/>
      <c r="EA78"/>
      <c r="EB78"/>
      <c r="EC78"/>
      <c r="ED78"/>
      <c r="EE78"/>
      <c r="EF78"/>
      <c r="EG78"/>
      <c r="EJ78" s="124"/>
      <c r="EK78" s="124"/>
      <c r="EL78" s="124"/>
      <c r="EM78" s="124"/>
      <c r="EN78"/>
      <c r="EO78"/>
      <c r="EP78"/>
      <c r="EQ78"/>
      <c r="ER78"/>
      <c r="ES78"/>
      <c r="ET78"/>
      <c r="EW78" s="124"/>
      <c r="EX78" s="124"/>
      <c r="EY78" s="124"/>
      <c r="EZ78" s="124"/>
      <c r="FA78"/>
      <c r="FB78"/>
      <c r="FC78"/>
      <c r="FD78"/>
      <c r="FE78"/>
      <c r="FF78"/>
      <c r="FG78"/>
      <c r="FJ78" s="124"/>
      <c r="FK78" s="124"/>
      <c r="FL78" s="124"/>
      <c r="FM78" s="124"/>
      <c r="FN78"/>
      <c r="FO78"/>
      <c r="FP78"/>
      <c r="FQ78"/>
      <c r="FR78"/>
      <c r="FS78"/>
      <c r="FT78"/>
      <c r="FW78" s="124"/>
      <c r="FX78" s="124"/>
      <c r="FY78" s="124"/>
      <c r="FZ78" s="124"/>
      <c r="GA78"/>
      <c r="GB78"/>
      <c r="GC78"/>
      <c r="GD78"/>
      <c r="GE78"/>
      <c r="GF78"/>
      <c r="GG78"/>
      <c r="GJ78" s="124"/>
      <c r="GK78" s="124"/>
      <c r="GL78" s="124"/>
      <c r="GM78" s="124"/>
      <c r="GN78"/>
      <c r="GO78"/>
      <c r="GP78"/>
      <c r="GQ78"/>
      <c r="GR78"/>
      <c r="GS78"/>
      <c r="GT78"/>
      <c r="GW78" s="124"/>
      <c r="GX78" s="124"/>
      <c r="GY78" s="124"/>
      <c r="GZ78" s="124"/>
      <c r="HA78"/>
      <c r="HB78"/>
      <c r="HC78"/>
      <c r="HD78"/>
      <c r="HE78"/>
      <c r="HF78"/>
      <c r="HG78"/>
      <c r="HJ78" s="124"/>
      <c r="HK78" s="124"/>
      <c r="HL78" s="124"/>
      <c r="HM78" s="124"/>
      <c r="HN78"/>
      <c r="HO78"/>
      <c r="HP78"/>
      <c r="HQ78"/>
      <c r="HR78"/>
      <c r="HS78"/>
      <c r="HT78"/>
      <c r="HW78" s="124"/>
      <c r="HX78" s="124"/>
      <c r="HY78" s="124"/>
      <c r="HZ78" s="124"/>
      <c r="IA78"/>
      <c r="IB78"/>
      <c r="IC78"/>
      <c r="ID78"/>
      <c r="IE78"/>
      <c r="IF78"/>
      <c r="IG78"/>
      <c r="IJ78" s="124"/>
      <c r="IK78" s="124"/>
      <c r="IL78" s="124"/>
      <c r="IM78" s="124"/>
      <c r="IN78"/>
      <c r="IO78"/>
      <c r="IP78"/>
      <c r="IQ78"/>
      <c r="IR78"/>
      <c r="IS78"/>
      <c r="IT78"/>
      <c r="IW78" s="124"/>
      <c r="IX78" s="124"/>
      <c r="IY78" s="124"/>
      <c r="IZ78" s="124"/>
      <c r="JA78"/>
      <c r="JB78"/>
      <c r="JC78"/>
      <c r="JD78"/>
      <c r="JE78"/>
      <c r="JF78"/>
      <c r="JG78"/>
      <c r="JJ78" s="124"/>
      <c r="JK78" s="124"/>
      <c r="JL78" s="124"/>
      <c r="JM78" s="124"/>
      <c r="JN78"/>
      <c r="JO78"/>
      <c r="JP78"/>
      <c r="JQ78"/>
      <c r="JR78"/>
      <c r="JS78"/>
      <c r="JT78"/>
      <c r="JW78" s="124"/>
      <c r="JX78" s="124"/>
      <c r="JY78" s="124"/>
      <c r="JZ78" s="124"/>
      <c r="KA78"/>
      <c r="KB78"/>
      <c r="KC78"/>
      <c r="KD78"/>
      <c r="KE78"/>
      <c r="KF78"/>
      <c r="KG78"/>
      <c r="KJ78" s="124"/>
      <c r="KK78" s="124"/>
      <c r="KL78" s="124"/>
      <c r="KM78" s="124"/>
      <c r="KN78"/>
      <c r="KO78"/>
      <c r="KP78"/>
      <c r="KQ78"/>
      <c r="KR78"/>
      <c r="KS78"/>
      <c r="KT78"/>
      <c r="KW78" s="124"/>
      <c r="KX78" s="124"/>
      <c r="KY78" s="124"/>
      <c r="KZ78" s="124"/>
      <c r="LA78"/>
      <c r="LB78"/>
      <c r="LC78"/>
      <c r="LD78"/>
      <c r="LE78"/>
      <c r="LF78"/>
      <c r="LG78"/>
      <c r="LJ78" s="124"/>
      <c r="LK78" s="124"/>
      <c r="LL78" s="124"/>
      <c r="LM78" s="124"/>
      <c r="LN78"/>
      <c r="LO78"/>
      <c r="LP78"/>
      <c r="LQ78"/>
      <c r="LR78"/>
      <c r="LS78"/>
      <c r="LT78"/>
      <c r="LW78" s="124"/>
      <c r="LX78" s="124"/>
      <c r="LY78" s="124"/>
      <c r="LZ78" s="124"/>
      <c r="MA78"/>
      <c r="MB78"/>
      <c r="MC78"/>
      <c r="MD78"/>
      <c r="ME78"/>
      <c r="MF78"/>
      <c r="MG78"/>
    </row>
    <row r="79" spans="2:346" x14ac:dyDescent="0.25">
      <c r="B79" s="914"/>
      <c r="C79" s="915"/>
      <c r="D79" s="915"/>
      <c r="E79" s="915"/>
      <c r="F79" s="915"/>
      <c r="G79" s="915"/>
      <c r="H79" s="916"/>
      <c r="I79" s="555"/>
      <c r="J79" s="556"/>
      <c r="K79" s="124"/>
      <c r="L79" s="124"/>
      <c r="M79" s="124"/>
      <c r="N79"/>
      <c r="O79"/>
      <c r="P79"/>
      <c r="Q79"/>
      <c r="R79"/>
      <c r="S79"/>
      <c r="T79"/>
      <c r="W79" s="124"/>
      <c r="X79" s="124"/>
      <c r="Y79" s="124"/>
      <c r="Z79" s="124"/>
      <c r="AA79"/>
      <c r="AB79"/>
      <c r="AC79"/>
      <c r="AD79"/>
      <c r="AE79"/>
      <c r="AF79"/>
      <c r="AG79"/>
      <c r="AJ79" s="124"/>
      <c r="AK79" s="124"/>
      <c r="AL79" s="124"/>
      <c r="AM79" s="124"/>
      <c r="AN79"/>
      <c r="AO79"/>
      <c r="AP79"/>
      <c r="AQ79"/>
      <c r="AR79"/>
      <c r="AS79"/>
      <c r="AT79"/>
      <c r="AW79" s="124"/>
      <c r="AX79" s="124"/>
      <c r="AY79" s="124"/>
      <c r="AZ79" s="124"/>
      <c r="BA79"/>
      <c r="BB79"/>
      <c r="BC79"/>
      <c r="BD79"/>
      <c r="BE79"/>
      <c r="BF79"/>
      <c r="BG79"/>
      <c r="BJ79" s="124"/>
      <c r="BK79" s="124"/>
      <c r="BL79" s="124"/>
      <c r="BM79" s="124"/>
      <c r="BN79"/>
      <c r="BO79"/>
      <c r="BP79"/>
      <c r="BQ79"/>
      <c r="BR79"/>
      <c r="BS79"/>
      <c r="BT79"/>
      <c r="BW79" s="124"/>
      <c r="BX79" s="124"/>
      <c r="BY79" s="124"/>
      <c r="BZ79" s="124"/>
      <c r="CA79"/>
      <c r="CB79"/>
      <c r="CC79"/>
      <c r="CD79"/>
      <c r="CE79"/>
      <c r="CF79"/>
      <c r="CG79"/>
      <c r="CJ79" s="124"/>
      <c r="CK79" s="124"/>
      <c r="CL79" s="124"/>
      <c r="CM79" s="124"/>
      <c r="CN79"/>
      <c r="CO79"/>
      <c r="CP79"/>
      <c r="CQ79"/>
      <c r="CR79"/>
      <c r="CS79"/>
      <c r="CT79"/>
      <c r="CW79" s="124"/>
      <c r="CX79" s="124"/>
      <c r="CY79" s="124"/>
      <c r="CZ79" s="124"/>
      <c r="DA79"/>
      <c r="DB79"/>
      <c r="DC79"/>
      <c r="DD79"/>
      <c r="DE79"/>
      <c r="DF79"/>
      <c r="DG79"/>
      <c r="DJ79" s="124"/>
      <c r="DK79" s="124"/>
      <c r="DL79" s="124"/>
      <c r="DM79" s="124"/>
      <c r="DN79"/>
      <c r="DO79"/>
      <c r="DP79"/>
      <c r="DQ79"/>
      <c r="DR79"/>
      <c r="DS79"/>
      <c r="DT79"/>
      <c r="DW79" s="124"/>
      <c r="DX79" s="124"/>
      <c r="DY79" s="124"/>
      <c r="DZ79" s="124"/>
      <c r="EA79"/>
      <c r="EB79"/>
      <c r="EC79"/>
      <c r="ED79"/>
      <c r="EE79"/>
      <c r="EF79"/>
      <c r="EG79"/>
      <c r="EJ79" s="124"/>
      <c r="EK79" s="124"/>
      <c r="EL79" s="124"/>
      <c r="EM79" s="124"/>
      <c r="EN79"/>
      <c r="EO79"/>
      <c r="EP79"/>
      <c r="EQ79"/>
      <c r="ER79"/>
      <c r="ES79"/>
      <c r="ET79"/>
      <c r="EW79" s="124"/>
      <c r="EX79" s="124"/>
      <c r="EY79" s="124"/>
      <c r="EZ79" s="124"/>
      <c r="FA79"/>
      <c r="FB79"/>
      <c r="FC79"/>
      <c r="FD79"/>
      <c r="FE79"/>
      <c r="FF79"/>
      <c r="FG79"/>
      <c r="FJ79" s="124"/>
      <c r="FK79" s="124"/>
      <c r="FL79" s="124"/>
      <c r="FM79" s="124"/>
      <c r="FN79"/>
      <c r="FO79"/>
      <c r="FP79"/>
      <c r="FQ79"/>
      <c r="FR79"/>
      <c r="FS79"/>
      <c r="FT79"/>
      <c r="FW79" s="124"/>
      <c r="FX79" s="124"/>
      <c r="FY79" s="124"/>
      <c r="FZ79" s="124"/>
      <c r="GA79"/>
      <c r="GB79"/>
      <c r="GC79"/>
      <c r="GD79"/>
      <c r="GE79"/>
      <c r="GF79"/>
      <c r="GG79"/>
      <c r="GJ79" s="124"/>
      <c r="GK79" s="124"/>
      <c r="GL79" s="124"/>
      <c r="GM79" s="124"/>
      <c r="GN79"/>
      <c r="GO79"/>
      <c r="GP79"/>
      <c r="GQ79"/>
      <c r="GR79"/>
      <c r="GS79"/>
      <c r="GT79"/>
      <c r="GW79" s="124"/>
      <c r="GX79" s="124"/>
      <c r="GY79" s="124"/>
      <c r="GZ79" s="124"/>
      <c r="HA79"/>
      <c r="HB79"/>
      <c r="HC79"/>
      <c r="HD79"/>
      <c r="HE79"/>
      <c r="HF79"/>
      <c r="HG79"/>
      <c r="HJ79" s="124"/>
      <c r="HK79" s="124"/>
      <c r="HL79" s="124"/>
      <c r="HM79" s="124"/>
      <c r="HN79"/>
      <c r="HO79"/>
      <c r="HP79"/>
      <c r="HQ79"/>
      <c r="HR79"/>
      <c r="HS79"/>
      <c r="HT79"/>
      <c r="HW79" s="124"/>
      <c r="HX79" s="124"/>
      <c r="HY79" s="124"/>
      <c r="HZ79" s="124"/>
      <c r="IA79"/>
      <c r="IB79"/>
      <c r="IC79"/>
      <c r="ID79"/>
      <c r="IE79"/>
      <c r="IF79"/>
      <c r="IG79"/>
      <c r="IJ79" s="124"/>
      <c r="IK79" s="124"/>
      <c r="IL79" s="124"/>
      <c r="IM79" s="124"/>
      <c r="IN79"/>
      <c r="IO79"/>
      <c r="IP79"/>
      <c r="IQ79"/>
      <c r="IR79"/>
      <c r="IS79"/>
      <c r="IT79"/>
      <c r="IW79" s="124"/>
      <c r="IX79" s="124"/>
      <c r="IY79" s="124"/>
      <c r="IZ79" s="124"/>
      <c r="JA79"/>
      <c r="JB79"/>
      <c r="JC79"/>
      <c r="JD79"/>
      <c r="JE79"/>
      <c r="JF79"/>
      <c r="JG79"/>
      <c r="JJ79" s="124"/>
      <c r="JK79" s="124"/>
      <c r="JL79" s="124"/>
      <c r="JM79" s="124"/>
      <c r="JN79"/>
      <c r="JO79"/>
      <c r="JP79"/>
      <c r="JQ79"/>
      <c r="JR79"/>
      <c r="JS79"/>
      <c r="JT79"/>
      <c r="JW79" s="124"/>
      <c r="JX79" s="124"/>
      <c r="JY79" s="124"/>
      <c r="JZ79" s="124"/>
      <c r="KA79"/>
      <c r="KB79"/>
      <c r="KC79"/>
      <c r="KD79"/>
      <c r="KE79"/>
      <c r="KF79"/>
      <c r="KG79"/>
      <c r="KJ79" s="124"/>
      <c r="KK79" s="124"/>
      <c r="KL79" s="124"/>
      <c r="KM79" s="124"/>
      <c r="KN79"/>
      <c r="KO79"/>
      <c r="KP79"/>
      <c r="KQ79"/>
      <c r="KR79"/>
      <c r="KS79"/>
      <c r="KT79"/>
      <c r="KW79" s="124"/>
      <c r="KX79" s="124"/>
      <c r="KY79" s="124"/>
      <c r="KZ79" s="124"/>
      <c r="LA79"/>
      <c r="LB79"/>
      <c r="LC79"/>
      <c r="LD79"/>
      <c r="LE79"/>
      <c r="LF79"/>
      <c r="LG79"/>
      <c r="LJ79" s="124"/>
      <c r="LK79" s="124"/>
      <c r="LL79" s="124"/>
      <c r="LM79" s="124"/>
      <c r="LN79"/>
      <c r="LO79"/>
      <c r="LP79"/>
      <c r="LQ79"/>
      <c r="LR79"/>
      <c r="LS79"/>
      <c r="LT79"/>
      <c r="LW79" s="124"/>
      <c r="LX79" s="124"/>
      <c r="LY79" s="124"/>
      <c r="LZ79" s="124"/>
      <c r="MA79"/>
      <c r="MB79"/>
      <c r="MC79"/>
      <c r="MD79"/>
      <c r="ME79"/>
      <c r="MF79"/>
      <c r="MG79"/>
    </row>
    <row r="80" spans="2:346" x14ac:dyDescent="0.25">
      <c r="B80" s="914" t="str">
        <f>Sprache!$E$202</f>
        <v>Auf dem Tabellenblatt 'PrSettings' können die Faktoren für die einzelnen Kategorien und weitere Voreinstellungen gewählt werden.</v>
      </c>
      <c r="C80" s="915"/>
      <c r="D80" s="915"/>
      <c r="E80" s="915"/>
      <c r="F80" s="915"/>
      <c r="G80" s="915"/>
      <c r="H80" s="916"/>
      <c r="I80" s="554"/>
    </row>
    <row r="81" spans="2:345" x14ac:dyDescent="0.25">
      <c r="B81" s="914"/>
      <c r="C81" s="915"/>
      <c r="D81" s="915"/>
      <c r="E81" s="915"/>
      <c r="F81" s="915"/>
      <c r="G81" s="915"/>
      <c r="H81" s="916"/>
      <c r="I81" s="554"/>
    </row>
    <row r="82" spans="2:345" ht="16.5" thickBot="1" x14ac:dyDescent="0.3">
      <c r="B82" s="917"/>
      <c r="C82" s="918"/>
      <c r="D82" s="918"/>
      <c r="E82" s="918"/>
      <c r="F82" s="918"/>
      <c r="G82" s="918"/>
      <c r="H82" s="919"/>
      <c r="I82" s="554"/>
    </row>
    <row r="83" spans="2:345" ht="16.5" thickTop="1" x14ac:dyDescent="0.25">
      <c r="J83"/>
      <c r="K83"/>
      <c r="L83"/>
      <c r="M83"/>
      <c r="N83"/>
      <c r="O83"/>
      <c r="P83"/>
      <c r="Q83"/>
      <c r="R83"/>
      <c r="S83"/>
      <c r="T83"/>
      <c r="W83"/>
      <c r="X83"/>
      <c r="Y83"/>
      <c r="Z83"/>
      <c r="AA83"/>
      <c r="AB83"/>
      <c r="AC83"/>
      <c r="AD83"/>
      <c r="AE83"/>
      <c r="AF83"/>
      <c r="AG83"/>
      <c r="AJ83"/>
      <c r="AK83"/>
      <c r="AL83"/>
      <c r="AM83"/>
      <c r="AN83"/>
      <c r="AO83"/>
      <c r="AP83"/>
      <c r="AQ83"/>
      <c r="AR83"/>
      <c r="AS83"/>
      <c r="AT83"/>
      <c r="AW83"/>
      <c r="AX83"/>
      <c r="AY83"/>
      <c r="AZ83"/>
      <c r="BA83"/>
      <c r="BB83"/>
      <c r="BC83"/>
      <c r="BD83"/>
      <c r="BE83"/>
      <c r="BF83"/>
      <c r="BG83"/>
      <c r="BJ83"/>
      <c r="BK83"/>
      <c r="BL83"/>
      <c r="BM83"/>
      <c r="BN83"/>
      <c r="BO83"/>
      <c r="BP83"/>
      <c r="BQ83"/>
      <c r="BR83"/>
      <c r="BS83"/>
      <c r="BT83"/>
      <c r="BW83"/>
      <c r="BX83"/>
      <c r="BY83"/>
      <c r="BZ83"/>
      <c r="CA83"/>
      <c r="CB83"/>
      <c r="CC83"/>
      <c r="CD83"/>
      <c r="CE83"/>
      <c r="CF83"/>
      <c r="CG83"/>
      <c r="CJ83"/>
      <c r="CK83"/>
      <c r="CL83"/>
      <c r="CM83"/>
      <c r="CN83"/>
      <c r="CO83"/>
      <c r="CP83"/>
      <c r="CQ83"/>
      <c r="CR83"/>
      <c r="CS83"/>
      <c r="CT83"/>
      <c r="CW83"/>
      <c r="CX83"/>
      <c r="CY83"/>
      <c r="CZ83"/>
      <c r="DA83"/>
      <c r="DB83"/>
      <c r="DC83"/>
      <c r="DD83"/>
      <c r="DE83"/>
      <c r="DF83"/>
      <c r="DG83"/>
      <c r="DJ83"/>
      <c r="DK83"/>
      <c r="DL83"/>
      <c r="DM83"/>
      <c r="DN83"/>
      <c r="DO83"/>
      <c r="DP83"/>
      <c r="DQ83"/>
      <c r="DR83"/>
      <c r="DS83"/>
      <c r="DT83"/>
      <c r="DW83"/>
      <c r="DX83"/>
      <c r="DY83"/>
      <c r="DZ83"/>
      <c r="EA83"/>
      <c r="EB83"/>
      <c r="EC83"/>
      <c r="ED83"/>
      <c r="EE83"/>
      <c r="EF83"/>
      <c r="EG83"/>
      <c r="EJ83"/>
      <c r="EK83"/>
      <c r="EL83"/>
      <c r="EM83"/>
      <c r="EN83"/>
      <c r="EO83"/>
      <c r="EP83"/>
      <c r="EQ83"/>
      <c r="ER83"/>
      <c r="ES83"/>
      <c r="ET83"/>
      <c r="EW83"/>
      <c r="EX83"/>
      <c r="EY83"/>
      <c r="EZ83"/>
      <c r="FA83"/>
      <c r="FB83"/>
      <c r="FC83"/>
      <c r="FD83"/>
      <c r="FE83"/>
      <c r="FF83"/>
      <c r="FG83"/>
      <c r="FJ83"/>
      <c r="FK83"/>
      <c r="FL83"/>
      <c r="FM83"/>
      <c r="FN83"/>
      <c r="FO83"/>
      <c r="FP83"/>
      <c r="FQ83"/>
      <c r="FR83"/>
      <c r="FS83"/>
      <c r="FT83"/>
      <c r="FW83"/>
      <c r="FX83"/>
      <c r="FY83"/>
      <c r="FZ83"/>
      <c r="GA83"/>
      <c r="GB83"/>
      <c r="GC83"/>
      <c r="GD83"/>
      <c r="GE83"/>
      <c r="GF83"/>
      <c r="GG83"/>
      <c r="GJ83"/>
      <c r="GK83"/>
      <c r="GL83"/>
      <c r="GM83"/>
      <c r="GN83"/>
      <c r="GO83"/>
      <c r="GP83"/>
      <c r="GQ83"/>
      <c r="GR83"/>
      <c r="GS83"/>
      <c r="GT83"/>
      <c r="GW83"/>
      <c r="GX83"/>
      <c r="GY83"/>
      <c r="GZ83"/>
      <c r="HA83"/>
      <c r="HB83"/>
      <c r="HC83"/>
      <c r="HD83"/>
      <c r="HE83"/>
      <c r="HF83"/>
      <c r="HG83"/>
      <c r="HJ83"/>
      <c r="HK83"/>
      <c r="HL83"/>
      <c r="HM83"/>
      <c r="HN83"/>
      <c r="HO83"/>
      <c r="HP83"/>
      <c r="HQ83"/>
      <c r="HR83"/>
      <c r="HS83"/>
      <c r="HT83"/>
      <c r="HW83"/>
      <c r="HX83"/>
      <c r="HY83"/>
      <c r="HZ83"/>
      <c r="IA83"/>
      <c r="IB83"/>
      <c r="IC83"/>
      <c r="ID83"/>
      <c r="IE83"/>
      <c r="IF83"/>
      <c r="IG83"/>
      <c r="IJ83"/>
      <c r="IK83"/>
      <c r="IL83"/>
      <c r="IM83"/>
      <c r="IN83"/>
      <c r="IO83"/>
      <c r="IP83"/>
      <c r="IQ83"/>
      <c r="IR83"/>
      <c r="IS83"/>
      <c r="IT83"/>
      <c r="IW83"/>
      <c r="IX83"/>
      <c r="IY83"/>
      <c r="IZ83"/>
      <c r="JA83"/>
      <c r="JB83"/>
      <c r="JC83"/>
      <c r="JD83"/>
      <c r="JE83"/>
      <c r="JF83"/>
      <c r="JG83"/>
      <c r="JJ83"/>
      <c r="JK83"/>
      <c r="JL83"/>
      <c r="JM83"/>
      <c r="JN83"/>
      <c r="JO83"/>
      <c r="JP83"/>
      <c r="JQ83"/>
      <c r="JR83"/>
      <c r="JS83"/>
      <c r="JT83"/>
      <c r="JW83"/>
      <c r="JX83"/>
      <c r="JY83"/>
      <c r="JZ83"/>
      <c r="KA83"/>
      <c r="KB83"/>
      <c r="KC83"/>
      <c r="KD83"/>
      <c r="KE83"/>
      <c r="KF83"/>
      <c r="KG83"/>
      <c r="KJ83"/>
      <c r="KK83"/>
      <c r="KL83"/>
      <c r="KM83"/>
      <c r="KN83"/>
      <c r="KO83"/>
      <c r="KP83"/>
      <c r="KQ83"/>
      <c r="KR83"/>
      <c r="KS83"/>
      <c r="KT83"/>
      <c r="KW83"/>
      <c r="KX83"/>
      <c r="KY83"/>
      <c r="KZ83"/>
      <c r="LA83"/>
      <c r="LB83"/>
      <c r="LC83"/>
      <c r="LD83"/>
      <c r="LE83"/>
      <c r="LF83"/>
      <c r="LG83"/>
      <c r="LJ83"/>
      <c r="LK83"/>
      <c r="LL83"/>
      <c r="LM83"/>
      <c r="LN83"/>
      <c r="LO83"/>
      <c r="LP83"/>
      <c r="LQ83"/>
      <c r="LR83"/>
      <c r="LS83"/>
      <c r="LT83"/>
      <c r="LW83"/>
      <c r="LX83"/>
      <c r="LY83"/>
      <c r="LZ83"/>
      <c r="MA83"/>
      <c r="MB83"/>
      <c r="MC83"/>
      <c r="MD83"/>
      <c r="ME83"/>
      <c r="MF83"/>
      <c r="MG83"/>
    </row>
    <row r="84" spans="2:345" x14ac:dyDescent="0.25">
      <c r="J84"/>
      <c r="K84"/>
      <c r="L84"/>
      <c r="M84"/>
      <c r="N84"/>
      <c r="O84"/>
      <c r="P84"/>
      <c r="Q84"/>
      <c r="R84"/>
      <c r="S84"/>
      <c r="T84"/>
      <c r="W84"/>
      <c r="X84"/>
      <c r="Y84"/>
      <c r="Z84"/>
      <c r="AA84"/>
      <c r="AB84"/>
      <c r="AC84"/>
      <c r="AD84"/>
      <c r="AE84"/>
      <c r="AF84"/>
      <c r="AG84"/>
      <c r="AJ84"/>
      <c r="AK84"/>
      <c r="AL84"/>
      <c r="AM84"/>
      <c r="AN84"/>
      <c r="AO84"/>
      <c r="AP84"/>
      <c r="AQ84"/>
      <c r="AR84"/>
      <c r="AS84"/>
      <c r="AT84"/>
      <c r="AW84"/>
      <c r="AX84"/>
      <c r="AY84"/>
      <c r="AZ84"/>
      <c r="BA84"/>
      <c r="BB84"/>
      <c r="BC84"/>
      <c r="BD84"/>
      <c r="BE84"/>
      <c r="BF84"/>
      <c r="BG84"/>
      <c r="BJ84"/>
      <c r="BK84"/>
      <c r="BL84"/>
      <c r="BM84"/>
      <c r="BN84"/>
      <c r="BO84"/>
      <c r="BP84"/>
      <c r="BQ84"/>
      <c r="BR84"/>
      <c r="BS84"/>
      <c r="BT84"/>
      <c r="BW84"/>
      <c r="BX84"/>
      <c r="BY84"/>
      <c r="BZ84"/>
      <c r="CA84"/>
      <c r="CB84"/>
      <c r="CC84"/>
      <c r="CD84"/>
      <c r="CE84"/>
      <c r="CF84"/>
      <c r="CG84"/>
      <c r="CJ84"/>
      <c r="CK84"/>
      <c r="CL84"/>
      <c r="CM84"/>
      <c r="CN84"/>
      <c r="CO84"/>
      <c r="CP84"/>
      <c r="CQ84"/>
      <c r="CR84"/>
      <c r="CS84"/>
      <c r="CT84"/>
      <c r="CW84"/>
      <c r="CX84"/>
      <c r="CY84"/>
      <c r="CZ84"/>
      <c r="DA84"/>
      <c r="DB84"/>
      <c r="DC84"/>
      <c r="DD84"/>
      <c r="DE84"/>
      <c r="DF84"/>
      <c r="DG84"/>
      <c r="DJ84"/>
      <c r="DK84"/>
      <c r="DL84"/>
      <c r="DM84"/>
      <c r="DN84"/>
      <c r="DO84"/>
      <c r="DP84"/>
      <c r="DQ84"/>
      <c r="DR84"/>
      <c r="DS84"/>
      <c r="DT84"/>
      <c r="DW84"/>
      <c r="DX84"/>
      <c r="DY84"/>
      <c r="DZ84"/>
      <c r="EA84"/>
      <c r="EB84"/>
      <c r="EC84"/>
      <c r="ED84"/>
      <c r="EE84"/>
      <c r="EF84"/>
      <c r="EG84"/>
      <c r="EJ84"/>
      <c r="EK84"/>
      <c r="EL84"/>
      <c r="EM84"/>
      <c r="EN84"/>
      <c r="EO84"/>
      <c r="EP84"/>
      <c r="EQ84"/>
      <c r="ER84"/>
      <c r="ES84"/>
      <c r="ET84"/>
      <c r="EW84"/>
      <c r="EX84"/>
      <c r="EY84"/>
      <c r="EZ84"/>
      <c r="FA84"/>
      <c r="FB84"/>
      <c r="FC84"/>
      <c r="FD84"/>
      <c r="FE84"/>
      <c r="FF84"/>
      <c r="FG84"/>
      <c r="FJ84"/>
      <c r="FK84"/>
      <c r="FL84"/>
      <c r="FM84"/>
      <c r="FN84"/>
      <c r="FO84"/>
      <c r="FP84"/>
      <c r="FQ84"/>
      <c r="FR84"/>
      <c r="FS84"/>
      <c r="FT84"/>
      <c r="FW84"/>
      <c r="FX84"/>
      <c r="FY84"/>
      <c r="FZ84"/>
      <c r="GA84"/>
      <c r="GB84"/>
      <c r="GC84"/>
      <c r="GD84"/>
      <c r="GE84"/>
      <c r="GF84"/>
      <c r="GG84"/>
      <c r="GJ84"/>
      <c r="GK84"/>
      <c r="GL84"/>
      <c r="GM84"/>
      <c r="GN84"/>
      <c r="GO84"/>
      <c r="GP84"/>
      <c r="GQ84"/>
      <c r="GR84"/>
      <c r="GS84"/>
      <c r="GT84"/>
      <c r="GW84"/>
      <c r="GX84"/>
      <c r="GY84"/>
      <c r="GZ84"/>
      <c r="HA84"/>
      <c r="HB84"/>
      <c r="HC84"/>
      <c r="HD84"/>
      <c r="HE84"/>
      <c r="HF84"/>
      <c r="HG84"/>
      <c r="HJ84"/>
      <c r="HK84"/>
      <c r="HL84"/>
      <c r="HM84"/>
      <c r="HN84"/>
      <c r="HO84"/>
      <c r="HP84"/>
      <c r="HQ84"/>
      <c r="HR84"/>
      <c r="HS84"/>
      <c r="HT84"/>
      <c r="HW84"/>
      <c r="HX84"/>
      <c r="HY84"/>
      <c r="HZ84"/>
      <c r="IA84"/>
      <c r="IB84"/>
      <c r="IC84"/>
      <c r="ID84"/>
      <c r="IE84"/>
      <c r="IF84"/>
      <c r="IG84"/>
      <c r="IJ84"/>
      <c r="IK84"/>
      <c r="IL84"/>
      <c r="IM84"/>
      <c r="IN84"/>
      <c r="IO84"/>
      <c r="IP84"/>
      <c r="IQ84"/>
      <c r="IR84"/>
      <c r="IS84"/>
      <c r="IT84"/>
      <c r="IW84"/>
      <c r="IX84"/>
      <c r="IY84"/>
      <c r="IZ84"/>
      <c r="JA84"/>
      <c r="JB84"/>
      <c r="JC84"/>
      <c r="JD84"/>
      <c r="JE84"/>
      <c r="JF84"/>
      <c r="JG84"/>
      <c r="JJ84"/>
      <c r="JK84"/>
      <c r="JL84"/>
      <c r="JM84"/>
      <c r="JN84"/>
      <c r="JO84"/>
      <c r="JP84"/>
      <c r="JQ84"/>
      <c r="JR84"/>
      <c r="JS84"/>
      <c r="JT84"/>
      <c r="JW84"/>
      <c r="JX84"/>
      <c r="JY84"/>
      <c r="JZ84"/>
      <c r="KA84"/>
      <c r="KB84"/>
      <c r="KC84"/>
      <c r="KD84"/>
      <c r="KE84"/>
      <c r="KF84"/>
      <c r="KG84"/>
      <c r="KJ84"/>
      <c r="KK84"/>
      <c r="KL84"/>
      <c r="KM84"/>
      <c r="KN84"/>
      <c r="KO84"/>
      <c r="KP84"/>
      <c r="KQ84"/>
      <c r="KR84"/>
      <c r="KS84"/>
      <c r="KT84"/>
      <c r="KW84"/>
      <c r="KX84"/>
      <c r="KY84"/>
      <c r="KZ84"/>
      <c r="LA84"/>
      <c r="LB84"/>
      <c r="LC84"/>
      <c r="LD84"/>
      <c r="LE84"/>
      <c r="LF84"/>
      <c r="LG84"/>
      <c r="LJ84"/>
      <c r="LK84"/>
      <c r="LL84"/>
      <c r="LM84"/>
      <c r="LN84"/>
      <c r="LO84"/>
      <c r="LP84"/>
      <c r="LQ84"/>
      <c r="LR84"/>
      <c r="LS84"/>
      <c r="LT84"/>
      <c r="LW84"/>
      <c r="LX84"/>
      <c r="LY84"/>
      <c r="LZ84"/>
      <c r="MA84"/>
      <c r="MB84"/>
      <c r="MC84"/>
      <c r="MD84"/>
      <c r="ME84"/>
      <c r="MF84"/>
      <c r="MG84"/>
    </row>
    <row r="85" spans="2:345" x14ac:dyDescent="0.25">
      <c r="J85"/>
      <c r="K85"/>
      <c r="L85"/>
      <c r="M85"/>
      <c r="N85"/>
      <c r="O85"/>
      <c r="P85"/>
      <c r="Q85"/>
      <c r="R85"/>
      <c r="S85"/>
      <c r="T85"/>
      <c r="W85"/>
      <c r="X85"/>
      <c r="Y85"/>
      <c r="Z85"/>
      <c r="AA85"/>
      <c r="AB85"/>
      <c r="AC85"/>
      <c r="AD85"/>
      <c r="AE85"/>
      <c r="AF85"/>
      <c r="AG85"/>
      <c r="AJ85"/>
      <c r="AK85"/>
      <c r="AL85"/>
      <c r="AM85"/>
      <c r="AN85"/>
      <c r="AO85"/>
      <c r="AP85"/>
      <c r="AQ85"/>
      <c r="AR85"/>
      <c r="AS85"/>
      <c r="AT85"/>
      <c r="AW85"/>
      <c r="AX85"/>
      <c r="AY85"/>
      <c r="AZ85"/>
      <c r="BA85"/>
      <c r="BB85"/>
      <c r="BC85"/>
      <c r="BD85"/>
      <c r="BE85"/>
      <c r="BF85"/>
      <c r="BG85"/>
      <c r="BJ85"/>
      <c r="BK85"/>
      <c r="BL85"/>
      <c r="BM85"/>
      <c r="BN85"/>
      <c r="BO85"/>
      <c r="BP85"/>
      <c r="BQ85"/>
      <c r="BR85"/>
      <c r="BS85"/>
      <c r="BT85"/>
      <c r="BW85"/>
      <c r="BX85"/>
      <c r="BY85"/>
      <c r="BZ85"/>
      <c r="CA85"/>
      <c r="CB85"/>
      <c r="CC85"/>
      <c r="CD85"/>
      <c r="CE85"/>
      <c r="CF85"/>
      <c r="CG85"/>
      <c r="CJ85"/>
      <c r="CK85"/>
      <c r="CL85"/>
      <c r="CM85"/>
      <c r="CN85"/>
      <c r="CO85"/>
      <c r="CP85"/>
      <c r="CQ85"/>
      <c r="CR85"/>
      <c r="CS85"/>
      <c r="CT85"/>
      <c r="CW85"/>
      <c r="CX85"/>
      <c r="CY85"/>
      <c r="CZ85"/>
      <c r="DA85"/>
      <c r="DB85"/>
      <c r="DC85"/>
      <c r="DD85"/>
      <c r="DE85"/>
      <c r="DF85"/>
      <c r="DG85"/>
      <c r="DJ85"/>
      <c r="DK85"/>
      <c r="DL85"/>
      <c r="DM85"/>
      <c r="DN85"/>
      <c r="DO85"/>
      <c r="DP85"/>
      <c r="DQ85"/>
      <c r="DR85"/>
      <c r="DS85"/>
      <c r="DT85"/>
      <c r="DW85"/>
      <c r="DX85"/>
      <c r="DY85"/>
      <c r="DZ85"/>
      <c r="EA85"/>
      <c r="EB85"/>
      <c r="EC85"/>
      <c r="ED85"/>
      <c r="EE85"/>
      <c r="EF85"/>
      <c r="EG85"/>
      <c r="EJ85"/>
      <c r="EK85"/>
      <c r="EL85"/>
      <c r="EM85"/>
      <c r="EN85"/>
      <c r="EO85"/>
      <c r="EP85"/>
      <c r="EQ85"/>
      <c r="ER85"/>
      <c r="ES85"/>
      <c r="ET85"/>
      <c r="EW85"/>
      <c r="EX85"/>
      <c r="EY85"/>
      <c r="EZ85"/>
      <c r="FA85"/>
      <c r="FB85"/>
      <c r="FC85"/>
      <c r="FD85"/>
      <c r="FE85"/>
      <c r="FF85"/>
      <c r="FG85"/>
      <c r="FJ85"/>
      <c r="FK85"/>
      <c r="FL85"/>
      <c r="FM85"/>
      <c r="FN85"/>
      <c r="FO85"/>
      <c r="FP85"/>
      <c r="FQ85"/>
      <c r="FR85"/>
      <c r="FS85"/>
      <c r="FT85"/>
      <c r="FW85"/>
      <c r="FX85"/>
      <c r="FY85"/>
      <c r="FZ85"/>
      <c r="GA85"/>
      <c r="GB85"/>
      <c r="GC85"/>
      <c r="GD85"/>
      <c r="GE85"/>
      <c r="GF85"/>
      <c r="GG85"/>
      <c r="GJ85"/>
      <c r="GK85"/>
      <c r="GL85"/>
      <c r="GM85"/>
      <c r="GN85"/>
      <c r="GO85"/>
      <c r="GP85"/>
      <c r="GQ85"/>
      <c r="GR85"/>
      <c r="GS85"/>
      <c r="GT85"/>
      <c r="GW85"/>
      <c r="GX85"/>
      <c r="GY85"/>
      <c r="GZ85"/>
      <c r="HA85"/>
      <c r="HB85"/>
      <c r="HC85"/>
      <c r="HD85"/>
      <c r="HE85"/>
      <c r="HF85"/>
      <c r="HG85"/>
      <c r="HJ85"/>
      <c r="HK85"/>
      <c r="HL85"/>
      <c r="HM85"/>
      <c r="HN85"/>
      <c r="HO85"/>
      <c r="HP85"/>
      <c r="HQ85"/>
      <c r="HR85"/>
      <c r="HS85"/>
      <c r="HT85"/>
      <c r="HW85"/>
      <c r="HX85"/>
      <c r="HY85"/>
      <c r="HZ85"/>
      <c r="IA85"/>
      <c r="IB85"/>
      <c r="IC85"/>
      <c r="ID85"/>
      <c r="IE85"/>
      <c r="IF85"/>
      <c r="IG85"/>
      <c r="IJ85"/>
      <c r="IK85"/>
      <c r="IL85"/>
      <c r="IM85"/>
      <c r="IN85"/>
      <c r="IO85"/>
      <c r="IP85"/>
      <c r="IQ85"/>
      <c r="IR85"/>
      <c r="IS85"/>
      <c r="IT85"/>
      <c r="IW85"/>
      <c r="IX85"/>
      <c r="IY85"/>
      <c r="IZ85"/>
      <c r="JA85"/>
      <c r="JB85"/>
      <c r="JC85"/>
      <c r="JD85"/>
      <c r="JE85"/>
      <c r="JF85"/>
      <c r="JG85"/>
      <c r="JJ85"/>
      <c r="JK85"/>
      <c r="JL85"/>
      <c r="JM85"/>
      <c r="JN85"/>
      <c r="JO85"/>
      <c r="JP85"/>
      <c r="JQ85"/>
      <c r="JR85"/>
      <c r="JS85"/>
      <c r="JT85"/>
      <c r="JW85"/>
      <c r="JX85"/>
      <c r="JY85"/>
      <c r="JZ85"/>
      <c r="KA85"/>
      <c r="KB85"/>
      <c r="KC85"/>
      <c r="KD85"/>
      <c r="KE85"/>
      <c r="KF85"/>
      <c r="KG85"/>
      <c r="KJ85"/>
      <c r="KK85"/>
      <c r="KL85"/>
      <c r="KM85"/>
      <c r="KN85"/>
      <c r="KO85"/>
      <c r="KP85"/>
      <c r="KQ85"/>
      <c r="KR85"/>
      <c r="KS85"/>
      <c r="KT85"/>
      <c r="KW85"/>
      <c r="KX85"/>
      <c r="KY85"/>
      <c r="KZ85"/>
      <c r="LA85"/>
      <c r="LB85"/>
      <c r="LC85"/>
      <c r="LD85"/>
      <c r="LE85"/>
      <c r="LF85"/>
      <c r="LG85"/>
      <c r="LJ85"/>
      <c r="LK85"/>
      <c r="LL85"/>
      <c r="LM85"/>
      <c r="LN85"/>
      <c r="LO85"/>
      <c r="LP85"/>
      <c r="LQ85"/>
      <c r="LR85"/>
      <c r="LS85"/>
      <c r="LT85"/>
      <c r="LW85"/>
      <c r="LX85"/>
      <c r="LY85"/>
      <c r="LZ85"/>
      <c r="MA85"/>
      <c r="MB85"/>
      <c r="MC85"/>
      <c r="MD85"/>
      <c r="ME85"/>
      <c r="MF85"/>
      <c r="MG85"/>
    </row>
    <row r="86" spans="2:345" ht="15.75" hidden="1" customHeight="1" x14ac:dyDescent="0.25">
      <c r="J86"/>
      <c r="K86"/>
      <c r="L86"/>
      <c r="M86"/>
      <c r="N86"/>
      <c r="O86"/>
      <c r="P86"/>
      <c r="Q86"/>
      <c r="R86"/>
      <c r="S86"/>
      <c r="T86"/>
      <c r="W86"/>
      <c r="X86"/>
      <c r="Y86"/>
      <c r="Z86"/>
      <c r="AA86"/>
      <c r="AB86"/>
      <c r="AC86"/>
      <c r="AD86"/>
      <c r="AE86"/>
      <c r="AF86"/>
      <c r="AG86"/>
      <c r="AJ86"/>
      <c r="AK86"/>
      <c r="AL86"/>
      <c r="AM86"/>
      <c r="AN86"/>
      <c r="AO86"/>
      <c r="AP86"/>
      <c r="AQ86"/>
      <c r="AR86"/>
      <c r="AS86"/>
      <c r="AT86"/>
      <c r="AW86"/>
      <c r="AX86"/>
      <c r="AY86"/>
      <c r="AZ86"/>
      <c r="BA86"/>
      <c r="BB86"/>
      <c r="BC86"/>
      <c r="BD86"/>
      <c r="BE86"/>
      <c r="BF86"/>
      <c r="BG86"/>
      <c r="BJ86"/>
      <c r="BK86"/>
      <c r="BL86"/>
      <c r="BM86"/>
      <c r="BN86"/>
      <c r="BO86"/>
      <c r="BP86"/>
      <c r="BQ86"/>
      <c r="BR86"/>
      <c r="BS86"/>
      <c r="BT86"/>
      <c r="BW86"/>
      <c r="BX86"/>
      <c r="BY86"/>
      <c r="BZ86"/>
      <c r="CA86"/>
      <c r="CB86"/>
      <c r="CC86"/>
      <c r="CD86"/>
      <c r="CE86"/>
      <c r="CF86"/>
      <c r="CG86"/>
      <c r="CJ86"/>
      <c r="CK86"/>
      <c r="CL86"/>
      <c r="CM86"/>
      <c r="CN86"/>
      <c r="CO86"/>
      <c r="CP86"/>
      <c r="CQ86"/>
      <c r="CR86"/>
      <c r="CS86"/>
      <c r="CT86"/>
      <c r="CW86"/>
      <c r="CX86"/>
      <c r="CY86"/>
      <c r="CZ86"/>
      <c r="DA86"/>
      <c r="DB86"/>
      <c r="DC86"/>
      <c r="DD86"/>
      <c r="DE86"/>
      <c r="DF86"/>
      <c r="DG86"/>
      <c r="DJ86"/>
      <c r="DK86"/>
      <c r="DL86"/>
      <c r="DM86"/>
      <c r="DN86"/>
      <c r="DO86"/>
      <c r="DP86"/>
      <c r="DQ86"/>
      <c r="DR86"/>
      <c r="DS86"/>
      <c r="DT86"/>
      <c r="DW86"/>
      <c r="DX86"/>
      <c r="DY86"/>
      <c r="DZ86"/>
      <c r="EA86"/>
      <c r="EB86"/>
      <c r="EC86"/>
      <c r="ED86"/>
      <c r="EE86"/>
      <c r="EF86"/>
      <c r="EG86"/>
      <c r="EJ86"/>
      <c r="EK86"/>
      <c r="EL86"/>
      <c r="EM86"/>
      <c r="EN86"/>
      <c r="EO86"/>
      <c r="EP86"/>
      <c r="EQ86"/>
      <c r="ER86"/>
      <c r="ES86"/>
      <c r="ET86"/>
      <c r="EW86"/>
      <c r="EX86"/>
      <c r="EY86"/>
      <c r="EZ86"/>
      <c r="FA86"/>
      <c r="FB86"/>
      <c r="FC86"/>
      <c r="FD86"/>
      <c r="FE86"/>
      <c r="FF86"/>
      <c r="FG86"/>
      <c r="FJ86"/>
      <c r="FK86"/>
      <c r="FL86"/>
      <c r="FM86"/>
      <c r="FN86"/>
      <c r="FO86"/>
      <c r="FP86"/>
      <c r="FQ86"/>
      <c r="FR86"/>
      <c r="FS86"/>
      <c r="FT86"/>
      <c r="FW86"/>
      <c r="FX86"/>
      <c r="FY86"/>
      <c r="FZ86"/>
      <c r="GA86"/>
      <c r="GB86"/>
      <c r="GC86"/>
      <c r="GD86"/>
      <c r="GE86"/>
      <c r="GF86"/>
      <c r="GG86"/>
      <c r="GJ86"/>
      <c r="GK86"/>
      <c r="GL86"/>
      <c r="GM86"/>
      <c r="GN86"/>
      <c r="GO86"/>
      <c r="GP86"/>
      <c r="GQ86"/>
      <c r="GR86"/>
      <c r="GS86"/>
      <c r="GT86"/>
      <c r="GW86"/>
      <c r="GX86"/>
      <c r="GY86"/>
      <c r="GZ86"/>
      <c r="HA86"/>
      <c r="HB86"/>
      <c r="HC86"/>
      <c r="HD86"/>
      <c r="HE86"/>
      <c r="HF86"/>
      <c r="HG86"/>
      <c r="HJ86"/>
      <c r="HK86"/>
      <c r="HL86"/>
      <c r="HM86"/>
      <c r="HN86"/>
      <c r="HO86"/>
      <c r="HP86"/>
      <c r="HQ86"/>
      <c r="HR86"/>
      <c r="HS86"/>
      <c r="HT86"/>
      <c r="HW86"/>
      <c r="HX86"/>
      <c r="HY86"/>
      <c r="HZ86"/>
      <c r="IA86"/>
      <c r="IB86"/>
      <c r="IC86"/>
      <c r="ID86"/>
      <c r="IE86"/>
      <c r="IF86"/>
      <c r="IG86"/>
      <c r="IJ86"/>
      <c r="IK86"/>
      <c r="IL86"/>
      <c r="IM86"/>
      <c r="IN86"/>
      <c r="IO86"/>
      <c r="IP86"/>
      <c r="IQ86"/>
      <c r="IR86"/>
      <c r="IS86"/>
      <c r="IT86"/>
      <c r="IW86"/>
      <c r="IX86"/>
      <c r="IY86"/>
      <c r="IZ86"/>
      <c r="JA86"/>
      <c r="JB86"/>
      <c r="JC86"/>
      <c r="JD86"/>
      <c r="JE86"/>
      <c r="JF86"/>
      <c r="JG86"/>
      <c r="JJ86"/>
      <c r="JK86"/>
      <c r="JL86"/>
      <c r="JM86"/>
      <c r="JN86"/>
      <c r="JO86"/>
      <c r="JP86"/>
      <c r="JQ86"/>
      <c r="JR86"/>
      <c r="JS86"/>
      <c r="JT86"/>
      <c r="JW86"/>
      <c r="JX86"/>
      <c r="JY86"/>
      <c r="JZ86"/>
      <c r="KA86"/>
      <c r="KB86"/>
      <c r="KC86"/>
      <c r="KD86"/>
      <c r="KE86"/>
      <c r="KF86"/>
      <c r="KG86"/>
      <c r="KJ86"/>
      <c r="KK86"/>
      <c r="KL86"/>
      <c r="KM86"/>
      <c r="KN86"/>
      <c r="KO86"/>
      <c r="KP86"/>
      <c r="KQ86"/>
      <c r="KR86"/>
      <c r="KS86"/>
      <c r="KT86"/>
      <c r="KW86"/>
      <c r="KX86"/>
      <c r="KY86"/>
      <c r="KZ86"/>
      <c r="LA86"/>
      <c r="LB86"/>
      <c r="LC86"/>
      <c r="LD86"/>
      <c r="LE86"/>
      <c r="LF86"/>
      <c r="LG86"/>
      <c r="LJ86"/>
      <c r="LK86"/>
      <c r="LL86"/>
      <c r="LM86"/>
      <c r="LN86"/>
      <c r="LO86"/>
      <c r="LP86"/>
      <c r="LQ86"/>
      <c r="LR86"/>
      <c r="LS86"/>
      <c r="LT86"/>
      <c r="LW86"/>
      <c r="LX86"/>
      <c r="LY86"/>
      <c r="LZ86"/>
      <c r="MA86"/>
      <c r="MB86"/>
      <c r="MC86"/>
      <c r="MD86"/>
      <c r="ME86"/>
      <c r="MF86"/>
      <c r="MG86"/>
    </row>
    <row r="87" spans="2:345" ht="15.75" hidden="1" customHeight="1" x14ac:dyDescent="0.25">
      <c r="J87"/>
      <c r="K87"/>
      <c r="L87"/>
      <c r="M87"/>
      <c r="N87"/>
      <c r="O87"/>
      <c r="P87"/>
      <c r="Q87"/>
      <c r="R87"/>
      <c r="S87"/>
      <c r="T87"/>
      <c r="W87"/>
      <c r="X87"/>
      <c r="Y87"/>
      <c r="Z87"/>
      <c r="AA87"/>
      <c r="AB87"/>
      <c r="AC87"/>
      <c r="AD87"/>
      <c r="AE87"/>
      <c r="AF87"/>
      <c r="AG87"/>
      <c r="AJ87"/>
      <c r="AK87"/>
      <c r="AL87"/>
      <c r="AM87"/>
      <c r="AN87"/>
      <c r="AO87"/>
      <c r="AP87"/>
      <c r="AQ87"/>
      <c r="AR87"/>
      <c r="AS87"/>
      <c r="AT87"/>
      <c r="AW87"/>
      <c r="AX87"/>
      <c r="AY87"/>
      <c r="AZ87"/>
      <c r="BA87"/>
      <c r="BB87"/>
      <c r="BC87"/>
      <c r="BD87"/>
      <c r="BE87"/>
      <c r="BF87"/>
      <c r="BG87"/>
      <c r="BJ87"/>
      <c r="BK87"/>
      <c r="BL87"/>
      <c r="BM87"/>
      <c r="BN87"/>
      <c r="BO87"/>
      <c r="BP87"/>
      <c r="BQ87"/>
      <c r="BR87"/>
      <c r="BS87"/>
      <c r="BT87"/>
      <c r="BW87"/>
      <c r="BX87"/>
      <c r="BY87"/>
      <c r="BZ87"/>
      <c r="CA87"/>
      <c r="CB87"/>
      <c r="CC87"/>
      <c r="CD87"/>
      <c r="CE87"/>
      <c r="CF87"/>
      <c r="CG87"/>
      <c r="CJ87"/>
      <c r="CK87"/>
      <c r="CL87"/>
      <c r="CM87"/>
      <c r="CN87"/>
      <c r="CO87"/>
      <c r="CP87"/>
      <c r="CQ87"/>
      <c r="CR87"/>
      <c r="CS87"/>
      <c r="CT87"/>
      <c r="CW87"/>
      <c r="CX87"/>
      <c r="CY87"/>
      <c r="CZ87"/>
      <c r="DA87"/>
      <c r="DB87"/>
      <c r="DC87"/>
      <c r="DD87"/>
      <c r="DE87"/>
      <c r="DF87"/>
      <c r="DG87"/>
      <c r="DJ87"/>
      <c r="DK87"/>
      <c r="DL87"/>
      <c r="DM87"/>
      <c r="DN87"/>
      <c r="DO87"/>
      <c r="DP87"/>
      <c r="DQ87"/>
      <c r="DR87"/>
      <c r="DS87"/>
      <c r="DT87"/>
      <c r="DW87"/>
      <c r="DX87"/>
      <c r="DY87"/>
      <c r="DZ87"/>
      <c r="EA87"/>
      <c r="EB87"/>
      <c r="EC87"/>
      <c r="ED87"/>
      <c r="EE87"/>
      <c r="EF87"/>
      <c r="EG87"/>
      <c r="EJ87"/>
      <c r="EK87"/>
      <c r="EL87"/>
      <c r="EM87"/>
      <c r="EN87"/>
      <c r="EO87"/>
      <c r="EP87"/>
      <c r="EQ87"/>
      <c r="ER87"/>
      <c r="ES87"/>
      <c r="ET87"/>
      <c r="EW87"/>
      <c r="EX87"/>
      <c r="EY87"/>
      <c r="EZ87"/>
      <c r="FA87"/>
      <c r="FB87"/>
      <c r="FC87"/>
      <c r="FD87"/>
      <c r="FE87"/>
      <c r="FF87"/>
      <c r="FG87"/>
      <c r="FJ87"/>
      <c r="FK87"/>
      <c r="FL87"/>
      <c r="FM87"/>
      <c r="FN87"/>
      <c r="FO87"/>
      <c r="FP87"/>
      <c r="FQ87"/>
      <c r="FR87"/>
      <c r="FS87"/>
      <c r="FT87"/>
      <c r="FW87"/>
      <c r="FX87"/>
      <c r="FY87"/>
      <c r="FZ87"/>
      <c r="GA87"/>
      <c r="GB87"/>
      <c r="GC87"/>
      <c r="GD87"/>
      <c r="GE87"/>
      <c r="GF87"/>
      <c r="GG87"/>
      <c r="GJ87"/>
      <c r="GK87"/>
      <c r="GL87"/>
      <c r="GM87"/>
      <c r="GN87"/>
      <c r="GO87"/>
      <c r="GP87"/>
      <c r="GQ87"/>
      <c r="GR87"/>
      <c r="GS87"/>
      <c r="GT87"/>
      <c r="GW87"/>
      <c r="GX87"/>
      <c r="GY87"/>
      <c r="GZ87"/>
      <c r="HA87"/>
      <c r="HB87"/>
      <c r="HC87"/>
      <c r="HD87"/>
      <c r="HE87"/>
      <c r="HF87"/>
      <c r="HG87"/>
      <c r="HJ87"/>
      <c r="HK87"/>
      <c r="HL87"/>
      <c r="HM87"/>
      <c r="HN87"/>
      <c r="HO87"/>
      <c r="HP87"/>
      <c r="HQ87"/>
      <c r="HR87"/>
      <c r="HS87"/>
      <c r="HT87"/>
      <c r="HW87"/>
      <c r="HX87"/>
      <c r="HY87"/>
      <c r="HZ87"/>
      <c r="IA87"/>
      <c r="IB87"/>
      <c r="IC87"/>
      <c r="ID87"/>
      <c r="IE87"/>
      <c r="IF87"/>
      <c r="IG87"/>
      <c r="IJ87"/>
      <c r="IK87"/>
      <c r="IL87"/>
      <c r="IM87"/>
      <c r="IN87"/>
      <c r="IO87"/>
      <c r="IP87"/>
      <c r="IQ87"/>
      <c r="IR87"/>
      <c r="IS87"/>
      <c r="IT87"/>
      <c r="IW87"/>
      <c r="IX87"/>
      <c r="IY87"/>
      <c r="IZ87"/>
      <c r="JA87"/>
      <c r="JB87"/>
      <c r="JC87"/>
      <c r="JD87"/>
      <c r="JE87"/>
      <c r="JF87"/>
      <c r="JG87"/>
      <c r="JJ87"/>
      <c r="JK87"/>
      <c r="JL87"/>
      <c r="JM87"/>
      <c r="JN87"/>
      <c r="JO87"/>
      <c r="JP87"/>
      <c r="JQ87"/>
      <c r="JR87"/>
      <c r="JS87"/>
      <c r="JT87"/>
      <c r="JW87"/>
      <c r="JX87"/>
      <c r="JY87"/>
      <c r="JZ87"/>
      <c r="KA87"/>
      <c r="KB87"/>
      <c r="KC87"/>
      <c r="KD87"/>
      <c r="KE87"/>
      <c r="KF87"/>
      <c r="KG87"/>
      <c r="KJ87"/>
      <c r="KK87"/>
      <c r="KL87"/>
      <c r="KM87"/>
      <c r="KN87"/>
      <c r="KO87"/>
      <c r="KP87"/>
      <c r="KQ87"/>
      <c r="KR87"/>
      <c r="KS87"/>
      <c r="KT87"/>
      <c r="KW87"/>
      <c r="KX87"/>
      <c r="KY87"/>
      <c r="KZ87"/>
      <c r="LA87"/>
      <c r="LB87"/>
      <c r="LC87"/>
      <c r="LD87"/>
      <c r="LE87"/>
      <c r="LF87"/>
      <c r="LG87"/>
      <c r="LJ87"/>
      <c r="LK87"/>
      <c r="LL87"/>
      <c r="LM87"/>
      <c r="LN87"/>
      <c r="LO87"/>
      <c r="LP87"/>
      <c r="LQ87"/>
      <c r="LR87"/>
      <c r="LS87"/>
      <c r="LT87"/>
      <c r="LW87"/>
      <c r="LX87"/>
      <c r="LY87"/>
      <c r="LZ87"/>
      <c r="MA87"/>
      <c r="MB87"/>
      <c r="MC87"/>
      <c r="MD87"/>
      <c r="ME87"/>
      <c r="MF87"/>
      <c r="MG87"/>
    </row>
    <row r="88" spans="2:345" ht="15.75" hidden="1" customHeight="1" x14ac:dyDescent="0.25">
      <c r="J88"/>
      <c r="K88"/>
      <c r="L88"/>
      <c r="M88"/>
      <c r="N88"/>
      <c r="O88"/>
      <c r="P88"/>
      <c r="Q88"/>
      <c r="R88"/>
      <c r="S88"/>
      <c r="T88"/>
      <c r="W88"/>
      <c r="X88"/>
      <c r="Y88"/>
      <c r="Z88"/>
      <c r="AA88"/>
      <c r="AB88"/>
      <c r="AC88"/>
      <c r="AD88"/>
      <c r="AE88"/>
      <c r="AF88"/>
      <c r="AG88"/>
      <c r="AJ88"/>
      <c r="AK88"/>
      <c r="AL88"/>
      <c r="AM88"/>
      <c r="AN88"/>
      <c r="AO88"/>
      <c r="AP88"/>
      <c r="AQ88"/>
      <c r="AR88"/>
      <c r="AS88"/>
      <c r="AT88"/>
      <c r="AW88"/>
      <c r="AX88"/>
      <c r="AY88"/>
      <c r="AZ88"/>
      <c r="BA88"/>
      <c r="BB88"/>
      <c r="BC88"/>
      <c r="BD88"/>
      <c r="BE88"/>
      <c r="BF88"/>
      <c r="BG88"/>
      <c r="BJ88"/>
      <c r="BK88"/>
      <c r="BL88"/>
      <c r="BM88"/>
      <c r="BN88"/>
      <c r="BO88"/>
      <c r="BP88"/>
      <c r="BQ88"/>
      <c r="BR88"/>
      <c r="BS88"/>
      <c r="BT88"/>
      <c r="BW88"/>
      <c r="BX88"/>
      <c r="BY88"/>
      <c r="BZ88"/>
      <c r="CA88"/>
      <c r="CB88"/>
      <c r="CC88"/>
      <c r="CD88"/>
      <c r="CE88"/>
      <c r="CF88"/>
      <c r="CG88"/>
      <c r="CJ88"/>
      <c r="CK88"/>
      <c r="CL88"/>
      <c r="CM88"/>
      <c r="CN88"/>
      <c r="CO88"/>
      <c r="CP88"/>
      <c r="CQ88"/>
      <c r="CR88"/>
      <c r="CS88"/>
      <c r="CT88"/>
      <c r="CW88"/>
      <c r="CX88"/>
      <c r="CY88"/>
      <c r="CZ88"/>
      <c r="DA88"/>
      <c r="DB88"/>
      <c r="DC88"/>
      <c r="DD88"/>
      <c r="DE88"/>
      <c r="DF88"/>
      <c r="DG88"/>
      <c r="DJ88"/>
      <c r="DK88"/>
      <c r="DL88"/>
      <c r="DM88"/>
      <c r="DN88"/>
      <c r="DO88"/>
      <c r="DP88"/>
      <c r="DQ88"/>
      <c r="DR88"/>
      <c r="DS88"/>
      <c r="DT88"/>
      <c r="DW88"/>
      <c r="DX88"/>
      <c r="DY88"/>
      <c r="DZ88"/>
      <c r="EA88"/>
      <c r="EB88"/>
      <c r="EC88"/>
      <c r="ED88"/>
      <c r="EE88"/>
      <c r="EF88"/>
      <c r="EG88"/>
      <c r="EJ88"/>
      <c r="EK88"/>
      <c r="EL88"/>
      <c r="EM88"/>
      <c r="EN88"/>
      <c r="EO88"/>
      <c r="EP88"/>
      <c r="EQ88"/>
      <c r="ER88"/>
      <c r="ES88"/>
      <c r="ET88"/>
      <c r="EW88"/>
      <c r="EX88"/>
      <c r="EY88"/>
      <c r="EZ88"/>
      <c r="FA88"/>
      <c r="FB88"/>
      <c r="FC88"/>
      <c r="FD88"/>
      <c r="FE88"/>
      <c r="FF88"/>
      <c r="FG88"/>
      <c r="FJ88"/>
      <c r="FK88"/>
      <c r="FL88"/>
      <c r="FM88"/>
      <c r="FN88"/>
      <c r="FO88"/>
      <c r="FP88"/>
      <c r="FQ88"/>
      <c r="FR88"/>
      <c r="FS88"/>
      <c r="FT88"/>
      <c r="FW88"/>
      <c r="FX88"/>
      <c r="FY88"/>
      <c r="FZ88"/>
      <c r="GA88"/>
      <c r="GB88"/>
      <c r="GC88"/>
      <c r="GD88"/>
      <c r="GE88"/>
      <c r="GF88"/>
      <c r="GG88"/>
      <c r="GJ88"/>
      <c r="GK88"/>
      <c r="GL88"/>
      <c r="GM88"/>
      <c r="GN88"/>
      <c r="GO88"/>
      <c r="GP88"/>
      <c r="GQ88"/>
      <c r="GR88"/>
      <c r="GS88"/>
      <c r="GT88"/>
      <c r="GW88"/>
      <c r="GX88"/>
      <c r="GY88"/>
      <c r="GZ88"/>
      <c r="HA88"/>
      <c r="HB88"/>
      <c r="HC88"/>
      <c r="HD88"/>
      <c r="HE88"/>
      <c r="HF88"/>
      <c r="HG88"/>
      <c r="HJ88"/>
      <c r="HK88"/>
      <c r="HL88"/>
      <c r="HM88"/>
      <c r="HN88"/>
      <c r="HO88"/>
      <c r="HP88"/>
      <c r="HQ88"/>
      <c r="HR88"/>
      <c r="HS88"/>
      <c r="HT88"/>
      <c r="HW88"/>
      <c r="HX88"/>
      <c r="HY88"/>
      <c r="HZ88"/>
      <c r="IA88"/>
      <c r="IB88"/>
      <c r="IC88"/>
      <c r="ID88"/>
      <c r="IE88"/>
      <c r="IF88"/>
      <c r="IG88"/>
      <c r="IJ88"/>
      <c r="IK88"/>
      <c r="IL88"/>
      <c r="IM88"/>
      <c r="IN88"/>
      <c r="IO88"/>
      <c r="IP88"/>
      <c r="IQ88"/>
      <c r="IR88"/>
      <c r="IS88"/>
      <c r="IT88"/>
      <c r="IW88"/>
      <c r="IX88"/>
      <c r="IY88"/>
      <c r="IZ88"/>
      <c r="JA88"/>
      <c r="JB88"/>
      <c r="JC88"/>
      <c r="JD88"/>
      <c r="JE88"/>
      <c r="JF88"/>
      <c r="JG88"/>
      <c r="JJ88"/>
      <c r="JK88"/>
      <c r="JL88"/>
      <c r="JM88"/>
      <c r="JN88"/>
      <c r="JO88"/>
      <c r="JP88"/>
      <c r="JQ88"/>
      <c r="JR88"/>
      <c r="JS88"/>
      <c r="JT88"/>
      <c r="JW88"/>
      <c r="JX88"/>
      <c r="JY88"/>
      <c r="JZ88"/>
      <c r="KA88"/>
      <c r="KB88"/>
      <c r="KC88"/>
      <c r="KD88"/>
      <c r="KE88"/>
      <c r="KF88"/>
      <c r="KG88"/>
      <c r="KJ88"/>
      <c r="KK88"/>
      <c r="KL88"/>
      <c r="KM88"/>
      <c r="KN88"/>
      <c r="KO88"/>
      <c r="KP88"/>
      <c r="KQ88"/>
      <c r="KR88"/>
      <c r="KS88"/>
      <c r="KT88"/>
      <c r="KW88"/>
      <c r="KX88"/>
      <c r="KY88"/>
      <c r="KZ88"/>
      <c r="LA88"/>
      <c r="LB88"/>
      <c r="LC88"/>
      <c r="LD88"/>
      <c r="LE88"/>
      <c r="LF88"/>
      <c r="LG88"/>
      <c r="LJ88"/>
      <c r="LK88"/>
      <c r="LL88"/>
      <c r="LM88"/>
      <c r="LN88"/>
      <c r="LO88"/>
      <c r="LP88"/>
      <c r="LQ88"/>
      <c r="LR88"/>
      <c r="LS88"/>
      <c r="LT88"/>
      <c r="LW88"/>
      <c r="LX88"/>
      <c r="LY88"/>
      <c r="LZ88"/>
      <c r="MA88"/>
      <c r="MB88"/>
      <c r="MC88"/>
      <c r="MD88"/>
      <c r="ME88"/>
      <c r="MF88"/>
      <c r="MG88"/>
    </row>
    <row r="89" spans="2:345" ht="15.75" hidden="1" customHeight="1" x14ac:dyDescent="0.25">
      <c r="J89"/>
      <c r="K89"/>
      <c r="L89"/>
      <c r="M89"/>
      <c r="N89"/>
      <c r="O89"/>
      <c r="P89"/>
      <c r="Q89"/>
      <c r="R89"/>
      <c r="S89"/>
      <c r="T89"/>
      <c r="W89"/>
      <c r="X89"/>
      <c r="Y89"/>
      <c r="Z89"/>
      <c r="AA89"/>
      <c r="AB89"/>
      <c r="AC89"/>
      <c r="AD89"/>
      <c r="AE89"/>
      <c r="AF89"/>
      <c r="AG89"/>
      <c r="AJ89"/>
      <c r="AK89"/>
      <c r="AL89"/>
      <c r="AM89"/>
      <c r="AN89"/>
      <c r="AO89"/>
      <c r="AP89"/>
      <c r="AQ89"/>
      <c r="AR89"/>
      <c r="AS89"/>
      <c r="AT89"/>
      <c r="AW89"/>
      <c r="AX89"/>
      <c r="AY89"/>
      <c r="AZ89"/>
      <c r="BA89"/>
      <c r="BB89"/>
      <c r="BC89"/>
      <c r="BD89"/>
      <c r="BE89"/>
      <c r="BF89"/>
      <c r="BG89"/>
      <c r="BJ89"/>
      <c r="BK89"/>
      <c r="BL89"/>
      <c r="BM89"/>
      <c r="BN89"/>
      <c r="BO89"/>
      <c r="BP89"/>
      <c r="BQ89"/>
      <c r="BR89"/>
      <c r="BS89"/>
      <c r="BT89"/>
      <c r="BW89"/>
      <c r="BX89"/>
      <c r="BY89"/>
      <c r="BZ89"/>
      <c r="CA89"/>
      <c r="CB89"/>
      <c r="CC89"/>
      <c r="CD89"/>
      <c r="CE89"/>
      <c r="CF89"/>
      <c r="CG89"/>
      <c r="CJ89"/>
      <c r="CK89"/>
      <c r="CL89"/>
      <c r="CM89"/>
      <c r="CN89"/>
      <c r="CO89"/>
      <c r="CP89"/>
      <c r="CQ89"/>
      <c r="CR89"/>
      <c r="CS89"/>
      <c r="CT89"/>
      <c r="CW89"/>
      <c r="CX89"/>
      <c r="CY89"/>
      <c r="CZ89"/>
      <c r="DA89"/>
      <c r="DB89"/>
      <c r="DC89"/>
      <c r="DD89"/>
      <c r="DE89"/>
      <c r="DF89"/>
      <c r="DG89"/>
      <c r="DJ89"/>
      <c r="DK89"/>
      <c r="DL89"/>
      <c r="DM89"/>
      <c r="DN89"/>
      <c r="DO89"/>
      <c r="DP89"/>
      <c r="DQ89"/>
      <c r="DR89"/>
      <c r="DS89"/>
      <c r="DT89"/>
      <c r="DW89"/>
      <c r="DX89"/>
      <c r="DY89"/>
      <c r="DZ89"/>
      <c r="EA89"/>
      <c r="EB89"/>
      <c r="EC89"/>
      <c r="ED89"/>
      <c r="EE89"/>
      <c r="EF89"/>
      <c r="EG89"/>
      <c r="EJ89"/>
      <c r="EK89"/>
      <c r="EL89"/>
      <c r="EM89"/>
      <c r="EN89"/>
      <c r="EO89"/>
      <c r="EP89"/>
      <c r="EQ89"/>
      <c r="ER89"/>
      <c r="ES89"/>
      <c r="ET89"/>
      <c r="EW89"/>
      <c r="EX89"/>
      <c r="EY89"/>
      <c r="EZ89"/>
      <c r="FA89"/>
      <c r="FB89"/>
      <c r="FC89"/>
      <c r="FD89"/>
      <c r="FE89"/>
      <c r="FF89"/>
      <c r="FG89"/>
      <c r="FJ89"/>
      <c r="FK89"/>
      <c r="FL89"/>
      <c r="FM89"/>
      <c r="FN89"/>
      <c r="FO89"/>
      <c r="FP89"/>
      <c r="FQ89"/>
      <c r="FR89"/>
      <c r="FS89"/>
      <c r="FT89"/>
      <c r="FW89"/>
      <c r="FX89"/>
      <c r="FY89"/>
      <c r="FZ89"/>
      <c r="GA89"/>
      <c r="GB89"/>
      <c r="GC89"/>
      <c r="GD89"/>
      <c r="GE89"/>
      <c r="GF89"/>
      <c r="GG89"/>
      <c r="GJ89"/>
      <c r="GK89"/>
      <c r="GL89"/>
      <c r="GM89"/>
      <c r="GN89"/>
      <c r="GO89"/>
      <c r="GP89"/>
      <c r="GQ89"/>
      <c r="GR89"/>
      <c r="GS89"/>
      <c r="GT89"/>
      <c r="GW89"/>
      <c r="GX89"/>
      <c r="GY89"/>
      <c r="GZ89"/>
      <c r="HA89"/>
      <c r="HB89"/>
      <c r="HC89"/>
      <c r="HD89"/>
      <c r="HE89"/>
      <c r="HF89"/>
      <c r="HG89"/>
      <c r="HJ89"/>
      <c r="HK89"/>
      <c r="HL89"/>
      <c r="HM89"/>
      <c r="HN89"/>
      <c r="HO89"/>
      <c r="HP89"/>
      <c r="HQ89"/>
      <c r="HR89"/>
      <c r="HS89"/>
      <c r="HT89"/>
      <c r="HW89"/>
      <c r="HX89"/>
      <c r="HY89"/>
      <c r="HZ89"/>
      <c r="IA89"/>
      <c r="IB89"/>
      <c r="IC89"/>
      <c r="ID89"/>
      <c r="IE89"/>
      <c r="IF89"/>
      <c r="IG89"/>
      <c r="IJ89"/>
      <c r="IK89"/>
      <c r="IL89"/>
      <c r="IM89"/>
      <c r="IN89"/>
      <c r="IO89"/>
      <c r="IP89"/>
      <c r="IQ89"/>
      <c r="IR89"/>
      <c r="IS89"/>
      <c r="IT89"/>
      <c r="IW89"/>
      <c r="IX89"/>
      <c r="IY89"/>
      <c r="IZ89"/>
      <c r="JA89"/>
      <c r="JB89"/>
      <c r="JC89"/>
      <c r="JD89"/>
      <c r="JE89"/>
      <c r="JF89"/>
      <c r="JG89"/>
      <c r="JJ89"/>
      <c r="JK89"/>
      <c r="JL89"/>
      <c r="JM89"/>
      <c r="JN89"/>
      <c r="JO89"/>
      <c r="JP89"/>
      <c r="JQ89"/>
      <c r="JR89"/>
      <c r="JS89"/>
      <c r="JT89"/>
      <c r="JW89"/>
      <c r="JX89"/>
      <c r="JY89"/>
      <c r="JZ89"/>
      <c r="KA89"/>
      <c r="KB89"/>
      <c r="KC89"/>
      <c r="KD89"/>
      <c r="KE89"/>
      <c r="KF89"/>
      <c r="KG89"/>
      <c r="KJ89"/>
      <c r="KK89"/>
      <c r="KL89"/>
      <c r="KM89"/>
      <c r="KN89"/>
      <c r="KO89"/>
      <c r="KP89"/>
      <c r="KQ89"/>
      <c r="KR89"/>
      <c r="KS89"/>
      <c r="KT89"/>
      <c r="KW89"/>
      <c r="KX89"/>
      <c r="KY89"/>
      <c r="KZ89"/>
      <c r="LA89"/>
      <c r="LB89"/>
      <c r="LC89"/>
      <c r="LD89"/>
      <c r="LE89"/>
      <c r="LF89"/>
      <c r="LG89"/>
      <c r="LJ89"/>
      <c r="LK89"/>
      <c r="LL89"/>
      <c r="LM89"/>
      <c r="LN89"/>
      <c r="LO89"/>
      <c r="LP89"/>
      <c r="LQ89"/>
      <c r="LR89"/>
      <c r="LS89"/>
      <c r="LT89"/>
      <c r="LW89"/>
      <c r="LX89"/>
      <c r="LY89"/>
      <c r="LZ89"/>
      <c r="MA89"/>
      <c r="MB89"/>
      <c r="MC89"/>
      <c r="MD89"/>
      <c r="ME89"/>
      <c r="MF89"/>
      <c r="MG89"/>
    </row>
    <row r="90" spans="2:345" x14ac:dyDescent="0.25"/>
    <row r="91" spans="2:345" x14ac:dyDescent="0.25"/>
    <row r="92" spans="2:345" x14ac:dyDescent="0.25"/>
    <row r="93" spans="2:345" x14ac:dyDescent="0.25"/>
    <row r="94" spans="2:345" x14ac:dyDescent="0.25"/>
    <row r="95" spans="2:345" x14ac:dyDescent="0.25"/>
    <row r="96" spans="2:345" x14ac:dyDescent="0.25"/>
    <row r="97" x14ac:dyDescent="0.25"/>
  </sheetData>
  <sheetProtection sheet="1" selectLockedCells="1"/>
  <mergeCells count="189">
    <mergeCell ref="B1:G1"/>
    <mergeCell ref="J2:U2"/>
    <mergeCell ref="W2:AH2"/>
    <mergeCell ref="AJ2:AU2"/>
    <mergeCell ref="AW2:BH2"/>
    <mergeCell ref="BJ2:BU2"/>
    <mergeCell ref="LJ2:LU2"/>
    <mergeCell ref="LW2:MH2"/>
    <mergeCell ref="B3:G3"/>
    <mergeCell ref="J3:U3"/>
    <mergeCell ref="W3:AH3"/>
    <mergeCell ref="AJ3:AU3"/>
    <mergeCell ref="AW3:BH3"/>
    <mergeCell ref="BJ3:BU3"/>
    <mergeCell ref="BW3:CH3"/>
    <mergeCell ref="HW2:IH2"/>
    <mergeCell ref="IJ2:IU2"/>
    <mergeCell ref="IW2:JH2"/>
    <mergeCell ref="JJ2:JU2"/>
    <mergeCell ref="JW2:KH2"/>
    <mergeCell ref="KJ2:KU2"/>
    <mergeCell ref="EW2:FH2"/>
    <mergeCell ref="FJ2:FU2"/>
    <mergeCell ref="FW2:GH2"/>
    <mergeCell ref="BW2:CH2"/>
    <mergeCell ref="CJ2:CU2"/>
    <mergeCell ref="CW2:DH2"/>
    <mergeCell ref="HJ3:HU3"/>
    <mergeCell ref="HW3:IH3"/>
    <mergeCell ref="CJ3:CU3"/>
    <mergeCell ref="CW3:DH3"/>
    <mergeCell ref="DJ3:DU3"/>
    <mergeCell ref="DW3:EH3"/>
    <mergeCell ref="EJ3:EU3"/>
    <mergeCell ref="EW3:FH3"/>
    <mergeCell ref="KW2:LH2"/>
    <mergeCell ref="DJ2:DU2"/>
    <mergeCell ref="DW2:EH2"/>
    <mergeCell ref="EJ2:EU2"/>
    <mergeCell ref="EA4:EB4"/>
    <mergeCell ref="EN4:EO4"/>
    <mergeCell ref="FA4:FB4"/>
    <mergeCell ref="FN4:FO4"/>
    <mergeCell ref="LJ3:LU3"/>
    <mergeCell ref="LA4:LB4"/>
    <mergeCell ref="LN4:LO4"/>
    <mergeCell ref="GA4:GB4"/>
    <mergeCell ref="GN4:GO4"/>
    <mergeCell ref="HA4:HB4"/>
    <mergeCell ref="HN4:HO4"/>
    <mergeCell ref="IA4:IB4"/>
    <mergeCell ref="IN4:IO4"/>
    <mergeCell ref="GJ2:GU2"/>
    <mergeCell ref="GW2:HH2"/>
    <mergeCell ref="HJ2:HU2"/>
    <mergeCell ref="LW3:MH3"/>
    <mergeCell ref="F4:G4"/>
    <mergeCell ref="N4:O4"/>
    <mergeCell ref="AA4:AB4"/>
    <mergeCell ref="AN4:AO4"/>
    <mergeCell ref="BA4:BB4"/>
    <mergeCell ref="BN4:BO4"/>
    <mergeCell ref="CA4:CB4"/>
    <mergeCell ref="CN4:CO4"/>
    <mergeCell ref="IJ3:IU3"/>
    <mergeCell ref="IW3:JH3"/>
    <mergeCell ref="JJ3:JU3"/>
    <mergeCell ref="JW3:KH3"/>
    <mergeCell ref="KJ3:KU3"/>
    <mergeCell ref="KW3:LH3"/>
    <mergeCell ref="FJ3:FU3"/>
    <mergeCell ref="FW3:GH3"/>
    <mergeCell ref="GJ3:GU3"/>
    <mergeCell ref="GW3:HH3"/>
    <mergeCell ref="MA4:MB4"/>
    <mergeCell ref="JA4:JB4"/>
    <mergeCell ref="JN4:JO4"/>
    <mergeCell ref="KA4:KB4"/>
    <mergeCell ref="KN4:KO4"/>
    <mergeCell ref="DA4:DB4"/>
    <mergeCell ref="DN4:DO4"/>
    <mergeCell ref="LM70:LO70"/>
    <mergeCell ref="LZ70:MB70"/>
    <mergeCell ref="M71:O71"/>
    <mergeCell ref="P71:U71"/>
    <mergeCell ref="Z71:AB71"/>
    <mergeCell ref="AC71:AH71"/>
    <mergeCell ref="AM71:AO71"/>
    <mergeCell ref="GZ70:HB70"/>
    <mergeCell ref="HM70:HO70"/>
    <mergeCell ref="HZ70:IB70"/>
    <mergeCell ref="IM70:IO70"/>
    <mergeCell ref="IZ70:JB70"/>
    <mergeCell ref="JM70:JO70"/>
    <mergeCell ref="DZ70:EB70"/>
    <mergeCell ref="EM70:EO70"/>
    <mergeCell ref="EZ70:FB70"/>
    <mergeCell ref="FM70:FO70"/>
    <mergeCell ref="FZ70:GB70"/>
    <mergeCell ref="GM70:GO70"/>
    <mergeCell ref="AP71:AU71"/>
    <mergeCell ref="AZ71:BB71"/>
    <mergeCell ref="BC71:BH71"/>
    <mergeCell ref="B74:H76"/>
    <mergeCell ref="B77:H79"/>
    <mergeCell ref="B80:H82"/>
    <mergeCell ref="LC71:LH71"/>
    <mergeCell ref="LM71:LO71"/>
    <mergeCell ref="LP71:LU71"/>
    <mergeCell ref="BM71:BO71"/>
    <mergeCell ref="BP71:BU71"/>
    <mergeCell ref="BZ71:CB71"/>
    <mergeCell ref="CC71:CH71"/>
    <mergeCell ref="CM71:CO71"/>
    <mergeCell ref="CP71:CU71"/>
    <mergeCell ref="CZ71:DB71"/>
    <mergeCell ref="DC71:DH71"/>
    <mergeCell ref="DM71:DO71"/>
    <mergeCell ref="DP71:DU71"/>
    <mergeCell ref="DZ71:EB71"/>
    <mergeCell ref="EC71:EH71"/>
    <mergeCell ref="EM71:EO71"/>
    <mergeCell ref="EP71:EU71"/>
    <mergeCell ref="EZ71:FB71"/>
    <mergeCell ref="HM71:HO71"/>
    <mergeCell ref="HP71:HU71"/>
    <mergeCell ref="HZ71:IB71"/>
    <mergeCell ref="LZ71:MB71"/>
    <mergeCell ref="MC71:MH71"/>
    <mergeCell ref="B73:H73"/>
    <mergeCell ref="JP71:JU71"/>
    <mergeCell ref="JZ71:KB71"/>
    <mergeCell ref="KC71:KH71"/>
    <mergeCell ref="KM71:KO71"/>
    <mergeCell ref="KP71:KU71"/>
    <mergeCell ref="KZ71:LB71"/>
    <mergeCell ref="IC71:IH71"/>
    <mergeCell ref="IM71:IO71"/>
    <mergeCell ref="IP71:IU71"/>
    <mergeCell ref="IZ71:JB71"/>
    <mergeCell ref="JC71:JH71"/>
    <mergeCell ref="JM71:JO71"/>
    <mergeCell ref="GP71:GU71"/>
    <mergeCell ref="GZ71:HB71"/>
    <mergeCell ref="HC71:HH71"/>
    <mergeCell ref="FZ71:GB71"/>
    <mergeCell ref="GC71:GH71"/>
    <mergeCell ref="GM71:GO71"/>
    <mergeCell ref="FC71:FH71"/>
    <mergeCell ref="FM71:FO71"/>
    <mergeCell ref="FP71:FU71"/>
    <mergeCell ref="M69:O69"/>
    <mergeCell ref="Z69:AB69"/>
    <mergeCell ref="AM69:AO69"/>
    <mergeCell ref="AZ69:BB69"/>
    <mergeCell ref="BM69:BO69"/>
    <mergeCell ref="M70:O70"/>
    <mergeCell ref="Z70:AB70"/>
    <mergeCell ref="AM70:AO70"/>
    <mergeCell ref="AZ70:BB70"/>
    <mergeCell ref="BM70:BO70"/>
    <mergeCell ref="BZ69:CB69"/>
    <mergeCell ref="CM69:CO69"/>
    <mergeCell ref="CZ69:DB69"/>
    <mergeCell ref="DM69:DO69"/>
    <mergeCell ref="DZ69:EB69"/>
    <mergeCell ref="BZ70:CB70"/>
    <mergeCell ref="CM70:CO70"/>
    <mergeCell ref="CZ70:DB70"/>
    <mergeCell ref="DM70:DO70"/>
    <mergeCell ref="EM69:EO69"/>
    <mergeCell ref="EZ69:FB69"/>
    <mergeCell ref="FM69:FO69"/>
    <mergeCell ref="FZ69:GB69"/>
    <mergeCell ref="GM69:GO69"/>
    <mergeCell ref="GZ69:HB69"/>
    <mergeCell ref="HM69:HO69"/>
    <mergeCell ref="HZ69:IB69"/>
    <mergeCell ref="IM69:IO69"/>
    <mergeCell ref="IZ69:JB69"/>
    <mergeCell ref="LZ69:MB69"/>
    <mergeCell ref="JM69:JO69"/>
    <mergeCell ref="JZ69:KB69"/>
    <mergeCell ref="KM69:KO69"/>
    <mergeCell ref="KZ69:LB69"/>
    <mergeCell ref="LM69:LO69"/>
    <mergeCell ref="JZ70:KB70"/>
    <mergeCell ref="KM70:KO70"/>
    <mergeCell ref="KZ70:LB70"/>
  </mergeCells>
  <conditionalFormatting sqref="M57:M60 M62:M63 M48:M55 M65">
    <cfRule type="expression" dxfId="159" priority="1052">
      <formula>S48&gt;1</formula>
    </cfRule>
  </conditionalFormatting>
  <conditionalFormatting sqref="M65">
    <cfRule type="expression" dxfId="158" priority="1051">
      <formula>S65&gt;1</formula>
    </cfRule>
  </conditionalFormatting>
  <conditionalFormatting sqref="K48:K55 K57:K60 K62:K63 K65">
    <cfRule type="expression" dxfId="157" priority="1050">
      <formula>R48&gt;1</formula>
    </cfRule>
  </conditionalFormatting>
  <conditionalFormatting sqref="Z57:Z60 Z62:Z63 Z48:Z55 Z65">
    <cfRule type="expression" dxfId="156" priority="107">
      <formula>AF48&gt;1</formula>
    </cfRule>
  </conditionalFormatting>
  <conditionalFormatting sqref="Z65">
    <cfRule type="expression" dxfId="155" priority="106">
      <formula>AF65&gt;1</formula>
    </cfRule>
  </conditionalFormatting>
  <conditionalFormatting sqref="X48:X55 X57:X60 X62:X63 X65">
    <cfRule type="expression" dxfId="154" priority="105">
      <formula>AE48&gt;1</formula>
    </cfRule>
  </conditionalFormatting>
  <conditionalFormatting sqref="AM57:AM60 AM62:AM63 AM48:AM55 AM65">
    <cfRule type="expression" dxfId="153" priority="103">
      <formula>AS48&gt;1</formula>
    </cfRule>
  </conditionalFormatting>
  <conditionalFormatting sqref="AM65">
    <cfRule type="expression" dxfId="152" priority="102">
      <formula>AS65&gt;1</formula>
    </cfRule>
  </conditionalFormatting>
  <conditionalFormatting sqref="AK48:AK55 AK57:AK60 AK62:AK63 AK65">
    <cfRule type="expression" dxfId="151" priority="101">
      <formula>AR48&gt;1</formula>
    </cfRule>
  </conditionalFormatting>
  <conditionalFormatting sqref="AZ57:AZ60 AZ62:AZ63 AZ48:AZ55 AZ65">
    <cfRule type="expression" dxfId="150" priority="99">
      <formula>BF48&gt;1</formula>
    </cfRule>
  </conditionalFormatting>
  <conditionalFormatting sqref="AZ65">
    <cfRule type="expression" dxfId="149" priority="98">
      <formula>BF65&gt;1</formula>
    </cfRule>
  </conditionalFormatting>
  <conditionalFormatting sqref="AX48:AX55 AX57:AX60 AX62:AX63 AX65">
    <cfRule type="expression" dxfId="148" priority="97">
      <formula>BE48&gt;1</formula>
    </cfRule>
  </conditionalFormatting>
  <conditionalFormatting sqref="BM57:BM60 BM62:BM63 BM48:BM55 BM65">
    <cfRule type="expression" dxfId="147" priority="95">
      <formula>BS48&gt;1</formula>
    </cfRule>
  </conditionalFormatting>
  <conditionalFormatting sqref="BM65">
    <cfRule type="expression" dxfId="146" priority="94">
      <formula>BS65&gt;1</formula>
    </cfRule>
  </conditionalFormatting>
  <conditionalFormatting sqref="BK48:BK55 BK57:BK60 BK62:BK63 BK65">
    <cfRule type="expression" dxfId="145" priority="93">
      <formula>BR48&gt;1</formula>
    </cfRule>
  </conditionalFormatting>
  <conditionalFormatting sqref="BZ57:BZ60 BZ62:BZ63 BZ48:BZ55 BZ65">
    <cfRule type="expression" dxfId="144" priority="91">
      <formula>CF48&gt;1</formula>
    </cfRule>
  </conditionalFormatting>
  <conditionalFormatting sqref="BZ65">
    <cfRule type="expression" dxfId="143" priority="90">
      <formula>CF65&gt;1</formula>
    </cfRule>
  </conditionalFormatting>
  <conditionalFormatting sqref="BX48:BX55 BX57:BX60 BX62:BX63 BX65">
    <cfRule type="expression" dxfId="142" priority="89">
      <formula>CE48&gt;1</formula>
    </cfRule>
  </conditionalFormatting>
  <conditionalFormatting sqref="CM57:CM60 CM62:CM63 CM48:CM55 CM65">
    <cfRule type="expression" dxfId="141" priority="87">
      <formula>CS48&gt;1</formula>
    </cfRule>
  </conditionalFormatting>
  <conditionalFormatting sqref="CM65">
    <cfRule type="expression" dxfId="140" priority="86">
      <formula>CS65&gt;1</formula>
    </cfRule>
  </conditionalFormatting>
  <conditionalFormatting sqref="CK48:CK55 CK57:CK60 CK62:CK63 CK65">
    <cfRule type="expression" dxfId="139" priority="85">
      <formula>CR48&gt;1</formula>
    </cfRule>
  </conditionalFormatting>
  <conditionalFormatting sqref="CZ57:CZ60 CZ62:CZ63 CZ48:CZ55 CZ65">
    <cfRule type="expression" dxfId="138" priority="83">
      <formula>DF48&gt;1</formula>
    </cfRule>
  </conditionalFormatting>
  <conditionalFormatting sqref="CZ65">
    <cfRule type="expression" dxfId="137" priority="82">
      <formula>DF65&gt;1</formula>
    </cfRule>
  </conditionalFormatting>
  <conditionalFormatting sqref="CX48:CX55 CX57:CX60 CX62:CX63 CX65">
    <cfRule type="expression" dxfId="136" priority="81">
      <formula>DE48&gt;1</formula>
    </cfRule>
  </conditionalFormatting>
  <conditionalFormatting sqref="DM57:DM60 DM62:DM63 DM48:DM55 DM65">
    <cfRule type="expression" dxfId="135" priority="79">
      <formula>DS48&gt;1</formula>
    </cfRule>
  </conditionalFormatting>
  <conditionalFormatting sqref="DM65">
    <cfRule type="expression" dxfId="134" priority="78">
      <formula>DS65&gt;1</formula>
    </cfRule>
  </conditionalFormatting>
  <conditionalFormatting sqref="DK48:DK55 DK57:DK60 DK62:DK63 DK65">
    <cfRule type="expression" dxfId="133" priority="77">
      <formula>DR48&gt;1</formula>
    </cfRule>
  </conditionalFormatting>
  <conditionalFormatting sqref="DZ57:DZ60 DZ62:DZ63 DZ48:DZ55 DZ65">
    <cfRule type="expression" dxfId="132" priority="75">
      <formula>EF48&gt;1</formula>
    </cfRule>
  </conditionalFormatting>
  <conditionalFormatting sqref="DZ65">
    <cfRule type="expression" dxfId="131" priority="74">
      <formula>EF65&gt;1</formula>
    </cfRule>
  </conditionalFormatting>
  <conditionalFormatting sqref="DX48:DX55 DX57:DX60 DX62:DX63 DX65">
    <cfRule type="expression" dxfId="130" priority="73">
      <formula>EE48&gt;1</formula>
    </cfRule>
  </conditionalFormatting>
  <conditionalFormatting sqref="EM57:EM60 EM62:EM63 EM48:EM55 EM65">
    <cfRule type="expression" dxfId="129" priority="71">
      <formula>ES48&gt;1</formula>
    </cfRule>
  </conditionalFormatting>
  <conditionalFormatting sqref="EM65">
    <cfRule type="expression" dxfId="128" priority="70">
      <formula>ES65&gt;1</formula>
    </cfRule>
  </conditionalFormatting>
  <conditionalFormatting sqref="EK48:EK55 EK57:EK60 EK62:EK63 EK65">
    <cfRule type="expression" dxfId="127" priority="69">
      <formula>ER48&gt;1</formula>
    </cfRule>
  </conditionalFormatting>
  <conditionalFormatting sqref="EZ57:EZ60 EZ62:EZ63 EZ48:EZ55 EZ65">
    <cfRule type="expression" dxfId="126" priority="67">
      <formula>FF48&gt;1</formula>
    </cfRule>
  </conditionalFormatting>
  <conditionalFormatting sqref="EZ65">
    <cfRule type="expression" dxfId="125" priority="66">
      <formula>FF65&gt;1</formula>
    </cfRule>
  </conditionalFormatting>
  <conditionalFormatting sqref="EX48:EX55 EX57:EX60 EX62:EX63 EX65">
    <cfRule type="expression" dxfId="124" priority="65">
      <formula>FE48&gt;1</formula>
    </cfRule>
  </conditionalFormatting>
  <conditionalFormatting sqref="FM57:FM60 FM62:FM63 FM48:FM55 FM65">
    <cfRule type="expression" dxfId="123" priority="63">
      <formula>FS48&gt;1</formula>
    </cfRule>
  </conditionalFormatting>
  <conditionalFormatting sqref="FM65">
    <cfRule type="expression" dxfId="122" priority="62">
      <formula>FS65&gt;1</formula>
    </cfRule>
  </conditionalFormatting>
  <conditionalFormatting sqref="FK48:FK55 FK57:FK60 FK62:FK63 FK65">
    <cfRule type="expression" dxfId="121" priority="61">
      <formula>FR48&gt;1</formula>
    </cfRule>
  </conditionalFormatting>
  <conditionalFormatting sqref="FZ57:FZ60 FZ62:FZ63 FZ48:FZ55 FZ65">
    <cfRule type="expression" dxfId="120" priority="59">
      <formula>GF48&gt;1</formula>
    </cfRule>
  </conditionalFormatting>
  <conditionalFormatting sqref="FZ65">
    <cfRule type="expression" dxfId="119" priority="58">
      <formula>GF65&gt;1</formula>
    </cfRule>
  </conditionalFormatting>
  <conditionalFormatting sqref="FX48:FX55 FX57:FX60 FX62:FX63 FX65">
    <cfRule type="expression" dxfId="118" priority="57">
      <formula>GE48&gt;1</formula>
    </cfRule>
  </conditionalFormatting>
  <conditionalFormatting sqref="GM57:GM60 GM62:GM63 GM48:GM55 GM65">
    <cfRule type="expression" dxfId="117" priority="55">
      <formula>GS48&gt;1</formula>
    </cfRule>
  </conditionalFormatting>
  <conditionalFormatting sqref="GM65">
    <cfRule type="expression" dxfId="116" priority="54">
      <formula>GS65&gt;1</formula>
    </cfRule>
  </conditionalFormatting>
  <conditionalFormatting sqref="GK48:GK55 GK57:GK60 GK62:GK63 GK65">
    <cfRule type="expression" dxfId="115" priority="53">
      <formula>GR48&gt;1</formula>
    </cfRule>
  </conditionalFormatting>
  <conditionalFormatting sqref="GZ57:GZ60 GZ62:GZ63 GZ48:GZ55 GZ65">
    <cfRule type="expression" dxfId="114" priority="51">
      <formula>HF48&gt;1</formula>
    </cfRule>
  </conditionalFormatting>
  <conditionalFormatting sqref="GZ65">
    <cfRule type="expression" dxfId="113" priority="50">
      <formula>HF65&gt;1</formula>
    </cfRule>
  </conditionalFormatting>
  <conditionalFormatting sqref="GX48:GX55 GX57:GX60 GX62:GX63 GX65">
    <cfRule type="expression" dxfId="112" priority="49">
      <formula>HE48&gt;1</formula>
    </cfRule>
  </conditionalFormatting>
  <conditionalFormatting sqref="HZ57:HZ60 HZ62:HZ63 HZ48:HZ55 HZ65">
    <cfRule type="expression" dxfId="111" priority="43">
      <formula>IF48&gt;1</formula>
    </cfRule>
  </conditionalFormatting>
  <conditionalFormatting sqref="HZ65">
    <cfRule type="expression" dxfId="110" priority="42">
      <formula>IF65&gt;1</formula>
    </cfRule>
  </conditionalFormatting>
  <conditionalFormatting sqref="HX48:HX55 HX57:HX60 HX62:HX63 HX65">
    <cfRule type="expression" dxfId="109" priority="41">
      <formula>IE48&gt;1</formula>
    </cfRule>
  </conditionalFormatting>
  <conditionalFormatting sqref="IM57:IM60 IM62:IM63 IM48:IM55 IM65">
    <cfRule type="expression" dxfId="108" priority="39">
      <formula>IS48&gt;1</formula>
    </cfRule>
  </conditionalFormatting>
  <conditionalFormatting sqref="IM65">
    <cfRule type="expression" dxfId="107" priority="38">
      <formula>IS65&gt;1</formula>
    </cfRule>
  </conditionalFormatting>
  <conditionalFormatting sqref="IK48:IK55 IK57:IK60 IK62:IK63 IK65">
    <cfRule type="expression" dxfId="106" priority="37">
      <formula>IR48&gt;1</formula>
    </cfRule>
  </conditionalFormatting>
  <conditionalFormatting sqref="IZ57:IZ60 IZ62:IZ63 IZ48:IZ55 IZ65">
    <cfRule type="expression" dxfId="105" priority="35">
      <formula>JF48&gt;1</formula>
    </cfRule>
  </conditionalFormatting>
  <conditionalFormatting sqref="IZ65">
    <cfRule type="expression" dxfId="104" priority="34">
      <formula>JF65&gt;1</formula>
    </cfRule>
  </conditionalFormatting>
  <conditionalFormatting sqref="IX48:IX55 IX57:IX60 IX62:IX63 IX65">
    <cfRule type="expression" dxfId="103" priority="33">
      <formula>JE48&gt;1</formula>
    </cfRule>
  </conditionalFormatting>
  <conditionalFormatting sqref="JM57:JM60 JM62:JM63 JM48:JM55 JM65">
    <cfRule type="expression" dxfId="102" priority="31">
      <formula>JS48&gt;1</formula>
    </cfRule>
  </conditionalFormatting>
  <conditionalFormatting sqref="JM65">
    <cfRule type="expression" dxfId="101" priority="30">
      <formula>JS65&gt;1</formula>
    </cfRule>
  </conditionalFormatting>
  <conditionalFormatting sqref="JK48:JK55 JK57:JK60 JK62:JK63 JK65">
    <cfRule type="expression" dxfId="100" priority="29">
      <formula>JR48&gt;1</formula>
    </cfRule>
  </conditionalFormatting>
  <conditionalFormatting sqref="JZ57:JZ60 JZ62:JZ63 JZ48:JZ55 JZ65">
    <cfRule type="expression" dxfId="99" priority="27">
      <formula>KF48&gt;1</formula>
    </cfRule>
  </conditionalFormatting>
  <conditionalFormatting sqref="JZ65">
    <cfRule type="expression" dxfId="98" priority="26">
      <formula>KF65&gt;1</formula>
    </cfRule>
  </conditionalFormatting>
  <conditionalFormatting sqref="JX48:JX55 JX57:JX60 JX62:JX63 JX65">
    <cfRule type="expression" dxfId="97" priority="25">
      <formula>KE48&gt;1</formula>
    </cfRule>
  </conditionalFormatting>
  <conditionalFormatting sqref="KM57:KM60 KM62:KM63 KM48:KM55 KM65">
    <cfRule type="expression" dxfId="96" priority="23">
      <formula>KS48&gt;1</formula>
    </cfRule>
  </conditionalFormatting>
  <conditionalFormatting sqref="KM65">
    <cfRule type="expression" dxfId="95" priority="22">
      <formula>KS65&gt;1</formula>
    </cfRule>
  </conditionalFormatting>
  <conditionalFormatting sqref="KK48:KK55 KK57:KK60 KK62:KK63 KK65">
    <cfRule type="expression" dxfId="94" priority="21">
      <formula>KR48&gt;1</formula>
    </cfRule>
  </conditionalFormatting>
  <conditionalFormatting sqref="KZ57:KZ60 KZ62:KZ63 KZ48:KZ55 KZ65">
    <cfRule type="expression" dxfId="93" priority="19">
      <formula>LF48&gt;1</formula>
    </cfRule>
  </conditionalFormatting>
  <conditionalFormatting sqref="KZ65">
    <cfRule type="expression" dxfId="92" priority="18">
      <formula>LF65&gt;1</formula>
    </cfRule>
  </conditionalFormatting>
  <conditionalFormatting sqref="KX48:KX55 KX57:KX60 KX62:KX63 KX65">
    <cfRule type="expression" dxfId="91" priority="17">
      <formula>LE48&gt;1</formula>
    </cfRule>
  </conditionalFormatting>
  <conditionalFormatting sqref="LM57:LM60 LM62:LM63 LM48:LM55 LM65">
    <cfRule type="expression" dxfId="90" priority="15">
      <formula>LS48&gt;1</formula>
    </cfRule>
  </conditionalFormatting>
  <conditionalFormatting sqref="LM65">
    <cfRule type="expression" dxfId="89" priority="14">
      <formula>LS65&gt;1</formula>
    </cfRule>
  </conditionalFormatting>
  <conditionalFormatting sqref="LK48:LK55 LK57:LK60 LK62:LK63 LK65">
    <cfRule type="expression" dxfId="88" priority="13">
      <formula>LR48&gt;1</formula>
    </cfRule>
  </conditionalFormatting>
  <conditionalFormatting sqref="LZ57:LZ60 LZ62:LZ63 LZ48:LZ55 LZ65">
    <cfRule type="expression" dxfId="87" priority="11">
      <formula>MF48&gt;1</formula>
    </cfRule>
  </conditionalFormatting>
  <conditionalFormatting sqref="LZ65">
    <cfRule type="expression" dxfId="86" priority="10">
      <formula>MF65&gt;1</formula>
    </cfRule>
  </conditionalFormatting>
  <conditionalFormatting sqref="LX48:LX55 LX57:LX60 LX62:LX63 LX65">
    <cfRule type="expression" dxfId="85" priority="9">
      <formula>ME48&gt;1</formula>
    </cfRule>
  </conditionalFormatting>
  <conditionalFormatting sqref="HM57:HM60 HM62:HM63 HM48:HM55 HM65">
    <cfRule type="expression" dxfId="84" priority="3">
      <formula>HS48&gt;1</formula>
    </cfRule>
  </conditionalFormatting>
  <conditionalFormatting sqref="HM65">
    <cfRule type="expression" dxfId="83" priority="2">
      <formula>HS65&gt;1</formula>
    </cfRule>
  </conditionalFormatting>
  <conditionalFormatting sqref="HK48:HK55 HK57:HK60 HK62:HK63 HK65">
    <cfRule type="expression" dxfId="82" priority="1">
      <formula>HR48&gt;1</formula>
    </cfRule>
  </conditionalFormatting>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1317" id="{EDE86148-3E6D-4D8C-9C6E-81F5BAE89501}">
            <xm:f>AND(PrSettings!$M$4&lt;&gt;"●",$F6=$G6)</xm:f>
            <x14:dxf>
              <font>
                <color theme="2" tint="-9.9948118533890809E-2"/>
              </font>
            </x14:dxf>
          </x14:cfRule>
          <xm:sqref>R6:R11 R13:R18 R20:R25 R27:R32 R34:R39 R41:R46</xm:sqref>
        </x14:conditionalFormatting>
        <x14:conditionalFormatting xmlns:xm="http://schemas.microsoft.com/office/excel/2006/main">
          <x14:cfRule type="expression" priority="108" id="{70E72DC0-D398-47B4-AFC6-7C4241F49F98}">
            <xm:f>AND(PrSettings!$M$4&lt;&gt;"●",$F6=$G6)</xm:f>
            <x14:dxf>
              <font>
                <color theme="2" tint="-9.9948118533890809E-2"/>
              </font>
            </x14:dxf>
          </x14:cfRule>
          <xm:sqref>AE6:AE11 AE13:AE18 AE20:AE25 AE27:AE32 AE34:AE39 AE41:AE46</xm:sqref>
        </x14:conditionalFormatting>
        <x14:conditionalFormatting xmlns:xm="http://schemas.microsoft.com/office/excel/2006/main">
          <x14:cfRule type="expression" priority="104" id="{0D082325-5251-4F71-BE42-002A42B7F2F0}">
            <xm:f>AND(PrSettings!$M$4&lt;&gt;"●",$F6=$G6)</xm:f>
            <x14:dxf>
              <font>
                <color theme="2" tint="-9.9948118533890809E-2"/>
              </font>
            </x14:dxf>
          </x14:cfRule>
          <xm:sqref>AR6:AR11 AR13:AR18 AR20:AR25 AR27:AR32 AR34:AR39 AR41:AR46</xm:sqref>
        </x14:conditionalFormatting>
        <x14:conditionalFormatting xmlns:xm="http://schemas.microsoft.com/office/excel/2006/main">
          <x14:cfRule type="expression" priority="100" id="{5A76E6DC-D57D-4A3F-9C6A-D3E74A8E3529}">
            <xm:f>AND(PrSettings!$M$4&lt;&gt;"●",$F6=$G6)</xm:f>
            <x14:dxf>
              <font>
                <color theme="2" tint="-9.9948118533890809E-2"/>
              </font>
            </x14:dxf>
          </x14:cfRule>
          <xm:sqref>BE6:BE11 BE13:BE18 BE20:BE25 BE27:BE32 BE34:BE39 BE41:BE46</xm:sqref>
        </x14:conditionalFormatting>
        <x14:conditionalFormatting xmlns:xm="http://schemas.microsoft.com/office/excel/2006/main">
          <x14:cfRule type="expression" priority="96" id="{5A09CA53-C497-47FA-9B76-963CC5E6C256}">
            <xm:f>AND(PrSettings!$M$4&lt;&gt;"●",$F6=$G6)</xm:f>
            <x14:dxf>
              <font>
                <color theme="2" tint="-9.9948118533890809E-2"/>
              </font>
            </x14:dxf>
          </x14:cfRule>
          <xm:sqref>BR6:BR11 BR13:BR18 BR20:BR25 BR27:BR32 BR34:BR39 BR41:BR46</xm:sqref>
        </x14:conditionalFormatting>
        <x14:conditionalFormatting xmlns:xm="http://schemas.microsoft.com/office/excel/2006/main">
          <x14:cfRule type="expression" priority="92" id="{7929E775-C312-4E68-A20C-B52B48850F8E}">
            <xm:f>AND(PrSettings!$M$4&lt;&gt;"●",$F6=$G6)</xm:f>
            <x14:dxf>
              <font>
                <color theme="2" tint="-9.9948118533890809E-2"/>
              </font>
            </x14:dxf>
          </x14:cfRule>
          <xm:sqref>CE6:CE11 CE13:CE18 CE20:CE25 CE27:CE32 CE34:CE39 CE41:CE46</xm:sqref>
        </x14:conditionalFormatting>
        <x14:conditionalFormatting xmlns:xm="http://schemas.microsoft.com/office/excel/2006/main">
          <x14:cfRule type="expression" priority="88" id="{151640D5-C98C-4253-9099-384956C64A79}">
            <xm:f>AND(PrSettings!$M$4&lt;&gt;"●",$F6=$G6)</xm:f>
            <x14:dxf>
              <font>
                <color theme="2" tint="-9.9948118533890809E-2"/>
              </font>
            </x14:dxf>
          </x14:cfRule>
          <xm:sqref>CR6:CR11 CR13:CR18 CR20:CR25 CR27:CR32 CR34:CR39 CR41:CR46</xm:sqref>
        </x14:conditionalFormatting>
        <x14:conditionalFormatting xmlns:xm="http://schemas.microsoft.com/office/excel/2006/main">
          <x14:cfRule type="expression" priority="84" id="{25A3BE58-4907-4EA3-B1BC-226B76DC0F87}">
            <xm:f>AND(PrSettings!$M$4&lt;&gt;"●",$F6=$G6)</xm:f>
            <x14:dxf>
              <font>
                <color theme="2" tint="-9.9948118533890809E-2"/>
              </font>
            </x14:dxf>
          </x14:cfRule>
          <xm:sqref>DE6:DE11 DE13:DE18 DE20:DE25 DE27:DE32 DE34:DE39 DE41:DE46</xm:sqref>
        </x14:conditionalFormatting>
        <x14:conditionalFormatting xmlns:xm="http://schemas.microsoft.com/office/excel/2006/main">
          <x14:cfRule type="expression" priority="80" id="{194222D2-9442-4B7E-ADFE-10F3CEA1D88D}">
            <xm:f>AND(PrSettings!$M$4&lt;&gt;"●",$F6=$G6)</xm:f>
            <x14:dxf>
              <font>
                <color theme="2" tint="-9.9948118533890809E-2"/>
              </font>
            </x14:dxf>
          </x14:cfRule>
          <xm:sqref>DR6:DR11 DR13:DR18 DR20:DR25 DR27:DR32 DR34:DR39 DR41:DR46</xm:sqref>
        </x14:conditionalFormatting>
        <x14:conditionalFormatting xmlns:xm="http://schemas.microsoft.com/office/excel/2006/main">
          <x14:cfRule type="expression" priority="76" id="{79387D9C-F39D-4DE6-A5C7-5A8B97675A9B}">
            <xm:f>AND(PrSettings!$M$4&lt;&gt;"●",$F6=$G6)</xm:f>
            <x14:dxf>
              <font>
                <color theme="2" tint="-9.9948118533890809E-2"/>
              </font>
            </x14:dxf>
          </x14:cfRule>
          <xm:sqref>EE6:EE11 EE13:EE18 EE20:EE25 EE27:EE32 EE34:EE39 EE41:EE46</xm:sqref>
        </x14:conditionalFormatting>
        <x14:conditionalFormatting xmlns:xm="http://schemas.microsoft.com/office/excel/2006/main">
          <x14:cfRule type="expression" priority="72" id="{92D4F654-C4DF-41CF-AD94-5519526DE449}">
            <xm:f>AND(PrSettings!$M$4&lt;&gt;"●",$F6=$G6)</xm:f>
            <x14:dxf>
              <font>
                <color theme="2" tint="-9.9948118533890809E-2"/>
              </font>
            </x14:dxf>
          </x14:cfRule>
          <xm:sqref>ER6:ER11 ER13:ER18 ER20:ER25 ER27:ER32 ER34:ER39 ER41:ER46</xm:sqref>
        </x14:conditionalFormatting>
        <x14:conditionalFormatting xmlns:xm="http://schemas.microsoft.com/office/excel/2006/main">
          <x14:cfRule type="expression" priority="68" id="{138DE4D4-5F5B-4021-A20E-87F447D6524C}">
            <xm:f>AND(PrSettings!$M$4&lt;&gt;"●",$F6=$G6)</xm:f>
            <x14:dxf>
              <font>
                <color theme="2" tint="-9.9948118533890809E-2"/>
              </font>
            </x14:dxf>
          </x14:cfRule>
          <xm:sqref>FE6:FE11 FE13:FE18 FE20:FE25 FE27:FE32 FE34:FE39 FE41:FE46</xm:sqref>
        </x14:conditionalFormatting>
        <x14:conditionalFormatting xmlns:xm="http://schemas.microsoft.com/office/excel/2006/main">
          <x14:cfRule type="expression" priority="64" id="{3DA1BAD5-9F96-4262-B16C-9C132DF686CD}">
            <xm:f>AND(PrSettings!$M$4&lt;&gt;"●",$F6=$G6)</xm:f>
            <x14:dxf>
              <font>
                <color theme="2" tint="-9.9948118533890809E-2"/>
              </font>
            </x14:dxf>
          </x14:cfRule>
          <xm:sqref>FR6:FR11 FR13:FR18 FR20:FR25 FR27:FR32 FR34:FR39 FR41:FR46</xm:sqref>
        </x14:conditionalFormatting>
        <x14:conditionalFormatting xmlns:xm="http://schemas.microsoft.com/office/excel/2006/main">
          <x14:cfRule type="expression" priority="60" id="{791E14CC-FA8D-44F1-BF38-FAD4FB5A1A1C}">
            <xm:f>AND(PrSettings!$M$4&lt;&gt;"●",$F6=$G6)</xm:f>
            <x14:dxf>
              <font>
                <color theme="2" tint="-9.9948118533890809E-2"/>
              </font>
            </x14:dxf>
          </x14:cfRule>
          <xm:sqref>GE6:GE11 GE13:GE18 GE20:GE25 GE27:GE32 GE34:GE39 GE41:GE46</xm:sqref>
        </x14:conditionalFormatting>
        <x14:conditionalFormatting xmlns:xm="http://schemas.microsoft.com/office/excel/2006/main">
          <x14:cfRule type="expression" priority="56" id="{0928DFAC-4E96-4D46-A228-A94FC4FBFA8C}">
            <xm:f>AND(PrSettings!$M$4&lt;&gt;"●",$F6=$G6)</xm:f>
            <x14:dxf>
              <font>
                <color theme="2" tint="-9.9948118533890809E-2"/>
              </font>
            </x14:dxf>
          </x14:cfRule>
          <xm:sqref>GR6:GR11 GR13:GR18 GR20:GR25 GR27:GR32 GR34:GR39 GR41:GR46</xm:sqref>
        </x14:conditionalFormatting>
        <x14:conditionalFormatting xmlns:xm="http://schemas.microsoft.com/office/excel/2006/main">
          <x14:cfRule type="expression" priority="52" id="{9378686F-B9C1-4385-89E6-493F8889A8D9}">
            <xm:f>AND(PrSettings!$M$4&lt;&gt;"●",$F6=$G6)</xm:f>
            <x14:dxf>
              <font>
                <color theme="2" tint="-9.9948118533890809E-2"/>
              </font>
            </x14:dxf>
          </x14:cfRule>
          <xm:sqref>HE6:HE11 HE13:HE18 HE20:HE25 HE27:HE32 HE34:HE39 HE41:HE46</xm:sqref>
        </x14:conditionalFormatting>
        <x14:conditionalFormatting xmlns:xm="http://schemas.microsoft.com/office/excel/2006/main">
          <x14:cfRule type="expression" priority="44" id="{583DE370-1CD6-4B60-9FA0-14AA39E8EBBB}">
            <xm:f>AND(PrSettings!$M$4&lt;&gt;"●",$F6=$G6)</xm:f>
            <x14:dxf>
              <font>
                <color theme="2" tint="-9.9948118533890809E-2"/>
              </font>
            </x14:dxf>
          </x14:cfRule>
          <xm:sqref>IE6:IE11 IE13:IE18 IE20:IE25 IE27:IE32 IE34:IE39 IE41:IE46</xm:sqref>
        </x14:conditionalFormatting>
        <x14:conditionalFormatting xmlns:xm="http://schemas.microsoft.com/office/excel/2006/main">
          <x14:cfRule type="expression" priority="40" id="{B386DBEA-81BB-49D6-AF47-CD5864469BC9}">
            <xm:f>AND(PrSettings!$M$4&lt;&gt;"●",$F6=$G6)</xm:f>
            <x14:dxf>
              <font>
                <color theme="2" tint="-9.9948118533890809E-2"/>
              </font>
            </x14:dxf>
          </x14:cfRule>
          <xm:sqref>IR6:IR11 IR13:IR18 IR20:IR25 IR27:IR32 IR34:IR39 IR41:IR46</xm:sqref>
        </x14:conditionalFormatting>
        <x14:conditionalFormatting xmlns:xm="http://schemas.microsoft.com/office/excel/2006/main">
          <x14:cfRule type="expression" priority="36" id="{145E13F7-D7E5-4178-902C-EEDEA9F36C5D}">
            <xm:f>AND(PrSettings!$M$4&lt;&gt;"●",$F6=$G6)</xm:f>
            <x14:dxf>
              <font>
                <color theme="2" tint="-9.9948118533890809E-2"/>
              </font>
            </x14:dxf>
          </x14:cfRule>
          <xm:sqref>JE6:JE11 JE13:JE18 JE20:JE25 JE27:JE32 JE34:JE39 JE41:JE46</xm:sqref>
        </x14:conditionalFormatting>
        <x14:conditionalFormatting xmlns:xm="http://schemas.microsoft.com/office/excel/2006/main">
          <x14:cfRule type="expression" priority="32" id="{3825B1CB-EE36-4903-AC31-AD5792377216}">
            <xm:f>AND(PrSettings!$M$4&lt;&gt;"●",$F6=$G6)</xm:f>
            <x14:dxf>
              <font>
                <color theme="2" tint="-9.9948118533890809E-2"/>
              </font>
            </x14:dxf>
          </x14:cfRule>
          <xm:sqref>JR6:JR11 JR13:JR18 JR20:JR25 JR27:JR32 JR34:JR39 JR41:JR46</xm:sqref>
        </x14:conditionalFormatting>
        <x14:conditionalFormatting xmlns:xm="http://schemas.microsoft.com/office/excel/2006/main">
          <x14:cfRule type="expression" priority="28" id="{A570E582-A0B8-4162-BFEB-4E32DE515B63}">
            <xm:f>AND(PrSettings!$M$4&lt;&gt;"●",$F6=$G6)</xm:f>
            <x14:dxf>
              <font>
                <color theme="2" tint="-9.9948118533890809E-2"/>
              </font>
            </x14:dxf>
          </x14:cfRule>
          <xm:sqref>KE6:KE11 KE13:KE18 KE20:KE25 KE27:KE32 KE34:KE39 KE41:KE46</xm:sqref>
        </x14:conditionalFormatting>
        <x14:conditionalFormatting xmlns:xm="http://schemas.microsoft.com/office/excel/2006/main">
          <x14:cfRule type="expression" priority="24" id="{28A40F61-7D3E-464D-8B9C-3252EE9A17B9}">
            <xm:f>AND(PrSettings!$M$4&lt;&gt;"●",$F6=$G6)</xm:f>
            <x14:dxf>
              <font>
                <color theme="2" tint="-9.9948118533890809E-2"/>
              </font>
            </x14:dxf>
          </x14:cfRule>
          <xm:sqref>KR6:KR11 KR13:KR18 KR20:KR25 KR27:KR32 KR34:KR39 KR41:KR46</xm:sqref>
        </x14:conditionalFormatting>
        <x14:conditionalFormatting xmlns:xm="http://schemas.microsoft.com/office/excel/2006/main">
          <x14:cfRule type="expression" priority="20" id="{3A4FD7E1-4ADC-4702-A9AB-7E3E981A85AE}">
            <xm:f>AND(PrSettings!$M$4&lt;&gt;"●",$F6=$G6)</xm:f>
            <x14:dxf>
              <font>
                <color theme="2" tint="-9.9948118533890809E-2"/>
              </font>
            </x14:dxf>
          </x14:cfRule>
          <xm:sqref>LE6:LE11 LE13:LE18 LE20:LE25 LE27:LE32 LE34:LE39 LE41:LE46</xm:sqref>
        </x14:conditionalFormatting>
        <x14:conditionalFormatting xmlns:xm="http://schemas.microsoft.com/office/excel/2006/main">
          <x14:cfRule type="expression" priority="16" id="{231B51C5-EB50-477D-8271-024990DD1E95}">
            <xm:f>AND(PrSettings!$M$4&lt;&gt;"●",$F6=$G6)</xm:f>
            <x14:dxf>
              <font>
                <color theme="2" tint="-9.9948118533890809E-2"/>
              </font>
            </x14:dxf>
          </x14:cfRule>
          <xm:sqref>LR6:LR11 LR13:LR18 LR20:LR25 LR27:LR32 LR34:LR39 LR41:LR46</xm:sqref>
        </x14:conditionalFormatting>
        <x14:conditionalFormatting xmlns:xm="http://schemas.microsoft.com/office/excel/2006/main">
          <x14:cfRule type="expression" priority="12" id="{6100560E-7FFB-488C-A0C2-753A3E11FB60}">
            <xm:f>AND(PrSettings!$M$4&lt;&gt;"●",$F6=$G6)</xm:f>
            <x14:dxf>
              <font>
                <color theme="2" tint="-9.9948118533890809E-2"/>
              </font>
            </x14:dxf>
          </x14:cfRule>
          <xm:sqref>ME6:ME11 ME13:ME18 ME20:ME25 ME27:ME32 ME34:ME39 ME41:ME46</xm:sqref>
        </x14:conditionalFormatting>
        <x14:conditionalFormatting xmlns:xm="http://schemas.microsoft.com/office/excel/2006/main">
          <x14:cfRule type="expression" priority="4" id="{9FE27102-C45E-48A9-A00F-E0D63A8CEFC2}">
            <xm:f>AND(PrSettings!$M$4&lt;&gt;"●",$F6=$G6)</xm:f>
            <x14:dxf>
              <font>
                <color theme="2" tint="-9.9948118533890809E-2"/>
              </font>
            </x14:dxf>
          </x14:cfRule>
          <xm:sqref>HR6:HR11 HR13:HR18 HR20:HR25 HR27:HR32 HR34:HR39 HR41:HR46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19"/>
  <dimension ref="A1:M106"/>
  <sheetViews>
    <sheetView showGridLines="0" showRowColHeaders="0" workbookViewId="0">
      <selection activeCell="F1" sqref="F1:XFD1048576"/>
    </sheetView>
  </sheetViews>
  <sheetFormatPr baseColWidth="10" defaultColWidth="0" defaultRowHeight="15" customHeight="1" zeroHeight="1" x14ac:dyDescent="0.25"/>
  <cols>
    <col min="1" max="1" width="11.42578125" customWidth="1"/>
    <col min="2" max="2" width="6.28515625" style="33" customWidth="1"/>
    <col min="3" max="3" width="21" style="44"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931" t="str">
        <f>Sprache!$E$92</f>
        <v>Vorhersagen-Ranking</v>
      </c>
      <c r="C1" s="931"/>
      <c r="D1" s="931"/>
    </row>
    <row r="2" spans="2:13" ht="15.75" thickBot="1" x14ac:dyDescent="0.3"/>
    <row r="3" spans="2:13" ht="16.5" thickTop="1" thickBot="1" x14ac:dyDescent="0.3">
      <c r="B3" s="359"/>
      <c r="C3" s="360" t="str">
        <f>Sprache!$E$135</f>
        <v>Name</v>
      </c>
      <c r="D3" s="361" t="str">
        <f>Sprache!$E$103</f>
        <v>Total</v>
      </c>
      <c r="E3" s="362"/>
      <c r="F3" s="362"/>
      <c r="G3" s="363" t="s">
        <v>471</v>
      </c>
      <c r="H3" s="364" t="s">
        <v>344</v>
      </c>
      <c r="I3" s="361" t="s">
        <v>186</v>
      </c>
      <c r="J3" s="365" t="s">
        <v>471</v>
      </c>
      <c r="L3" s="21" t="s">
        <v>847</v>
      </c>
      <c r="M3">
        <v>10</v>
      </c>
    </row>
    <row r="4" spans="2:13" x14ac:dyDescent="0.25">
      <c r="B4" s="366">
        <v>1</v>
      </c>
      <c r="C4" s="367" t="str">
        <f>IFERROR(VLOOKUP(B4,$G$4:$H$103,2,0),"")</f>
        <v>Anna</v>
      </c>
      <c r="D4" s="368">
        <f>IFERROR(VLOOKUP(B4,$G$4:$I$103,3,0),"")</f>
        <v>0</v>
      </c>
      <c r="E4" s="33"/>
      <c r="F4" s="33"/>
      <c r="G4" s="369">
        <f t="shared" ref="G4:G35" si="0">IF(J4="","",RANK(J4,$J$4:$J$103,1))</f>
        <v>1</v>
      </c>
      <c r="H4" s="370" t="str">
        <f>IF(INDEX(Predictions_1!$A$2:$AWW$3,2,$M$3+(ROW(A1)-1)*$M$4)="","",INDEX(Predictions_1!$A$2:$AWW$3,2,$M$3+(ROW(A1)-1)*$M$4))</f>
        <v>Anna</v>
      </c>
      <c r="I4" s="371">
        <f>IF(INDEX(Predictions_1!$A$2:$AWW$3,2,$M$3+(ROW(A1)-1)*$M$4)="","",INDEX(Predictions_1!$A$2:$AWW$3,1,$M$3+(ROW(A1)-1)*$M$4))</f>
        <v>0</v>
      </c>
      <c r="J4" s="369">
        <f t="shared" ref="J4:J35" si="1">IF(I4="","",RANK(I4,$I$4:$I$103,0)+ROW()*0.001)</f>
        <v>1.004</v>
      </c>
      <c r="L4" t="s">
        <v>848</v>
      </c>
      <c r="M4">
        <v>13</v>
      </c>
    </row>
    <row r="5" spans="2:13" x14ac:dyDescent="0.25">
      <c r="B5" s="372">
        <v>2</v>
      </c>
      <c r="C5" s="367" t="str">
        <f t="shared" ref="C5:C68" si="2">IFERROR(VLOOKUP(B5,$G$4:$H$103,2,0),"")</f>
        <v>Peter</v>
      </c>
      <c r="D5" s="368">
        <f t="shared" ref="D5:D68" si="3">IFERROR(VLOOKUP(B5,$G$4:$I$103,3,0),"")</f>
        <v>0</v>
      </c>
      <c r="E5" s="33"/>
      <c r="F5" s="33"/>
      <c r="G5" s="373">
        <f t="shared" si="0"/>
        <v>2</v>
      </c>
      <c r="H5" s="374" t="str">
        <f>IF(INDEX(Predictions_1!$A$2:$AWW$3,2,$M$3+(ROW(A2)-1)*$M$4)="","",INDEX(Predictions_1!$A$2:$AWW$3,2,$M$3+(ROW(A2)-1)*$M$4))</f>
        <v>Peter</v>
      </c>
      <c r="I5" s="375">
        <f>IF(INDEX(Predictions_1!$A$2:$AWW$3,2,$M$3+(ROW(A2)-1)*$M$4)="","",INDEX(Predictions_1!$A$2:$AWW$3,1,$M$3+(ROW(A2)-1)*$M$4))</f>
        <v>0</v>
      </c>
      <c r="J5" s="373">
        <f t="shared" si="1"/>
        <v>1.0049999999999999</v>
      </c>
    </row>
    <row r="6" spans="2:13" x14ac:dyDescent="0.25">
      <c r="B6" s="366">
        <v>3</v>
      </c>
      <c r="C6" s="367" t="str">
        <f t="shared" si="2"/>
        <v/>
      </c>
      <c r="D6" s="368" t="str">
        <f t="shared" si="3"/>
        <v/>
      </c>
      <c r="E6" s="33"/>
      <c r="F6" s="33"/>
      <c r="G6" s="373" t="str">
        <f t="shared" si="0"/>
        <v/>
      </c>
      <c r="H6" s="374" t="str">
        <f>IF(INDEX(Predictions_1!$A$2:$AWW$3,2,$M$3+(ROW(A3)-1)*$M$4)="","",INDEX(Predictions_1!$A$2:$AWW$3,2,$M$3+(ROW(A3)-1)*$M$4))</f>
        <v/>
      </c>
      <c r="I6" s="375" t="str">
        <f>IF(INDEX(Predictions_1!$A$2:$AWW$3,2,$M$3+(ROW(A3)-1)*$M$4)="","",INDEX(Predictions_1!$A$2:$AWW$3,1,$M$3+(ROW(A3)-1)*$M$4))</f>
        <v/>
      </c>
      <c r="J6" s="373" t="str">
        <f t="shared" si="1"/>
        <v/>
      </c>
    </row>
    <row r="7" spans="2:13" x14ac:dyDescent="0.25">
      <c r="B7" s="372">
        <v>4</v>
      </c>
      <c r="C7" s="367" t="str">
        <f t="shared" si="2"/>
        <v/>
      </c>
      <c r="D7" s="368" t="str">
        <f t="shared" si="3"/>
        <v/>
      </c>
      <c r="E7" s="33"/>
      <c r="F7" s="33"/>
      <c r="G7" s="373" t="str">
        <f t="shared" si="0"/>
        <v/>
      </c>
      <c r="H7" s="374" t="str">
        <f>IF(INDEX(Predictions_1!$A$2:$AWW$3,2,$M$3+(ROW(A4)-1)*$M$4)="","",INDEX(Predictions_1!$A$2:$AWW$3,2,$M$3+(ROW(A4)-1)*$M$4))</f>
        <v/>
      </c>
      <c r="I7" s="375" t="str">
        <f>IF(INDEX(Predictions_1!$A$2:$AWW$3,2,$M$3+(ROW(A4)-1)*$M$4)="","",INDEX(Predictions_1!$A$2:$AWW$3,1,$M$3+(ROW(A4)-1)*$M$4))</f>
        <v/>
      </c>
      <c r="J7" s="373" t="str">
        <f t="shared" si="1"/>
        <v/>
      </c>
    </row>
    <row r="8" spans="2:13" x14ac:dyDescent="0.25">
      <c r="B8" s="366">
        <v>5</v>
      </c>
      <c r="C8" s="367" t="str">
        <f t="shared" si="2"/>
        <v/>
      </c>
      <c r="D8" s="368" t="str">
        <f t="shared" si="3"/>
        <v/>
      </c>
      <c r="E8" s="33"/>
      <c r="F8" s="33"/>
      <c r="G8" s="373" t="str">
        <f t="shared" si="0"/>
        <v/>
      </c>
      <c r="H8" s="374" t="str">
        <f>IF(INDEX(Predictions_1!$A$2:$AWW$3,2,$M$3+(ROW(A5)-1)*$M$4)="","",INDEX(Predictions_1!$A$2:$AWW$3,2,$M$3+(ROW(A5)-1)*$M$4))</f>
        <v/>
      </c>
      <c r="I8" s="375" t="str">
        <f>IF(INDEX(Predictions_1!$A$2:$AWW$3,2,$M$3+(ROW(A5)-1)*$M$4)="","",INDEX(Predictions_1!$A$2:$AWW$3,1,$M$3+(ROW(A5)-1)*$M$4))</f>
        <v/>
      </c>
      <c r="J8" s="373" t="str">
        <f t="shared" si="1"/>
        <v/>
      </c>
    </row>
    <row r="9" spans="2:13" x14ac:dyDescent="0.25">
      <c r="B9" s="372">
        <v>6</v>
      </c>
      <c r="C9" s="367" t="str">
        <f t="shared" si="2"/>
        <v/>
      </c>
      <c r="D9" s="368" t="str">
        <f t="shared" si="3"/>
        <v/>
      </c>
      <c r="E9" s="33"/>
      <c r="F9" s="33"/>
      <c r="G9" s="373" t="str">
        <f t="shared" si="0"/>
        <v/>
      </c>
      <c r="H9" s="374" t="str">
        <f>IF(INDEX(Predictions_1!$A$2:$AWW$3,2,$M$3+(ROW(A6)-1)*$M$4)="","",INDEX(Predictions_1!$A$2:$AWW$3,2,$M$3+(ROW(A6)-1)*$M$4))</f>
        <v/>
      </c>
      <c r="I9" s="375" t="str">
        <f>IF(INDEX(Predictions_1!$A$2:$AWW$3,2,$M$3+(ROW(A6)-1)*$M$4)="","",INDEX(Predictions_1!$A$2:$AWW$3,1,$M$3+(ROW(A6)-1)*$M$4))</f>
        <v/>
      </c>
      <c r="J9" s="373" t="str">
        <f t="shared" si="1"/>
        <v/>
      </c>
    </row>
    <row r="10" spans="2:13" x14ac:dyDescent="0.25">
      <c r="B10" s="366">
        <v>7</v>
      </c>
      <c r="C10" s="367" t="str">
        <f t="shared" si="2"/>
        <v/>
      </c>
      <c r="D10" s="368" t="str">
        <f t="shared" si="3"/>
        <v/>
      </c>
      <c r="E10" s="33"/>
      <c r="F10" s="33"/>
      <c r="G10" s="373" t="str">
        <f t="shared" si="0"/>
        <v/>
      </c>
      <c r="H10" s="374" t="str">
        <f>IF(INDEX(Predictions_1!$A$2:$AWW$3,2,$M$3+(ROW(A7)-1)*$M$4)="","",INDEX(Predictions_1!$A$2:$AWW$3,2,$M$3+(ROW(A7)-1)*$M$4))</f>
        <v/>
      </c>
      <c r="I10" s="375" t="str">
        <f>IF(INDEX(Predictions_1!$A$2:$AWW$3,2,$M$3+(ROW(A7)-1)*$M$4)="","",INDEX(Predictions_1!$A$2:$AWW$3,1,$M$3+(ROW(A7)-1)*$M$4))</f>
        <v/>
      </c>
      <c r="J10" s="373" t="str">
        <f t="shared" si="1"/>
        <v/>
      </c>
    </row>
    <row r="11" spans="2:13" x14ac:dyDescent="0.25">
      <c r="B11" s="372">
        <v>8</v>
      </c>
      <c r="C11" s="367" t="str">
        <f t="shared" si="2"/>
        <v/>
      </c>
      <c r="D11" s="368" t="str">
        <f t="shared" si="3"/>
        <v/>
      </c>
      <c r="E11" s="33"/>
      <c r="F11" s="33"/>
      <c r="G11" s="373" t="str">
        <f t="shared" si="0"/>
        <v/>
      </c>
      <c r="H11" s="374" t="str">
        <f>IF(INDEX(Predictions_1!$A$2:$AWW$3,2,$M$3+(ROW(A8)-1)*$M$4)="","",INDEX(Predictions_1!$A$2:$AWW$3,2,$M$3+(ROW(A8)-1)*$M$4))</f>
        <v/>
      </c>
      <c r="I11" s="375" t="str">
        <f>IF(INDEX(Predictions_1!$A$2:$AWW$3,2,$M$3+(ROW(A8)-1)*$M$4)="","",INDEX(Predictions_1!$A$2:$AWW$3,1,$M$3+(ROW(A8)-1)*$M$4))</f>
        <v/>
      </c>
      <c r="J11" s="373" t="str">
        <f t="shared" si="1"/>
        <v/>
      </c>
    </row>
    <row r="12" spans="2:13" x14ac:dyDescent="0.25">
      <c r="B12" s="366">
        <v>9</v>
      </c>
      <c r="C12" s="367" t="str">
        <f t="shared" si="2"/>
        <v/>
      </c>
      <c r="D12" s="368" t="str">
        <f t="shared" si="3"/>
        <v/>
      </c>
      <c r="E12" s="33"/>
      <c r="F12" s="33"/>
      <c r="G12" s="373" t="str">
        <f t="shared" si="0"/>
        <v/>
      </c>
      <c r="H12" s="374" t="str">
        <f>IF(INDEX(Predictions_1!$A$2:$AWW$3,2,$M$3+(ROW(A9)-1)*$M$4)="","",INDEX(Predictions_1!$A$2:$AWW$3,2,$M$3+(ROW(A9)-1)*$M$4))</f>
        <v/>
      </c>
      <c r="I12" s="375" t="str">
        <f>IF(INDEX(Predictions_1!$A$2:$AWW$3,2,$M$3+(ROW(A9)-1)*$M$4)="","",INDEX(Predictions_1!$A$2:$AWW$3,1,$M$3+(ROW(A9)-1)*$M$4))</f>
        <v/>
      </c>
      <c r="J12" s="373" t="str">
        <f t="shared" si="1"/>
        <v/>
      </c>
    </row>
    <row r="13" spans="2:13" x14ac:dyDescent="0.25">
      <c r="B13" s="372">
        <v>10</v>
      </c>
      <c r="C13" s="367" t="str">
        <f t="shared" si="2"/>
        <v/>
      </c>
      <c r="D13" s="368" t="str">
        <f t="shared" si="3"/>
        <v/>
      </c>
      <c r="E13" s="33"/>
      <c r="F13" s="33"/>
      <c r="G13" s="373" t="str">
        <f t="shared" si="0"/>
        <v/>
      </c>
      <c r="H13" s="374" t="str">
        <f>IF(INDEX(Predictions_1!$A$2:$AWW$3,2,$M$3+(ROW(A10)-1)*$M$4)="","",INDEX(Predictions_1!$A$2:$AWW$3,2,$M$3+(ROW(A10)-1)*$M$4))</f>
        <v/>
      </c>
      <c r="I13" s="375" t="str">
        <f>IF(INDEX(Predictions_1!$A$2:$AWW$3,2,$M$3+(ROW(A10)-1)*$M$4)="","",INDEX(Predictions_1!$A$2:$AWW$3,1,$M$3+(ROW(A10)-1)*$M$4))</f>
        <v/>
      </c>
      <c r="J13" s="373" t="str">
        <f t="shared" si="1"/>
        <v/>
      </c>
    </row>
    <row r="14" spans="2:13" x14ac:dyDescent="0.25">
      <c r="B14" s="366">
        <v>11</v>
      </c>
      <c r="C14" s="367" t="str">
        <f t="shared" si="2"/>
        <v/>
      </c>
      <c r="D14" s="368" t="str">
        <f t="shared" si="3"/>
        <v/>
      </c>
      <c r="E14" s="33"/>
      <c r="F14" s="33"/>
      <c r="G14" s="373" t="str">
        <f t="shared" si="0"/>
        <v/>
      </c>
      <c r="H14" s="374" t="str">
        <f>IF(INDEX(Predictions_1!$A$2:$AWW$3,2,$M$3+(ROW(A11)-1)*$M$4)="","",INDEX(Predictions_1!$A$2:$AWW$3,2,$M$3+(ROW(A11)-1)*$M$4))</f>
        <v/>
      </c>
      <c r="I14" s="375" t="str">
        <f>IF(INDEX(Predictions_1!$A$2:$AWW$3,2,$M$3+(ROW(A11)-1)*$M$4)="","",INDEX(Predictions_1!$A$2:$AWW$3,1,$M$3+(ROW(A11)-1)*$M$4))</f>
        <v/>
      </c>
      <c r="J14" s="373" t="str">
        <f t="shared" si="1"/>
        <v/>
      </c>
    </row>
    <row r="15" spans="2:13" x14ac:dyDescent="0.25">
      <c r="B15" s="372">
        <v>12</v>
      </c>
      <c r="C15" s="367" t="str">
        <f t="shared" si="2"/>
        <v/>
      </c>
      <c r="D15" s="368" t="str">
        <f t="shared" si="3"/>
        <v/>
      </c>
      <c r="E15" s="33"/>
      <c r="F15" s="33"/>
      <c r="G15" s="373" t="str">
        <f t="shared" si="0"/>
        <v/>
      </c>
      <c r="H15" s="374" t="str">
        <f>IF(INDEX(Predictions_1!$A$2:$AWW$3,2,$M$3+(ROW(A12)-1)*$M$4)="","",INDEX(Predictions_1!$A$2:$AWW$3,2,$M$3+(ROW(A12)-1)*$M$4))</f>
        <v/>
      </c>
      <c r="I15" s="375" t="str">
        <f>IF(INDEX(Predictions_1!$A$2:$AWW$3,2,$M$3+(ROW(A12)-1)*$M$4)="","",INDEX(Predictions_1!$A$2:$AWW$3,1,$M$3+(ROW(A12)-1)*$M$4))</f>
        <v/>
      </c>
      <c r="J15" s="373" t="str">
        <f t="shared" si="1"/>
        <v/>
      </c>
    </row>
    <row r="16" spans="2:13" x14ac:dyDescent="0.25">
      <c r="B16" s="366">
        <v>13</v>
      </c>
      <c r="C16" s="367" t="str">
        <f t="shared" si="2"/>
        <v/>
      </c>
      <c r="D16" s="368" t="str">
        <f t="shared" si="3"/>
        <v/>
      </c>
      <c r="E16" s="33"/>
      <c r="F16" s="33"/>
      <c r="G16" s="373" t="str">
        <f t="shared" si="0"/>
        <v/>
      </c>
      <c r="H16" s="374" t="str">
        <f>IF(INDEX(Predictions_1!$A$2:$AWW$3,2,$M$3+(ROW(A13)-1)*$M$4)="","",INDEX(Predictions_1!$A$2:$AWW$3,2,$M$3+(ROW(A13)-1)*$M$4))</f>
        <v/>
      </c>
      <c r="I16" s="375" t="str">
        <f>IF(INDEX(Predictions_1!$A$2:$AWW$3,2,$M$3+(ROW(A13)-1)*$M$4)="","",INDEX(Predictions_1!$A$2:$AWW$3,1,$M$3+(ROW(A13)-1)*$M$4))</f>
        <v/>
      </c>
      <c r="J16" s="373" t="str">
        <f t="shared" si="1"/>
        <v/>
      </c>
    </row>
    <row r="17" spans="2:10" x14ac:dyDescent="0.25">
      <c r="B17" s="372">
        <v>14</v>
      </c>
      <c r="C17" s="367" t="str">
        <f t="shared" si="2"/>
        <v/>
      </c>
      <c r="D17" s="368" t="str">
        <f t="shared" si="3"/>
        <v/>
      </c>
      <c r="E17" s="33"/>
      <c r="F17" s="33"/>
      <c r="G17" s="373" t="str">
        <f t="shared" si="0"/>
        <v/>
      </c>
      <c r="H17" s="374" t="str">
        <f>IF(INDEX(Predictions_1!$A$2:$AWW$3,2,$M$3+(ROW(A14)-1)*$M$4)="","",INDEX(Predictions_1!$A$2:$AWW$3,2,$M$3+(ROW(A14)-1)*$M$4))</f>
        <v/>
      </c>
      <c r="I17" s="375" t="str">
        <f>IF(INDEX(Predictions_1!$A$2:$AWW$3,2,$M$3+(ROW(A14)-1)*$M$4)="","",INDEX(Predictions_1!$A$2:$AWW$3,1,$M$3+(ROW(A14)-1)*$M$4))</f>
        <v/>
      </c>
      <c r="J17" s="373" t="str">
        <f t="shared" si="1"/>
        <v/>
      </c>
    </row>
    <row r="18" spans="2:10" x14ac:dyDescent="0.25">
      <c r="B18" s="366">
        <v>15</v>
      </c>
      <c r="C18" s="367" t="str">
        <f t="shared" si="2"/>
        <v/>
      </c>
      <c r="D18" s="368" t="str">
        <f t="shared" si="3"/>
        <v/>
      </c>
      <c r="E18" s="33"/>
      <c r="F18" s="33"/>
      <c r="G18" s="373" t="str">
        <f t="shared" si="0"/>
        <v/>
      </c>
      <c r="H18" s="374" t="str">
        <f>IF(INDEX(Predictions_1!$A$2:$AWW$3,2,$M$3+(ROW(A15)-1)*$M$4)="","",INDEX(Predictions_1!$A$2:$AWW$3,2,$M$3+(ROW(A15)-1)*$M$4))</f>
        <v/>
      </c>
      <c r="I18" s="375" t="str">
        <f>IF(INDEX(Predictions_1!$A$2:$AWW$3,2,$M$3+(ROW(A15)-1)*$M$4)="","",INDEX(Predictions_1!$A$2:$AWW$3,1,$M$3+(ROW(A15)-1)*$M$4))</f>
        <v/>
      </c>
      <c r="J18" s="373" t="str">
        <f t="shared" si="1"/>
        <v/>
      </c>
    </row>
    <row r="19" spans="2:10" x14ac:dyDescent="0.25">
      <c r="B19" s="372">
        <v>16</v>
      </c>
      <c r="C19" s="367" t="str">
        <f t="shared" si="2"/>
        <v/>
      </c>
      <c r="D19" s="368" t="str">
        <f t="shared" si="3"/>
        <v/>
      </c>
      <c r="E19" s="33"/>
      <c r="F19" s="33"/>
      <c r="G19" s="373" t="str">
        <f t="shared" si="0"/>
        <v/>
      </c>
      <c r="H19" s="374" t="str">
        <f>IF(INDEX(Predictions_1!$A$2:$AWW$3,2,$M$3+(ROW(A16)-1)*$M$4)="","",INDEX(Predictions_1!$A$2:$AWW$3,2,$M$3+(ROW(A16)-1)*$M$4))</f>
        <v/>
      </c>
      <c r="I19" s="375" t="str">
        <f>IF(INDEX(Predictions_1!$A$2:$AWW$3,2,$M$3+(ROW(A16)-1)*$M$4)="","",INDEX(Predictions_1!$A$2:$AWW$3,1,$M$3+(ROW(A16)-1)*$M$4))</f>
        <v/>
      </c>
      <c r="J19" s="373" t="str">
        <f t="shared" si="1"/>
        <v/>
      </c>
    </row>
    <row r="20" spans="2:10" x14ac:dyDescent="0.25">
      <c r="B20" s="366">
        <v>17</v>
      </c>
      <c r="C20" s="367" t="str">
        <f t="shared" si="2"/>
        <v/>
      </c>
      <c r="D20" s="368" t="str">
        <f t="shared" si="3"/>
        <v/>
      </c>
      <c r="E20" s="33"/>
      <c r="F20" s="33"/>
      <c r="G20" s="373" t="str">
        <f t="shared" si="0"/>
        <v/>
      </c>
      <c r="H20" s="374" t="str">
        <f>IF(INDEX(Predictions_1!$A$2:$AWW$3,2,$M$3+(ROW(A17)-1)*$M$4)="","",INDEX(Predictions_1!$A$2:$AWW$3,2,$M$3+(ROW(A17)-1)*$M$4))</f>
        <v/>
      </c>
      <c r="I20" s="375" t="str">
        <f>IF(INDEX(Predictions_1!$A$2:$AWW$3,2,$M$3+(ROW(A17)-1)*$M$4)="","",INDEX(Predictions_1!$A$2:$AWW$3,1,$M$3+(ROW(A17)-1)*$M$4))</f>
        <v/>
      </c>
      <c r="J20" s="373" t="str">
        <f t="shared" si="1"/>
        <v/>
      </c>
    </row>
    <row r="21" spans="2:10" x14ac:dyDescent="0.25">
      <c r="B21" s="372">
        <v>18</v>
      </c>
      <c r="C21" s="367" t="str">
        <f t="shared" si="2"/>
        <v/>
      </c>
      <c r="D21" s="368" t="str">
        <f t="shared" si="3"/>
        <v/>
      </c>
      <c r="E21" s="33"/>
      <c r="F21" s="33"/>
      <c r="G21" s="373" t="str">
        <f t="shared" si="0"/>
        <v/>
      </c>
      <c r="H21" s="374" t="str">
        <f>IF(INDEX(Predictions_1!$A$2:$AWW$3,2,$M$3+(ROW(A18)-1)*$M$4)="","",INDEX(Predictions_1!$A$2:$AWW$3,2,$M$3+(ROW(A18)-1)*$M$4))</f>
        <v/>
      </c>
      <c r="I21" s="375" t="str">
        <f>IF(INDEX(Predictions_1!$A$2:$AWW$3,2,$M$3+(ROW(A18)-1)*$M$4)="","",INDEX(Predictions_1!$A$2:$AWW$3,1,$M$3+(ROW(A18)-1)*$M$4))</f>
        <v/>
      </c>
      <c r="J21" s="373" t="str">
        <f t="shared" si="1"/>
        <v/>
      </c>
    </row>
    <row r="22" spans="2:10" x14ac:dyDescent="0.25">
      <c r="B22" s="366">
        <v>19</v>
      </c>
      <c r="C22" s="367" t="str">
        <f t="shared" si="2"/>
        <v/>
      </c>
      <c r="D22" s="368" t="str">
        <f t="shared" si="3"/>
        <v/>
      </c>
      <c r="E22" s="33"/>
      <c r="F22" s="33"/>
      <c r="G22" s="373" t="str">
        <f t="shared" si="0"/>
        <v/>
      </c>
      <c r="H22" s="374" t="str">
        <f>IF(INDEX(Predictions_1!$A$2:$AWW$3,2,$M$3+(ROW(A19)-1)*$M$4)="","",INDEX(Predictions_1!$A$2:$AWW$3,2,$M$3+(ROW(A19)-1)*$M$4))</f>
        <v/>
      </c>
      <c r="I22" s="375" t="str">
        <f>IF(INDEX(Predictions_1!$A$2:$AWW$3,2,$M$3+(ROW(A19)-1)*$M$4)="","",INDEX(Predictions_1!$A$2:$AWW$3,1,$M$3+(ROW(A19)-1)*$M$4))</f>
        <v/>
      </c>
      <c r="J22" s="373" t="str">
        <f t="shared" si="1"/>
        <v/>
      </c>
    </row>
    <row r="23" spans="2:10" x14ac:dyDescent="0.25">
      <c r="B23" s="372">
        <v>20</v>
      </c>
      <c r="C23" s="367" t="str">
        <f t="shared" si="2"/>
        <v/>
      </c>
      <c r="D23" s="368" t="str">
        <f t="shared" si="3"/>
        <v/>
      </c>
      <c r="E23" s="33"/>
      <c r="F23" s="33"/>
      <c r="G23" s="373" t="str">
        <f t="shared" si="0"/>
        <v/>
      </c>
      <c r="H23" s="374" t="str">
        <f>IF(INDEX(Predictions_1!$A$2:$AWW$3,2,$M$3+(ROW(A20)-1)*$M$4)="","",INDEX(Predictions_1!$A$2:$AWW$3,2,$M$3+(ROW(A20)-1)*$M$4))</f>
        <v/>
      </c>
      <c r="I23" s="375" t="str">
        <f>IF(INDEX(Predictions_1!$A$2:$AWW$3,2,$M$3+(ROW(A20)-1)*$M$4)="","",INDEX(Predictions_1!$A$2:$AWW$3,1,$M$3+(ROW(A20)-1)*$M$4))</f>
        <v/>
      </c>
      <c r="J23" s="373" t="str">
        <f t="shared" si="1"/>
        <v/>
      </c>
    </row>
    <row r="24" spans="2:10" x14ac:dyDescent="0.25">
      <c r="B24" s="366">
        <v>21</v>
      </c>
      <c r="C24" s="367" t="str">
        <f t="shared" si="2"/>
        <v/>
      </c>
      <c r="D24" s="368" t="str">
        <f t="shared" si="3"/>
        <v/>
      </c>
      <c r="E24" s="33"/>
      <c r="F24" s="33"/>
      <c r="G24" s="373" t="str">
        <f t="shared" si="0"/>
        <v/>
      </c>
      <c r="H24" s="374" t="str">
        <f>IF(INDEX(Predictions_1!$A$2:$AWW$3,2,$M$3+(ROW(A21)-1)*$M$4)="","",INDEX(Predictions_1!$A$2:$AWW$3,2,$M$3+(ROW(A21)-1)*$M$4))</f>
        <v/>
      </c>
      <c r="I24" s="375" t="str">
        <f>IF(INDEX(Predictions_1!$A$2:$AWW$3,2,$M$3+(ROW(A21)-1)*$M$4)="","",INDEX(Predictions_1!$A$2:$AWW$3,1,$M$3+(ROW(A21)-1)*$M$4))</f>
        <v/>
      </c>
      <c r="J24" s="373" t="str">
        <f t="shared" si="1"/>
        <v/>
      </c>
    </row>
    <row r="25" spans="2:10" x14ac:dyDescent="0.25">
      <c r="B25" s="372">
        <v>22</v>
      </c>
      <c r="C25" s="367" t="str">
        <f t="shared" si="2"/>
        <v/>
      </c>
      <c r="D25" s="368" t="str">
        <f t="shared" si="3"/>
        <v/>
      </c>
      <c r="E25" s="33"/>
      <c r="F25" s="33"/>
      <c r="G25" s="373" t="str">
        <f t="shared" si="0"/>
        <v/>
      </c>
      <c r="H25" s="374" t="str">
        <f>IF(INDEX(Predictions_1!$A$2:$AWW$3,2,$M$3+(ROW(A22)-1)*$M$4)="","",INDEX(Predictions_1!$A$2:$AWW$3,2,$M$3+(ROW(A22)-1)*$M$4))</f>
        <v/>
      </c>
      <c r="I25" s="375" t="str">
        <f>IF(INDEX(Predictions_1!$A$2:$AWW$3,2,$M$3+(ROW(A22)-1)*$M$4)="","",INDEX(Predictions_1!$A$2:$AWW$3,1,$M$3+(ROW(A22)-1)*$M$4))</f>
        <v/>
      </c>
      <c r="J25" s="373" t="str">
        <f t="shared" si="1"/>
        <v/>
      </c>
    </row>
    <row r="26" spans="2:10" x14ac:dyDescent="0.25">
      <c r="B26" s="366">
        <v>23</v>
      </c>
      <c r="C26" s="367" t="str">
        <f t="shared" si="2"/>
        <v/>
      </c>
      <c r="D26" s="368" t="str">
        <f t="shared" si="3"/>
        <v/>
      </c>
      <c r="E26" s="33"/>
      <c r="F26" s="33"/>
      <c r="G26" s="373" t="str">
        <f t="shared" si="0"/>
        <v/>
      </c>
      <c r="H26" s="374" t="str">
        <f>IF(INDEX(Predictions_1!$A$2:$AWW$3,2,$M$3+(ROW(A23)-1)*$M$4)="","",INDEX(Predictions_1!$A$2:$AWW$3,2,$M$3+(ROW(A23)-1)*$M$4))</f>
        <v/>
      </c>
      <c r="I26" s="375" t="str">
        <f>IF(INDEX(Predictions_1!$A$2:$AWW$3,2,$M$3+(ROW(A23)-1)*$M$4)="","",INDEX(Predictions_1!$A$2:$AWW$3,1,$M$3+(ROW(A23)-1)*$M$4))</f>
        <v/>
      </c>
      <c r="J26" s="373" t="str">
        <f t="shared" si="1"/>
        <v/>
      </c>
    </row>
    <row r="27" spans="2:10" x14ac:dyDescent="0.25">
      <c r="B27" s="372">
        <v>24</v>
      </c>
      <c r="C27" s="367" t="str">
        <f t="shared" si="2"/>
        <v/>
      </c>
      <c r="D27" s="368" t="str">
        <f t="shared" si="3"/>
        <v/>
      </c>
      <c r="E27" s="33"/>
      <c r="F27" s="33"/>
      <c r="G27" s="373" t="str">
        <f t="shared" si="0"/>
        <v/>
      </c>
      <c r="H27" s="374" t="str">
        <f>IF(INDEX(Predictions_1!$A$2:$AWW$3,2,$M$3+(ROW(A24)-1)*$M$4)="","",INDEX(Predictions_1!$A$2:$AWW$3,2,$M$3+(ROW(A24)-1)*$M$4))</f>
        <v/>
      </c>
      <c r="I27" s="375" t="str">
        <f>IF(INDEX(Predictions_1!$A$2:$AWW$3,2,$M$3+(ROW(A24)-1)*$M$4)="","",INDEX(Predictions_1!$A$2:$AWW$3,1,$M$3+(ROW(A24)-1)*$M$4))</f>
        <v/>
      </c>
      <c r="J27" s="373" t="str">
        <f t="shared" si="1"/>
        <v/>
      </c>
    </row>
    <row r="28" spans="2:10" x14ac:dyDescent="0.25">
      <c r="B28" s="366">
        <v>25</v>
      </c>
      <c r="C28" s="367" t="str">
        <f t="shared" si="2"/>
        <v/>
      </c>
      <c r="D28" s="368" t="str">
        <f t="shared" si="3"/>
        <v/>
      </c>
      <c r="E28" s="33"/>
      <c r="F28" s="33"/>
      <c r="G28" s="373" t="str">
        <f t="shared" si="0"/>
        <v/>
      </c>
      <c r="H28" s="374" t="str">
        <f>IF(INDEX(Predictions_1!$A$2:$AWW$3,2,$M$3+(ROW(A25)-1)*$M$4)="","",INDEX(Predictions_1!$A$2:$AWW$3,2,$M$3+(ROW(A25)-1)*$M$4))</f>
        <v/>
      </c>
      <c r="I28" s="375" t="str">
        <f>IF(INDEX(Predictions_1!$A$2:$AWW$3,2,$M$3+(ROW(A25)-1)*$M$4)="","",INDEX(Predictions_1!$A$2:$AWW$3,1,$M$3+(ROW(A25)-1)*$M$4))</f>
        <v/>
      </c>
      <c r="J28" s="373" t="str">
        <f t="shared" si="1"/>
        <v/>
      </c>
    </row>
    <row r="29" spans="2:10" x14ac:dyDescent="0.25">
      <c r="B29" s="372">
        <v>26</v>
      </c>
      <c r="C29" s="367" t="str">
        <f t="shared" si="2"/>
        <v/>
      </c>
      <c r="D29" s="368" t="str">
        <f t="shared" si="3"/>
        <v/>
      </c>
      <c r="E29" s="33"/>
      <c r="F29" s="33"/>
      <c r="G29" s="373" t="str">
        <f t="shared" si="0"/>
        <v/>
      </c>
      <c r="H29" s="374" t="str">
        <f>IF(INDEX(Predictions_1!$A$2:$AWW$3,2,$M$3+(ROW(A26)-1)*$M$4)="","",INDEX(Predictions_1!$A$2:$AWW$3,2,$M$3+(ROW(A26)-1)*$M$4))</f>
        <v/>
      </c>
      <c r="I29" s="375" t="str">
        <f>IF(INDEX(Predictions_1!$A$2:$AWW$3,2,$M$3+(ROW(A26)-1)*$M$4)="","",INDEX(Predictions_1!$A$2:$AWW$3,1,$M$3+(ROW(A26)-1)*$M$4))</f>
        <v/>
      </c>
      <c r="J29" s="373" t="str">
        <f t="shared" si="1"/>
        <v/>
      </c>
    </row>
    <row r="30" spans="2:10" x14ac:dyDescent="0.25">
      <c r="B30" s="366">
        <v>27</v>
      </c>
      <c r="C30" s="367" t="str">
        <f t="shared" si="2"/>
        <v/>
      </c>
      <c r="D30" s="368" t="str">
        <f t="shared" si="3"/>
        <v/>
      </c>
      <c r="E30" s="33"/>
      <c r="F30" s="33"/>
      <c r="G30" s="373" t="str">
        <f t="shared" si="0"/>
        <v/>
      </c>
      <c r="H30" s="374" t="str">
        <f>IF(INDEX(Predictions_1!$A$2:$AWW$3,2,$M$3+(ROW(A27)-1)*$M$4)="","",INDEX(Predictions_1!$A$2:$AWW$3,2,$M$3+(ROW(A27)-1)*$M$4))</f>
        <v/>
      </c>
      <c r="I30" s="375" t="str">
        <f>IF(INDEX(Predictions_1!$A$2:$AWW$3,2,$M$3+(ROW(A27)-1)*$M$4)="","",INDEX(Predictions_1!$A$2:$AWW$3,1,$M$3+(ROW(A27)-1)*$M$4))</f>
        <v/>
      </c>
      <c r="J30" s="373" t="str">
        <f t="shared" si="1"/>
        <v/>
      </c>
    </row>
    <row r="31" spans="2:10" x14ac:dyDescent="0.25">
      <c r="B31" s="372">
        <v>28</v>
      </c>
      <c r="C31" s="367" t="str">
        <f t="shared" si="2"/>
        <v/>
      </c>
      <c r="D31" s="368" t="str">
        <f t="shared" si="3"/>
        <v/>
      </c>
      <c r="E31" s="33"/>
      <c r="F31" s="33"/>
      <c r="G31" s="373" t="str">
        <f t="shared" si="0"/>
        <v/>
      </c>
      <c r="H31" s="374" t="str">
        <f>IF(INDEX(Predictions_1!$A$2:$AWW$3,2,$M$3+(ROW(A28)-1)*$M$4)="","",INDEX(Predictions_1!$A$2:$AWW$3,2,$M$3+(ROW(A28)-1)*$M$4))</f>
        <v/>
      </c>
      <c r="I31" s="375" t="str">
        <f>IF(INDEX(Predictions_1!$A$2:$AWW$3,2,$M$3+(ROW(A28)-1)*$M$4)="","",INDEX(Predictions_1!$A$2:$AWW$3,1,$M$3+(ROW(A28)-1)*$M$4))</f>
        <v/>
      </c>
      <c r="J31" s="373" t="str">
        <f t="shared" si="1"/>
        <v/>
      </c>
    </row>
    <row r="32" spans="2:10" x14ac:dyDescent="0.25">
      <c r="B32" s="366">
        <v>29</v>
      </c>
      <c r="C32" s="367" t="str">
        <f t="shared" si="2"/>
        <v/>
      </c>
      <c r="D32" s="368" t="str">
        <f t="shared" si="3"/>
        <v/>
      </c>
      <c r="E32" s="33"/>
      <c r="F32" s="33"/>
      <c r="G32" s="373" t="str">
        <f t="shared" si="0"/>
        <v/>
      </c>
      <c r="H32" s="374" t="str">
        <f>IF(INDEX(Predictions_1!$A$2:$AWW$3,2,$M$3+(ROW(A29)-1)*$M$4)="","",INDEX(Predictions_1!$A$2:$AWW$3,2,$M$3+(ROW(A29)-1)*$M$4))</f>
        <v/>
      </c>
      <c r="I32" s="375" t="str">
        <f>IF(INDEX(Predictions_1!$A$2:$AWW$3,2,$M$3+(ROW(A29)-1)*$M$4)="","",INDEX(Predictions_1!$A$2:$AWW$3,1,$M$3+(ROW(A29)-1)*$M$4))</f>
        <v/>
      </c>
      <c r="J32" s="373" t="str">
        <f t="shared" si="1"/>
        <v/>
      </c>
    </row>
    <row r="33" spans="2:10" x14ac:dyDescent="0.25">
      <c r="B33" s="372">
        <v>30</v>
      </c>
      <c r="C33" s="367" t="str">
        <f t="shared" si="2"/>
        <v/>
      </c>
      <c r="D33" s="368" t="str">
        <f t="shared" si="3"/>
        <v/>
      </c>
      <c r="E33" s="33"/>
      <c r="F33" s="33"/>
      <c r="G33" s="373" t="str">
        <f t="shared" si="0"/>
        <v/>
      </c>
      <c r="H33" s="374" t="str">
        <f>IF(INDEX(Predictions_1!$A$2:$AWW$3,2,$M$3+(ROW(A30)-1)*$M$4)="","",INDEX(Predictions_1!$A$2:$AWW$3,2,$M$3+(ROW(A30)-1)*$M$4))</f>
        <v/>
      </c>
      <c r="I33" s="375" t="str">
        <f>IF(INDEX(Predictions_1!$A$2:$AWW$3,2,$M$3+(ROW(A30)-1)*$M$4)="","",INDEX(Predictions_1!$A$2:$AWW$3,1,$M$3+(ROW(A30)-1)*$M$4))</f>
        <v/>
      </c>
      <c r="J33" s="373" t="str">
        <f t="shared" si="1"/>
        <v/>
      </c>
    </row>
    <row r="34" spans="2:10" x14ac:dyDescent="0.25">
      <c r="B34" s="366">
        <v>31</v>
      </c>
      <c r="C34" s="367" t="str">
        <f t="shared" si="2"/>
        <v/>
      </c>
      <c r="D34" s="368" t="str">
        <f t="shared" si="3"/>
        <v/>
      </c>
      <c r="E34" s="33"/>
      <c r="F34" s="33"/>
      <c r="G34" s="373" t="str">
        <f t="shared" si="0"/>
        <v/>
      </c>
      <c r="H34" s="374" t="str">
        <f>IF(INDEX(Predictions_1!$A$2:$AWW$3,2,$M$3+(ROW(A31)-1)*$M$4)="","",INDEX(Predictions_1!$A$2:$AWW$3,2,$M$3+(ROW(A31)-1)*$M$4))</f>
        <v/>
      </c>
      <c r="I34" s="375" t="str">
        <f>IF(INDEX(Predictions_1!$A$2:$AWW$3,2,$M$3+(ROW(A31)-1)*$M$4)="","",INDEX(Predictions_1!$A$2:$AWW$3,1,$M$3+(ROW(A31)-1)*$M$4))</f>
        <v/>
      </c>
      <c r="J34" s="373" t="str">
        <f t="shared" si="1"/>
        <v/>
      </c>
    </row>
    <row r="35" spans="2:10" x14ac:dyDescent="0.25">
      <c r="B35" s="372">
        <v>32</v>
      </c>
      <c r="C35" s="367" t="str">
        <f t="shared" si="2"/>
        <v/>
      </c>
      <c r="D35" s="368" t="str">
        <f t="shared" si="3"/>
        <v/>
      </c>
      <c r="E35" s="33"/>
      <c r="F35" s="33"/>
      <c r="G35" s="373" t="str">
        <f t="shared" si="0"/>
        <v/>
      </c>
      <c r="H35" s="374" t="str">
        <f>IF(INDEX(Predictions_1!$A$2:$AWW$3,2,$M$3+(ROW(A32)-1)*$M$4)="","",INDEX(Predictions_1!$A$2:$AWW$3,2,$M$3+(ROW(A32)-1)*$M$4))</f>
        <v/>
      </c>
      <c r="I35" s="375" t="str">
        <f>IF(INDEX(Predictions_1!$A$2:$AWW$3,2,$M$3+(ROW(A32)-1)*$M$4)="","",INDEX(Predictions_1!$A$2:$AWW$3,1,$M$3+(ROW(A32)-1)*$M$4))</f>
        <v/>
      </c>
      <c r="J35" s="373" t="str">
        <f t="shared" si="1"/>
        <v/>
      </c>
    </row>
    <row r="36" spans="2:10" x14ac:dyDescent="0.25">
      <c r="B36" s="366">
        <v>33</v>
      </c>
      <c r="C36" s="367" t="str">
        <f t="shared" si="2"/>
        <v/>
      </c>
      <c r="D36" s="368" t="str">
        <f t="shared" si="3"/>
        <v/>
      </c>
      <c r="E36" s="33"/>
      <c r="F36" s="33"/>
      <c r="G36" s="373" t="str">
        <f t="shared" ref="G36:G67" si="4">IF(J36="","",RANK(J36,$J$4:$J$103,1))</f>
        <v/>
      </c>
      <c r="H36" s="374" t="str">
        <f>IF(INDEX(Predictions_1!$A$2:$AWW$3,2,$M$3+(ROW(A33)-1)*$M$4)="","",INDEX(Predictions_1!$A$2:$AWW$3,2,$M$3+(ROW(A33)-1)*$M$4))</f>
        <v/>
      </c>
      <c r="I36" s="375" t="str">
        <f>IF(INDEX(Predictions_1!$A$2:$AWW$3,2,$M$3+(ROW(A33)-1)*$M$4)="","",INDEX(Predictions_1!$A$2:$AWW$3,1,$M$3+(ROW(A33)-1)*$M$4))</f>
        <v/>
      </c>
      <c r="J36" s="373" t="str">
        <f t="shared" ref="J36:J67" si="5">IF(I36="","",RANK(I36,$I$4:$I$103,0)+ROW()*0.001)</f>
        <v/>
      </c>
    </row>
    <row r="37" spans="2:10" ht="15" customHeight="1" x14ac:dyDescent="0.25">
      <c r="B37" s="372">
        <v>34</v>
      </c>
      <c r="C37" s="367" t="str">
        <f t="shared" si="2"/>
        <v/>
      </c>
      <c r="D37" s="368" t="str">
        <f t="shared" si="3"/>
        <v/>
      </c>
      <c r="E37" s="33"/>
      <c r="F37" s="33"/>
      <c r="G37" s="373" t="str">
        <f t="shared" si="4"/>
        <v/>
      </c>
      <c r="H37" s="374" t="str">
        <f>IF(INDEX(Predictions_1!$A$2:$AWW$3,2,$M$3+(ROW(A34)-1)*$M$4)="","",INDEX(Predictions_1!$A$2:$AWW$3,2,$M$3+(ROW(A34)-1)*$M$4))</f>
        <v/>
      </c>
      <c r="I37" s="375" t="str">
        <f>IF(INDEX(Predictions_1!$A$2:$AWW$3,2,$M$3+(ROW(A34)-1)*$M$4)="","",INDEX(Predictions_1!$A$2:$AWW$3,1,$M$3+(ROW(A34)-1)*$M$4))</f>
        <v/>
      </c>
      <c r="J37" s="373" t="str">
        <f t="shared" si="5"/>
        <v/>
      </c>
    </row>
    <row r="38" spans="2:10" ht="15" customHeight="1" x14ac:dyDescent="0.25">
      <c r="B38" s="366">
        <v>35</v>
      </c>
      <c r="C38" s="367" t="str">
        <f t="shared" si="2"/>
        <v/>
      </c>
      <c r="D38" s="368" t="str">
        <f t="shared" si="3"/>
        <v/>
      </c>
      <c r="E38" s="33"/>
      <c r="F38" s="33"/>
      <c r="G38" s="373" t="str">
        <f t="shared" si="4"/>
        <v/>
      </c>
      <c r="H38" s="374" t="str">
        <f>IF(INDEX(Predictions_1!$A$2:$AWW$3,2,$M$3+(ROW(A35)-1)*$M$4)="","",INDEX(Predictions_1!$A$2:$AWW$3,2,$M$3+(ROW(A35)-1)*$M$4))</f>
        <v/>
      </c>
      <c r="I38" s="375" t="str">
        <f>IF(INDEX(Predictions_1!$A$2:$AWW$3,2,$M$3+(ROW(A35)-1)*$M$4)="","",INDEX(Predictions_1!$A$2:$AWW$3,1,$M$3+(ROW(A35)-1)*$M$4))</f>
        <v/>
      </c>
      <c r="J38" s="373" t="str">
        <f t="shared" si="5"/>
        <v/>
      </c>
    </row>
    <row r="39" spans="2:10" ht="15" customHeight="1" x14ac:dyDescent="0.25">
      <c r="B39" s="372">
        <v>36</v>
      </c>
      <c r="C39" s="367" t="str">
        <f t="shared" si="2"/>
        <v/>
      </c>
      <c r="D39" s="368" t="str">
        <f t="shared" si="3"/>
        <v/>
      </c>
      <c r="E39" s="33"/>
      <c r="F39" s="33"/>
      <c r="G39" s="373" t="str">
        <f t="shared" si="4"/>
        <v/>
      </c>
      <c r="H39" s="374" t="str">
        <f>IF(INDEX(Predictions_1!$A$2:$AWW$3,2,$M$3+(ROW(A36)-1)*$M$4)="","",INDEX(Predictions_1!$A$2:$AWW$3,2,$M$3+(ROW(A36)-1)*$M$4))</f>
        <v/>
      </c>
      <c r="I39" s="375" t="str">
        <f>IF(INDEX(Predictions_1!$A$2:$AWW$3,2,$M$3+(ROW(A36)-1)*$M$4)="","",INDEX(Predictions_1!$A$2:$AWW$3,1,$M$3+(ROW(A36)-1)*$M$4))</f>
        <v/>
      </c>
      <c r="J39" s="373" t="str">
        <f t="shared" si="5"/>
        <v/>
      </c>
    </row>
    <row r="40" spans="2:10" ht="15" customHeight="1" x14ac:dyDescent="0.25">
      <c r="B40" s="366">
        <v>37</v>
      </c>
      <c r="C40" s="367" t="str">
        <f t="shared" si="2"/>
        <v/>
      </c>
      <c r="D40" s="368" t="str">
        <f t="shared" si="3"/>
        <v/>
      </c>
      <c r="E40" s="33"/>
      <c r="F40" s="33"/>
      <c r="G40" s="373" t="str">
        <f t="shared" si="4"/>
        <v/>
      </c>
      <c r="H40" s="374" t="str">
        <f>IF(INDEX(Predictions_1!$A$2:$AWW$3,2,$M$3+(ROW(A37)-1)*$M$4)="","",INDEX(Predictions_1!$A$2:$AWW$3,2,$M$3+(ROW(A37)-1)*$M$4))</f>
        <v/>
      </c>
      <c r="I40" s="375" t="str">
        <f>IF(INDEX(Predictions_1!$A$2:$AWW$3,2,$M$3+(ROW(A37)-1)*$M$4)="","",INDEX(Predictions_1!$A$2:$AWW$3,1,$M$3+(ROW(A37)-1)*$M$4))</f>
        <v/>
      </c>
      <c r="J40" s="373" t="str">
        <f t="shared" si="5"/>
        <v/>
      </c>
    </row>
    <row r="41" spans="2:10" ht="15" customHeight="1" x14ac:dyDescent="0.25">
      <c r="B41" s="372">
        <v>38</v>
      </c>
      <c r="C41" s="367" t="str">
        <f t="shared" si="2"/>
        <v/>
      </c>
      <c r="D41" s="368" t="str">
        <f t="shared" si="3"/>
        <v/>
      </c>
      <c r="E41" s="33"/>
      <c r="F41" s="33"/>
      <c r="G41" s="373" t="str">
        <f t="shared" si="4"/>
        <v/>
      </c>
      <c r="H41" s="374" t="str">
        <f>IF(INDEX(Predictions_1!$A$2:$AWW$3,2,$M$3+(ROW(A38)-1)*$M$4)="","",INDEX(Predictions_1!$A$2:$AWW$3,2,$M$3+(ROW(A38)-1)*$M$4))</f>
        <v/>
      </c>
      <c r="I41" s="375" t="str">
        <f>IF(INDEX(Predictions_1!$A$2:$AWW$3,2,$M$3+(ROW(A38)-1)*$M$4)="","",INDEX(Predictions_1!$A$2:$AWW$3,1,$M$3+(ROW(A38)-1)*$M$4))</f>
        <v/>
      </c>
      <c r="J41" s="373" t="str">
        <f t="shared" si="5"/>
        <v/>
      </c>
    </row>
    <row r="42" spans="2:10" ht="15" customHeight="1" x14ac:dyDescent="0.25">
      <c r="B42" s="366">
        <v>39</v>
      </c>
      <c r="C42" s="367" t="str">
        <f t="shared" si="2"/>
        <v/>
      </c>
      <c r="D42" s="368" t="str">
        <f t="shared" si="3"/>
        <v/>
      </c>
      <c r="E42" s="33"/>
      <c r="F42" s="33"/>
      <c r="G42" s="373" t="str">
        <f t="shared" si="4"/>
        <v/>
      </c>
      <c r="H42" s="374" t="str">
        <f>IF(INDEX(Predictions_1!$A$2:$AWW$3,2,$M$3+(ROW(A39)-1)*$M$4)="","",INDEX(Predictions_1!$A$2:$AWW$3,2,$M$3+(ROW(A39)-1)*$M$4))</f>
        <v/>
      </c>
      <c r="I42" s="375" t="str">
        <f>IF(INDEX(Predictions_1!$A$2:$AWW$3,2,$M$3+(ROW(A39)-1)*$M$4)="","",INDEX(Predictions_1!$A$2:$AWW$3,1,$M$3+(ROW(A39)-1)*$M$4))</f>
        <v/>
      </c>
      <c r="J42" s="373" t="str">
        <f t="shared" si="5"/>
        <v/>
      </c>
    </row>
    <row r="43" spans="2:10" ht="15" customHeight="1" x14ac:dyDescent="0.25">
      <c r="B43" s="372">
        <v>40</v>
      </c>
      <c r="C43" s="367" t="str">
        <f t="shared" si="2"/>
        <v/>
      </c>
      <c r="D43" s="368" t="str">
        <f t="shared" si="3"/>
        <v/>
      </c>
      <c r="E43" s="33"/>
      <c r="F43" s="33"/>
      <c r="G43" s="373" t="str">
        <f t="shared" si="4"/>
        <v/>
      </c>
      <c r="H43" s="374" t="str">
        <f>IF(INDEX(Predictions_1!$A$2:$AWW$3,2,$M$3+(ROW(A40)-1)*$M$4)="","",INDEX(Predictions_1!$A$2:$AWW$3,2,$M$3+(ROW(A40)-1)*$M$4))</f>
        <v/>
      </c>
      <c r="I43" s="375" t="str">
        <f>IF(INDEX(Predictions_1!$A$2:$AWW$3,2,$M$3+(ROW(A40)-1)*$M$4)="","",INDEX(Predictions_1!$A$2:$AWW$3,1,$M$3+(ROW(A40)-1)*$M$4))</f>
        <v/>
      </c>
      <c r="J43" s="373" t="str">
        <f t="shared" si="5"/>
        <v/>
      </c>
    </row>
    <row r="44" spans="2:10" ht="15" customHeight="1" x14ac:dyDescent="0.25">
      <c r="B44" s="366">
        <v>41</v>
      </c>
      <c r="C44" s="367" t="str">
        <f t="shared" si="2"/>
        <v/>
      </c>
      <c r="D44" s="368" t="str">
        <f t="shared" si="3"/>
        <v/>
      </c>
      <c r="E44" s="33"/>
      <c r="F44" s="33"/>
      <c r="G44" s="373" t="str">
        <f t="shared" si="4"/>
        <v/>
      </c>
      <c r="H44" s="374" t="str">
        <f>IF(INDEX(Predictions_1!$A$2:$AWW$3,2,$M$3+(ROW(A41)-1)*$M$4)="","",INDEX(Predictions_1!$A$2:$AWW$3,2,$M$3+(ROW(A41)-1)*$M$4))</f>
        <v/>
      </c>
      <c r="I44" s="375" t="str">
        <f>IF(INDEX(Predictions_1!$A$2:$AWW$3,2,$M$3+(ROW(A41)-1)*$M$4)="","",INDEX(Predictions_1!$A$2:$AWW$3,1,$M$3+(ROW(A41)-1)*$M$4))</f>
        <v/>
      </c>
      <c r="J44" s="373" t="str">
        <f t="shared" si="5"/>
        <v/>
      </c>
    </row>
    <row r="45" spans="2:10" ht="15" customHeight="1" x14ac:dyDescent="0.25">
      <c r="B45" s="372">
        <v>42</v>
      </c>
      <c r="C45" s="367" t="str">
        <f t="shared" si="2"/>
        <v/>
      </c>
      <c r="D45" s="368" t="str">
        <f t="shared" si="3"/>
        <v/>
      </c>
      <c r="E45" s="33"/>
      <c r="F45" s="33"/>
      <c r="G45" s="373" t="str">
        <f t="shared" si="4"/>
        <v/>
      </c>
      <c r="H45" s="374" t="str">
        <f>IF(INDEX(Predictions_1!$A$2:$AWW$3,2,$M$3+(ROW(A42)-1)*$M$4)="","",INDEX(Predictions_1!$A$2:$AWW$3,2,$M$3+(ROW(A42)-1)*$M$4))</f>
        <v/>
      </c>
      <c r="I45" s="375" t="str">
        <f>IF(INDEX(Predictions_1!$A$2:$AWW$3,2,$M$3+(ROW(A42)-1)*$M$4)="","",INDEX(Predictions_1!$A$2:$AWW$3,1,$M$3+(ROW(A42)-1)*$M$4))</f>
        <v/>
      </c>
      <c r="J45" s="373" t="str">
        <f t="shared" si="5"/>
        <v/>
      </c>
    </row>
    <row r="46" spans="2:10" ht="15" customHeight="1" x14ac:dyDescent="0.25">
      <c r="B46" s="366">
        <v>43</v>
      </c>
      <c r="C46" s="367" t="str">
        <f t="shared" si="2"/>
        <v/>
      </c>
      <c r="D46" s="368" t="str">
        <f t="shared" si="3"/>
        <v/>
      </c>
      <c r="E46" s="33"/>
      <c r="F46" s="33"/>
      <c r="G46" s="373" t="str">
        <f t="shared" si="4"/>
        <v/>
      </c>
      <c r="H46" s="374" t="str">
        <f>IF(INDEX(Predictions_1!$A$2:$AWW$3,2,$M$3+(ROW(A43)-1)*$M$4)="","",INDEX(Predictions_1!$A$2:$AWW$3,2,$M$3+(ROW(A43)-1)*$M$4))</f>
        <v/>
      </c>
      <c r="I46" s="375" t="str">
        <f>IF(INDEX(Predictions_1!$A$2:$AWW$3,2,$M$3+(ROW(A43)-1)*$M$4)="","",INDEX(Predictions_1!$A$2:$AWW$3,1,$M$3+(ROW(A43)-1)*$M$4))</f>
        <v/>
      </c>
      <c r="J46" s="373" t="str">
        <f t="shared" si="5"/>
        <v/>
      </c>
    </row>
    <row r="47" spans="2:10" ht="15" customHeight="1" x14ac:dyDescent="0.25">
      <c r="B47" s="372">
        <v>44</v>
      </c>
      <c r="C47" s="367" t="str">
        <f t="shared" si="2"/>
        <v/>
      </c>
      <c r="D47" s="368" t="str">
        <f t="shared" si="3"/>
        <v/>
      </c>
      <c r="E47" s="33"/>
      <c r="F47" s="33"/>
      <c r="G47" s="373" t="str">
        <f t="shared" si="4"/>
        <v/>
      </c>
      <c r="H47" s="374" t="str">
        <f>IF(INDEX(Predictions_1!$A$2:$AWW$3,2,$M$3+(ROW(A44)-1)*$M$4)="","",INDEX(Predictions_1!$A$2:$AWW$3,2,$M$3+(ROW(A44)-1)*$M$4))</f>
        <v/>
      </c>
      <c r="I47" s="375" t="str">
        <f>IF(INDEX(Predictions_1!$A$2:$AWW$3,2,$M$3+(ROW(A44)-1)*$M$4)="","",INDEX(Predictions_1!$A$2:$AWW$3,1,$M$3+(ROW(A44)-1)*$M$4))</f>
        <v/>
      </c>
      <c r="J47" s="373" t="str">
        <f t="shared" si="5"/>
        <v/>
      </c>
    </row>
    <row r="48" spans="2:10" ht="15" customHeight="1" x14ac:dyDescent="0.25">
      <c r="B48" s="366">
        <v>45</v>
      </c>
      <c r="C48" s="367" t="str">
        <f t="shared" si="2"/>
        <v/>
      </c>
      <c r="D48" s="368" t="str">
        <f t="shared" si="3"/>
        <v/>
      </c>
      <c r="E48" s="33"/>
      <c r="F48" s="33"/>
      <c r="G48" s="373" t="str">
        <f t="shared" si="4"/>
        <v/>
      </c>
      <c r="H48" s="374" t="str">
        <f>IF(INDEX(Predictions_1!$A$2:$AWW$3,2,$M$3+(ROW(A45)-1)*$M$4)="","",INDEX(Predictions_1!$A$2:$AWW$3,2,$M$3+(ROW(A45)-1)*$M$4))</f>
        <v/>
      </c>
      <c r="I48" s="375" t="str">
        <f>IF(INDEX(Predictions_1!$A$2:$AWW$3,2,$M$3+(ROW(A45)-1)*$M$4)="","",INDEX(Predictions_1!$A$2:$AWW$3,1,$M$3+(ROW(A45)-1)*$M$4))</f>
        <v/>
      </c>
      <c r="J48" s="373" t="str">
        <f t="shared" si="5"/>
        <v/>
      </c>
    </row>
    <row r="49" spans="2:10" ht="15" customHeight="1" x14ac:dyDescent="0.25">
      <c r="B49" s="372">
        <v>46</v>
      </c>
      <c r="C49" s="367" t="str">
        <f t="shared" si="2"/>
        <v/>
      </c>
      <c r="D49" s="368" t="str">
        <f t="shared" si="3"/>
        <v/>
      </c>
      <c r="E49" s="33"/>
      <c r="F49" s="33"/>
      <c r="G49" s="373" t="str">
        <f t="shared" si="4"/>
        <v/>
      </c>
      <c r="H49" s="374" t="str">
        <f>IF(INDEX(Predictions_1!$A$2:$AWW$3,2,$M$3+(ROW(A46)-1)*$M$4)="","",INDEX(Predictions_1!$A$2:$AWW$3,2,$M$3+(ROW(A46)-1)*$M$4))</f>
        <v/>
      </c>
      <c r="I49" s="375" t="str">
        <f>IF(INDEX(Predictions_1!$A$2:$AWW$3,2,$M$3+(ROW(A46)-1)*$M$4)="","",INDEX(Predictions_1!$A$2:$AWW$3,1,$M$3+(ROW(A46)-1)*$M$4))</f>
        <v/>
      </c>
      <c r="J49" s="373" t="str">
        <f t="shared" si="5"/>
        <v/>
      </c>
    </row>
    <row r="50" spans="2:10" ht="15" customHeight="1" x14ac:dyDescent="0.25">
      <c r="B50" s="366">
        <v>47</v>
      </c>
      <c r="C50" s="367" t="str">
        <f t="shared" si="2"/>
        <v/>
      </c>
      <c r="D50" s="368" t="str">
        <f t="shared" si="3"/>
        <v/>
      </c>
      <c r="E50" s="33"/>
      <c r="F50" s="33"/>
      <c r="G50" s="373" t="str">
        <f t="shared" si="4"/>
        <v/>
      </c>
      <c r="H50" s="374" t="str">
        <f>IF(INDEX(Predictions_1!$A$2:$AWW$3,2,$M$3+(ROW(A47)-1)*$M$4)="","",INDEX(Predictions_1!$A$2:$AWW$3,2,$M$3+(ROW(A47)-1)*$M$4))</f>
        <v/>
      </c>
      <c r="I50" s="375" t="str">
        <f>IF(INDEX(Predictions_1!$A$2:$AWW$3,2,$M$3+(ROW(A47)-1)*$M$4)="","",INDEX(Predictions_1!$A$2:$AWW$3,1,$M$3+(ROW(A47)-1)*$M$4))</f>
        <v/>
      </c>
      <c r="J50" s="373" t="str">
        <f t="shared" si="5"/>
        <v/>
      </c>
    </row>
    <row r="51" spans="2:10" ht="15" customHeight="1" x14ac:dyDescent="0.25">
      <c r="B51" s="372">
        <v>48</v>
      </c>
      <c r="C51" s="367" t="str">
        <f t="shared" si="2"/>
        <v/>
      </c>
      <c r="D51" s="368" t="str">
        <f t="shared" si="3"/>
        <v/>
      </c>
      <c r="E51" s="33"/>
      <c r="F51" s="33"/>
      <c r="G51" s="373" t="str">
        <f t="shared" si="4"/>
        <v/>
      </c>
      <c r="H51" s="374" t="str">
        <f>IF(INDEX(Predictions_1!$A$2:$AWW$3,2,$M$3+(ROW(A48)-1)*$M$4)="","",INDEX(Predictions_1!$A$2:$AWW$3,2,$M$3+(ROW(A48)-1)*$M$4))</f>
        <v/>
      </c>
      <c r="I51" s="375" t="str">
        <f>IF(INDEX(Predictions_1!$A$2:$AWW$3,2,$M$3+(ROW(A48)-1)*$M$4)="","",INDEX(Predictions_1!$A$2:$AWW$3,1,$M$3+(ROW(A48)-1)*$M$4))</f>
        <v/>
      </c>
      <c r="J51" s="373" t="str">
        <f t="shared" si="5"/>
        <v/>
      </c>
    </row>
    <row r="52" spans="2:10" ht="15" customHeight="1" x14ac:dyDescent="0.25">
      <c r="B52" s="366">
        <v>49</v>
      </c>
      <c r="C52" s="367" t="str">
        <f t="shared" si="2"/>
        <v/>
      </c>
      <c r="D52" s="368" t="str">
        <f t="shared" si="3"/>
        <v/>
      </c>
      <c r="E52" s="33"/>
      <c r="F52" s="33"/>
      <c r="G52" s="373" t="str">
        <f t="shared" si="4"/>
        <v/>
      </c>
      <c r="H52" s="374" t="str">
        <f>IF(INDEX(Predictions_1!$A$2:$AWW$3,2,$M$3+(ROW(A49)-1)*$M$4)="","",INDEX(Predictions_1!$A$2:$AWW$3,2,$M$3+(ROW(A49)-1)*$M$4))</f>
        <v/>
      </c>
      <c r="I52" s="375" t="str">
        <f>IF(INDEX(Predictions_1!$A$2:$AWW$3,2,$M$3+(ROW(A49)-1)*$M$4)="","",INDEX(Predictions_1!$A$2:$AWW$3,1,$M$3+(ROW(A49)-1)*$M$4))</f>
        <v/>
      </c>
      <c r="J52" s="373" t="str">
        <f t="shared" si="5"/>
        <v/>
      </c>
    </row>
    <row r="53" spans="2:10" ht="15" customHeight="1" x14ac:dyDescent="0.25">
      <c r="B53" s="372">
        <v>50</v>
      </c>
      <c r="C53" s="367" t="str">
        <f t="shared" si="2"/>
        <v/>
      </c>
      <c r="D53" s="368" t="str">
        <f t="shared" si="3"/>
        <v/>
      </c>
      <c r="E53" s="33"/>
      <c r="F53" s="33"/>
      <c r="G53" s="373" t="str">
        <f t="shared" si="4"/>
        <v/>
      </c>
      <c r="H53" s="374" t="str">
        <f>IF(INDEX(Predictions_1!$A$2:$AWW$3,2,$M$3+(ROW(A50)-1)*$M$4)="","",INDEX(Predictions_1!$A$2:$AWW$3,2,$M$3+(ROW(A50)-1)*$M$4))</f>
        <v/>
      </c>
      <c r="I53" s="375" t="str">
        <f>IF(INDEX(Predictions_1!$A$2:$AWW$3,2,$M$3+(ROW(A50)-1)*$M$4)="","",INDEX(Predictions_1!$A$2:$AWW$3,1,$M$3+(ROW(A50)-1)*$M$4))</f>
        <v/>
      </c>
      <c r="J53" s="373" t="str">
        <f t="shared" si="5"/>
        <v/>
      </c>
    </row>
    <row r="54" spans="2:10" ht="15" customHeight="1" x14ac:dyDescent="0.25">
      <c r="B54" s="366">
        <v>51</v>
      </c>
      <c r="C54" s="367" t="str">
        <f t="shared" si="2"/>
        <v/>
      </c>
      <c r="D54" s="368" t="str">
        <f t="shared" si="3"/>
        <v/>
      </c>
      <c r="E54" s="33"/>
      <c r="F54" s="33"/>
      <c r="G54" s="373" t="str">
        <f t="shared" si="4"/>
        <v/>
      </c>
      <c r="H54" s="374" t="str">
        <f>IF(INDEX(Predictions_1!$A$2:$AWW$3,2,$M$3+(ROW(A51)-1)*$M$4)="","",INDEX(Predictions_1!$A$2:$AWW$3,2,$M$3+(ROW(A51)-1)*$M$4))</f>
        <v/>
      </c>
      <c r="I54" s="375" t="str">
        <f>IF(INDEX(Predictions_1!$A$2:$AWW$3,2,$M$3+(ROW(A51)-1)*$M$4)="","",INDEX(Predictions_1!$A$2:$AWW$3,1,$M$3+(ROW(A51)-1)*$M$4))</f>
        <v/>
      </c>
      <c r="J54" s="373" t="str">
        <f t="shared" si="5"/>
        <v/>
      </c>
    </row>
    <row r="55" spans="2:10" ht="15" customHeight="1" x14ac:dyDescent="0.25">
      <c r="B55" s="372">
        <v>52</v>
      </c>
      <c r="C55" s="367" t="str">
        <f t="shared" si="2"/>
        <v/>
      </c>
      <c r="D55" s="368" t="str">
        <f t="shared" si="3"/>
        <v/>
      </c>
      <c r="E55" s="33"/>
      <c r="F55" s="33"/>
      <c r="G55" s="373" t="str">
        <f t="shared" si="4"/>
        <v/>
      </c>
      <c r="H55" s="374" t="str">
        <f>IF(INDEX(Predictions_1!$A$2:$AWW$3,2,$M$3+(ROW(A52)-1)*$M$4)="","",INDEX(Predictions_1!$A$2:$AWW$3,2,$M$3+(ROW(A52)-1)*$M$4))</f>
        <v/>
      </c>
      <c r="I55" s="375" t="str">
        <f>IF(INDEX(Predictions_1!$A$2:$AWW$3,2,$M$3+(ROW(A52)-1)*$M$4)="","",INDEX(Predictions_1!$A$2:$AWW$3,1,$M$3+(ROW(A52)-1)*$M$4))</f>
        <v/>
      </c>
      <c r="J55" s="373" t="str">
        <f t="shared" si="5"/>
        <v/>
      </c>
    </row>
    <row r="56" spans="2:10" ht="15" customHeight="1" x14ac:dyDescent="0.25">
      <c r="B56" s="366">
        <v>53</v>
      </c>
      <c r="C56" s="367" t="str">
        <f t="shared" si="2"/>
        <v/>
      </c>
      <c r="D56" s="368" t="str">
        <f t="shared" si="3"/>
        <v/>
      </c>
      <c r="E56" s="33"/>
      <c r="F56" s="33"/>
      <c r="G56" s="373" t="str">
        <f t="shared" si="4"/>
        <v/>
      </c>
      <c r="H56" s="374" t="str">
        <f>IF(INDEX(Predictions_1!$A$2:$AWW$3,2,$M$3+(ROW(A53)-1)*$M$4)="","",INDEX(Predictions_1!$A$2:$AWW$3,2,$M$3+(ROW(A53)-1)*$M$4))</f>
        <v/>
      </c>
      <c r="I56" s="375" t="str">
        <f>IF(INDEX(Predictions_1!$A$2:$AWW$3,2,$M$3+(ROW(A53)-1)*$M$4)="","",INDEX(Predictions_1!$A$2:$AWW$3,1,$M$3+(ROW(A53)-1)*$M$4))</f>
        <v/>
      </c>
      <c r="J56" s="373" t="str">
        <f t="shared" si="5"/>
        <v/>
      </c>
    </row>
    <row r="57" spans="2:10" ht="15" customHeight="1" x14ac:dyDescent="0.25">
      <c r="B57" s="372">
        <v>54</v>
      </c>
      <c r="C57" s="367" t="str">
        <f t="shared" si="2"/>
        <v/>
      </c>
      <c r="D57" s="368" t="str">
        <f t="shared" si="3"/>
        <v/>
      </c>
      <c r="E57" s="33"/>
      <c r="F57" s="33"/>
      <c r="G57" s="373" t="str">
        <f t="shared" si="4"/>
        <v/>
      </c>
      <c r="H57" s="374" t="str">
        <f>IF(INDEX(Predictions_1!$A$2:$AWW$3,2,$M$3+(ROW(A54)-1)*$M$4)="","",INDEX(Predictions_1!$A$2:$AWW$3,2,$M$3+(ROW(A54)-1)*$M$4))</f>
        <v/>
      </c>
      <c r="I57" s="375" t="str">
        <f>IF(INDEX(Predictions_1!$A$2:$AWW$3,2,$M$3+(ROW(A54)-1)*$M$4)="","",INDEX(Predictions_1!$A$2:$AWW$3,1,$M$3+(ROW(A54)-1)*$M$4))</f>
        <v/>
      </c>
      <c r="J57" s="373" t="str">
        <f t="shared" si="5"/>
        <v/>
      </c>
    </row>
    <row r="58" spans="2:10" ht="15" customHeight="1" x14ac:dyDescent="0.25">
      <c r="B58" s="366">
        <v>55</v>
      </c>
      <c r="C58" s="367" t="str">
        <f t="shared" si="2"/>
        <v/>
      </c>
      <c r="D58" s="368" t="str">
        <f t="shared" si="3"/>
        <v/>
      </c>
      <c r="E58" s="33"/>
      <c r="F58" s="33"/>
      <c r="G58" s="373" t="str">
        <f t="shared" si="4"/>
        <v/>
      </c>
      <c r="H58" s="374" t="str">
        <f>IF(INDEX(Predictions_1!$A$2:$AWW$3,2,$M$3+(ROW(A55)-1)*$M$4)="","",INDEX(Predictions_1!$A$2:$AWW$3,2,$M$3+(ROW(A55)-1)*$M$4))</f>
        <v/>
      </c>
      <c r="I58" s="375" t="str">
        <f>IF(INDEX(Predictions_1!$A$2:$AWW$3,2,$M$3+(ROW(A55)-1)*$M$4)="","",INDEX(Predictions_1!$A$2:$AWW$3,1,$M$3+(ROW(A55)-1)*$M$4))</f>
        <v/>
      </c>
      <c r="J58" s="373" t="str">
        <f t="shared" si="5"/>
        <v/>
      </c>
    </row>
    <row r="59" spans="2:10" ht="15" customHeight="1" x14ac:dyDescent="0.25">
      <c r="B59" s="372">
        <v>56</v>
      </c>
      <c r="C59" s="367" t="str">
        <f t="shared" si="2"/>
        <v/>
      </c>
      <c r="D59" s="368" t="str">
        <f t="shared" si="3"/>
        <v/>
      </c>
      <c r="E59" s="33"/>
      <c r="F59" s="33"/>
      <c r="G59" s="373" t="str">
        <f t="shared" si="4"/>
        <v/>
      </c>
      <c r="H59" s="374" t="str">
        <f>IF(INDEX(Predictions_1!$A$2:$AWW$3,2,$M$3+(ROW(A56)-1)*$M$4)="","",INDEX(Predictions_1!$A$2:$AWW$3,2,$M$3+(ROW(A56)-1)*$M$4))</f>
        <v/>
      </c>
      <c r="I59" s="375" t="str">
        <f>IF(INDEX(Predictions_1!$A$2:$AWW$3,2,$M$3+(ROW(A56)-1)*$M$4)="","",INDEX(Predictions_1!$A$2:$AWW$3,1,$M$3+(ROW(A56)-1)*$M$4))</f>
        <v/>
      </c>
      <c r="J59" s="373" t="str">
        <f t="shared" si="5"/>
        <v/>
      </c>
    </row>
    <row r="60" spans="2:10" ht="15" customHeight="1" x14ac:dyDescent="0.25">
      <c r="B60" s="366">
        <v>57</v>
      </c>
      <c r="C60" s="367" t="str">
        <f t="shared" si="2"/>
        <v/>
      </c>
      <c r="D60" s="368" t="str">
        <f t="shared" si="3"/>
        <v/>
      </c>
      <c r="E60" s="33"/>
      <c r="F60" s="33"/>
      <c r="G60" s="373" t="str">
        <f t="shared" si="4"/>
        <v/>
      </c>
      <c r="H60" s="374" t="str">
        <f>IF(INDEX(Predictions_1!$A$2:$AWW$3,2,$M$3+(ROW(A57)-1)*$M$4)="","",INDEX(Predictions_1!$A$2:$AWW$3,2,$M$3+(ROW(A57)-1)*$M$4))</f>
        <v/>
      </c>
      <c r="I60" s="375" t="str">
        <f>IF(INDEX(Predictions_1!$A$2:$AWW$3,2,$M$3+(ROW(A57)-1)*$M$4)="","",INDEX(Predictions_1!$A$2:$AWW$3,1,$M$3+(ROW(A57)-1)*$M$4))</f>
        <v/>
      </c>
      <c r="J60" s="373" t="str">
        <f t="shared" si="5"/>
        <v/>
      </c>
    </row>
    <row r="61" spans="2:10" ht="15" customHeight="1" x14ac:dyDescent="0.25">
      <c r="B61" s="372">
        <v>58</v>
      </c>
      <c r="C61" s="367" t="str">
        <f t="shared" si="2"/>
        <v/>
      </c>
      <c r="D61" s="368" t="str">
        <f t="shared" si="3"/>
        <v/>
      </c>
      <c r="E61" s="33"/>
      <c r="F61" s="33"/>
      <c r="G61" s="373" t="str">
        <f t="shared" si="4"/>
        <v/>
      </c>
      <c r="H61" s="374" t="str">
        <f>IF(INDEX(Predictions_1!$A$2:$AWW$3,2,$M$3+(ROW(A58)-1)*$M$4)="","",INDEX(Predictions_1!$A$2:$AWW$3,2,$M$3+(ROW(A58)-1)*$M$4))</f>
        <v/>
      </c>
      <c r="I61" s="375" t="str">
        <f>IF(INDEX(Predictions_1!$A$2:$AWW$3,2,$M$3+(ROW(A58)-1)*$M$4)="","",INDEX(Predictions_1!$A$2:$AWW$3,1,$M$3+(ROW(A58)-1)*$M$4))</f>
        <v/>
      </c>
      <c r="J61" s="373" t="str">
        <f t="shared" si="5"/>
        <v/>
      </c>
    </row>
    <row r="62" spans="2:10" ht="15" customHeight="1" x14ac:dyDescent="0.25">
      <c r="B62" s="366">
        <v>59</v>
      </c>
      <c r="C62" s="367" t="str">
        <f t="shared" si="2"/>
        <v/>
      </c>
      <c r="D62" s="368" t="str">
        <f t="shared" si="3"/>
        <v/>
      </c>
      <c r="E62" s="33"/>
      <c r="F62" s="33"/>
      <c r="G62" s="373" t="str">
        <f t="shared" si="4"/>
        <v/>
      </c>
      <c r="H62" s="374" t="str">
        <f>IF(INDEX(Predictions_1!$A$2:$AWW$3,2,$M$3+(ROW(A59)-1)*$M$4)="","",INDEX(Predictions_1!$A$2:$AWW$3,2,$M$3+(ROW(A59)-1)*$M$4))</f>
        <v/>
      </c>
      <c r="I62" s="375" t="str">
        <f>IF(INDEX(Predictions_1!$A$2:$AWW$3,2,$M$3+(ROW(A59)-1)*$M$4)="","",INDEX(Predictions_1!$A$2:$AWW$3,1,$M$3+(ROW(A59)-1)*$M$4))</f>
        <v/>
      </c>
      <c r="J62" s="373" t="str">
        <f t="shared" si="5"/>
        <v/>
      </c>
    </row>
    <row r="63" spans="2:10" ht="15" customHeight="1" x14ac:dyDescent="0.25">
      <c r="B63" s="372">
        <v>60</v>
      </c>
      <c r="C63" s="367" t="str">
        <f t="shared" si="2"/>
        <v/>
      </c>
      <c r="D63" s="368" t="str">
        <f t="shared" si="3"/>
        <v/>
      </c>
      <c r="E63" s="33"/>
      <c r="F63" s="33"/>
      <c r="G63" s="373" t="str">
        <f t="shared" si="4"/>
        <v/>
      </c>
      <c r="H63" s="374" t="str">
        <f>IF(INDEX(Predictions_1!$A$2:$AWW$3,2,$M$3+(ROW(A60)-1)*$M$4)="","",INDEX(Predictions_1!$A$2:$AWW$3,2,$M$3+(ROW(A60)-1)*$M$4))</f>
        <v/>
      </c>
      <c r="I63" s="375" t="str">
        <f>IF(INDEX(Predictions_1!$A$2:$AWW$3,2,$M$3+(ROW(A60)-1)*$M$4)="","",INDEX(Predictions_1!$A$2:$AWW$3,1,$M$3+(ROW(A60)-1)*$M$4))</f>
        <v/>
      </c>
      <c r="J63" s="373" t="str">
        <f t="shared" si="5"/>
        <v/>
      </c>
    </row>
    <row r="64" spans="2:10" ht="15" customHeight="1" x14ac:dyDescent="0.25">
      <c r="B64" s="366">
        <v>61</v>
      </c>
      <c r="C64" s="367" t="str">
        <f t="shared" si="2"/>
        <v/>
      </c>
      <c r="D64" s="368" t="str">
        <f t="shared" si="3"/>
        <v/>
      </c>
      <c r="E64" s="33"/>
      <c r="F64" s="33"/>
      <c r="G64" s="373" t="str">
        <f t="shared" si="4"/>
        <v/>
      </c>
      <c r="H64" s="374" t="str">
        <f>IF(INDEX(Predictions_1!$A$2:$AWW$3,2,$M$3+(ROW(A61)-1)*$M$4)="","",INDEX(Predictions_1!$A$2:$AWW$3,2,$M$3+(ROW(A61)-1)*$M$4))</f>
        <v/>
      </c>
      <c r="I64" s="375" t="str">
        <f>IF(INDEX(Predictions_1!$A$2:$AWW$3,2,$M$3+(ROW(A61)-1)*$M$4)="","",INDEX(Predictions_1!$A$2:$AWW$3,1,$M$3+(ROW(A61)-1)*$M$4))</f>
        <v/>
      </c>
      <c r="J64" s="373" t="str">
        <f t="shared" si="5"/>
        <v/>
      </c>
    </row>
    <row r="65" spans="2:10" ht="15" customHeight="1" x14ac:dyDescent="0.25">
      <c r="B65" s="372">
        <v>62</v>
      </c>
      <c r="C65" s="367" t="str">
        <f t="shared" si="2"/>
        <v/>
      </c>
      <c r="D65" s="368" t="str">
        <f t="shared" si="3"/>
        <v/>
      </c>
      <c r="E65" s="33"/>
      <c r="F65" s="33"/>
      <c r="G65" s="373" t="str">
        <f t="shared" si="4"/>
        <v/>
      </c>
      <c r="H65" s="374" t="str">
        <f>IF(INDEX(Predictions_1!$A$2:$AWW$3,2,$M$3+(ROW(A62)-1)*$M$4)="","",INDEX(Predictions_1!$A$2:$AWW$3,2,$M$3+(ROW(A62)-1)*$M$4))</f>
        <v/>
      </c>
      <c r="I65" s="375" t="str">
        <f>IF(INDEX(Predictions_1!$A$2:$AWW$3,2,$M$3+(ROW(A62)-1)*$M$4)="","",INDEX(Predictions_1!$A$2:$AWW$3,1,$M$3+(ROW(A62)-1)*$M$4))</f>
        <v/>
      </c>
      <c r="J65" s="373" t="str">
        <f t="shared" si="5"/>
        <v/>
      </c>
    </row>
    <row r="66" spans="2:10" ht="15" customHeight="1" x14ac:dyDescent="0.25">
      <c r="B66" s="366">
        <v>63</v>
      </c>
      <c r="C66" s="367" t="str">
        <f t="shared" si="2"/>
        <v/>
      </c>
      <c r="D66" s="368" t="str">
        <f t="shared" si="3"/>
        <v/>
      </c>
      <c r="E66" s="33"/>
      <c r="F66" s="33"/>
      <c r="G66" s="373" t="str">
        <f t="shared" si="4"/>
        <v/>
      </c>
      <c r="H66" s="374" t="str">
        <f>IF(INDEX(Predictions_1!$A$2:$AWW$3,2,$M$3+(ROW(A63)-1)*$M$4)="","",INDEX(Predictions_1!$A$2:$AWW$3,2,$M$3+(ROW(A63)-1)*$M$4))</f>
        <v/>
      </c>
      <c r="I66" s="375" t="str">
        <f>IF(INDEX(Predictions_1!$A$2:$AWW$3,2,$M$3+(ROW(A63)-1)*$M$4)="","",INDEX(Predictions_1!$A$2:$AWW$3,1,$M$3+(ROW(A63)-1)*$M$4))</f>
        <v/>
      </c>
      <c r="J66" s="373" t="str">
        <f t="shared" si="5"/>
        <v/>
      </c>
    </row>
    <row r="67" spans="2:10" ht="15" customHeight="1" x14ac:dyDescent="0.25">
      <c r="B67" s="372">
        <v>64</v>
      </c>
      <c r="C67" s="367" t="str">
        <f t="shared" si="2"/>
        <v/>
      </c>
      <c r="D67" s="368" t="str">
        <f t="shared" si="3"/>
        <v/>
      </c>
      <c r="E67" s="33"/>
      <c r="F67" s="33"/>
      <c r="G67" s="373" t="str">
        <f t="shared" si="4"/>
        <v/>
      </c>
      <c r="H67" s="374" t="str">
        <f>IF(INDEX(Predictions_1!$A$2:$AWW$3,2,$M$3+(ROW(A64)-1)*$M$4)="","",INDEX(Predictions_1!$A$2:$AWW$3,2,$M$3+(ROW(A64)-1)*$M$4))</f>
        <v/>
      </c>
      <c r="I67" s="375" t="str">
        <f>IF(INDEX(Predictions_1!$A$2:$AWW$3,2,$M$3+(ROW(A64)-1)*$M$4)="","",INDEX(Predictions_1!$A$2:$AWW$3,1,$M$3+(ROW(A64)-1)*$M$4))</f>
        <v/>
      </c>
      <c r="J67" s="373" t="str">
        <f t="shared" si="5"/>
        <v/>
      </c>
    </row>
    <row r="68" spans="2:10" ht="15" customHeight="1" x14ac:dyDescent="0.25">
      <c r="B68" s="366">
        <v>65</v>
      </c>
      <c r="C68" s="367" t="str">
        <f t="shared" si="2"/>
        <v/>
      </c>
      <c r="D68" s="368" t="str">
        <f t="shared" si="3"/>
        <v/>
      </c>
      <c r="E68" s="33"/>
      <c r="F68" s="33"/>
      <c r="G68" s="373" t="str">
        <f t="shared" ref="G68:G103" si="6">IF(J68="","",RANK(J68,$J$4:$J$103,1))</f>
        <v/>
      </c>
      <c r="H68" s="374" t="str">
        <f>IF(INDEX(Predictions_1!$A$2:$AWW$3,2,$M$3+(ROW(A65)-1)*$M$4)="","",INDEX(Predictions_1!$A$2:$AWW$3,2,$M$3+(ROW(A65)-1)*$M$4))</f>
        <v/>
      </c>
      <c r="I68" s="375" t="str">
        <f>IF(INDEX(Predictions_1!$A$2:$AWW$3,2,$M$3+(ROW(A65)-1)*$M$4)="","",INDEX(Predictions_1!$A$2:$AWW$3,1,$M$3+(ROW(A65)-1)*$M$4))</f>
        <v/>
      </c>
      <c r="J68" s="373" t="str">
        <f t="shared" ref="J68:J99" si="7">IF(I68="","",RANK(I68,$I$4:$I$103,0)+ROW()*0.001)</f>
        <v/>
      </c>
    </row>
    <row r="69" spans="2:10" ht="15" customHeight="1" x14ac:dyDescent="0.25">
      <c r="B69" s="372">
        <v>66</v>
      </c>
      <c r="C69" s="367" t="str">
        <f t="shared" ref="C69:C102" si="8">IFERROR(VLOOKUP(B69,$G$4:$H$103,2,0),"")</f>
        <v/>
      </c>
      <c r="D69" s="368" t="str">
        <f t="shared" ref="D69:D102" si="9">IFERROR(VLOOKUP(B69,$G$4:$I$103,3,0),"")</f>
        <v/>
      </c>
      <c r="E69" s="33"/>
      <c r="F69" s="33"/>
      <c r="G69" s="373" t="str">
        <f t="shared" si="6"/>
        <v/>
      </c>
      <c r="H69" s="374" t="str">
        <f>IF(INDEX(Predictions_1!$A$2:$AWW$3,2,$M$3+(ROW(A66)-1)*$M$4)="","",INDEX(Predictions_1!$A$2:$AWW$3,2,$M$3+(ROW(A66)-1)*$M$4))</f>
        <v/>
      </c>
      <c r="I69" s="375" t="str">
        <f>IF(INDEX(Predictions_1!$A$2:$AWW$3,2,$M$3+(ROW(A66)-1)*$M$4)="","",INDEX(Predictions_1!$A$2:$AWW$3,1,$M$3+(ROW(A66)-1)*$M$4))</f>
        <v/>
      </c>
      <c r="J69" s="373" t="str">
        <f t="shared" si="7"/>
        <v/>
      </c>
    </row>
    <row r="70" spans="2:10" ht="15" customHeight="1" x14ac:dyDescent="0.25">
      <c r="B70" s="366">
        <v>67</v>
      </c>
      <c r="C70" s="367" t="str">
        <f t="shared" si="8"/>
        <v/>
      </c>
      <c r="D70" s="368" t="str">
        <f t="shared" si="9"/>
        <v/>
      </c>
      <c r="E70" s="33"/>
      <c r="F70" s="33"/>
      <c r="G70" s="373" t="str">
        <f t="shared" si="6"/>
        <v/>
      </c>
      <c r="H70" s="374" t="str">
        <f>IF(INDEX(Predictions_1!$A$2:$AWW$3,2,$M$3+(ROW(A67)-1)*$M$4)="","",INDEX(Predictions_1!$A$2:$AWW$3,2,$M$3+(ROW(A67)-1)*$M$4))</f>
        <v/>
      </c>
      <c r="I70" s="375" t="str">
        <f>IF(INDEX(Predictions_1!$A$2:$AWW$3,2,$M$3+(ROW(A67)-1)*$M$4)="","",INDEX(Predictions_1!$A$2:$AWW$3,1,$M$3+(ROW(A67)-1)*$M$4))</f>
        <v/>
      </c>
      <c r="J70" s="373" t="str">
        <f t="shared" si="7"/>
        <v/>
      </c>
    </row>
    <row r="71" spans="2:10" ht="15" customHeight="1" x14ac:dyDescent="0.25">
      <c r="B71" s="372">
        <v>68</v>
      </c>
      <c r="C71" s="367" t="str">
        <f t="shared" si="8"/>
        <v/>
      </c>
      <c r="D71" s="368" t="str">
        <f t="shared" si="9"/>
        <v/>
      </c>
      <c r="E71" s="33"/>
      <c r="F71" s="33"/>
      <c r="G71" s="373" t="str">
        <f t="shared" si="6"/>
        <v/>
      </c>
      <c r="H71" s="374" t="str">
        <f>IF(INDEX(Predictions_1!$A$2:$AWW$3,2,$M$3+(ROW(A68)-1)*$M$4)="","",INDEX(Predictions_1!$A$2:$AWW$3,2,$M$3+(ROW(A68)-1)*$M$4))</f>
        <v/>
      </c>
      <c r="I71" s="375" t="str">
        <f>IF(INDEX(Predictions_1!$A$2:$AWW$3,2,$M$3+(ROW(A68)-1)*$M$4)="","",INDEX(Predictions_1!$A$2:$AWW$3,1,$M$3+(ROW(A68)-1)*$M$4))</f>
        <v/>
      </c>
      <c r="J71" s="373" t="str">
        <f t="shared" si="7"/>
        <v/>
      </c>
    </row>
    <row r="72" spans="2:10" ht="15" customHeight="1" x14ac:dyDescent="0.25">
      <c r="B72" s="366">
        <v>69</v>
      </c>
      <c r="C72" s="367" t="str">
        <f t="shared" si="8"/>
        <v/>
      </c>
      <c r="D72" s="368" t="str">
        <f t="shared" si="9"/>
        <v/>
      </c>
      <c r="E72" s="33"/>
      <c r="F72" s="33"/>
      <c r="G72" s="373" t="str">
        <f t="shared" si="6"/>
        <v/>
      </c>
      <c r="H72" s="374" t="str">
        <f>IF(INDEX(Predictions_1!$A$2:$AWW$3,2,$M$3+(ROW(A69)-1)*$M$4)="","",INDEX(Predictions_1!$A$2:$AWW$3,2,$M$3+(ROW(A69)-1)*$M$4))</f>
        <v/>
      </c>
      <c r="I72" s="375" t="str">
        <f>IF(INDEX(Predictions_1!$A$2:$AWW$3,2,$M$3+(ROW(A69)-1)*$M$4)="","",INDEX(Predictions_1!$A$2:$AWW$3,1,$M$3+(ROW(A69)-1)*$M$4))</f>
        <v/>
      </c>
      <c r="J72" s="373" t="str">
        <f t="shared" si="7"/>
        <v/>
      </c>
    </row>
    <row r="73" spans="2:10" ht="15" customHeight="1" x14ac:dyDescent="0.25">
      <c r="B73" s="372">
        <v>70</v>
      </c>
      <c r="C73" s="367" t="str">
        <f t="shared" si="8"/>
        <v/>
      </c>
      <c r="D73" s="368" t="str">
        <f t="shared" si="9"/>
        <v/>
      </c>
      <c r="E73" s="33"/>
      <c r="F73" s="33"/>
      <c r="G73" s="373" t="str">
        <f t="shared" si="6"/>
        <v/>
      </c>
      <c r="H73" s="374" t="str">
        <f>IF(INDEX(Predictions_1!$A$2:$AWW$3,2,$M$3+(ROW(A70)-1)*$M$4)="","",INDEX(Predictions_1!$A$2:$AWW$3,2,$M$3+(ROW(A70)-1)*$M$4))</f>
        <v/>
      </c>
      <c r="I73" s="375" t="str">
        <f>IF(INDEX(Predictions_1!$A$2:$AWW$3,2,$M$3+(ROW(A70)-1)*$M$4)="","",INDEX(Predictions_1!$A$2:$AWW$3,1,$M$3+(ROW(A70)-1)*$M$4))</f>
        <v/>
      </c>
      <c r="J73" s="373" t="str">
        <f t="shared" si="7"/>
        <v/>
      </c>
    </row>
    <row r="74" spans="2:10" ht="15" customHeight="1" x14ac:dyDescent="0.25">
      <c r="B74" s="366">
        <v>71</v>
      </c>
      <c r="C74" s="367" t="str">
        <f t="shared" si="8"/>
        <v/>
      </c>
      <c r="D74" s="368" t="str">
        <f t="shared" si="9"/>
        <v/>
      </c>
      <c r="E74" s="33"/>
      <c r="F74" s="33"/>
      <c r="G74" s="373" t="str">
        <f t="shared" si="6"/>
        <v/>
      </c>
      <c r="H74" s="374" t="str">
        <f>IF(INDEX(Predictions_1!$A$2:$AWW$3,2,$M$3+(ROW(A71)-1)*$M$4)="","",INDEX(Predictions_1!$A$2:$AWW$3,2,$M$3+(ROW(A71)-1)*$M$4))</f>
        <v/>
      </c>
      <c r="I74" s="375" t="str">
        <f>IF(INDEX(Predictions_1!$A$2:$AWW$3,2,$M$3+(ROW(A71)-1)*$M$4)="","",INDEX(Predictions_1!$A$2:$AWW$3,1,$M$3+(ROW(A71)-1)*$M$4))</f>
        <v/>
      </c>
      <c r="J74" s="373" t="str">
        <f t="shared" si="7"/>
        <v/>
      </c>
    </row>
    <row r="75" spans="2:10" ht="15" customHeight="1" x14ac:dyDescent="0.25">
      <c r="B75" s="372">
        <v>72</v>
      </c>
      <c r="C75" s="367" t="str">
        <f t="shared" si="8"/>
        <v/>
      </c>
      <c r="D75" s="368" t="str">
        <f t="shared" si="9"/>
        <v/>
      </c>
      <c r="E75" s="33"/>
      <c r="F75" s="33"/>
      <c r="G75" s="373" t="str">
        <f t="shared" si="6"/>
        <v/>
      </c>
      <c r="H75" s="374" t="str">
        <f>IF(INDEX(Predictions_1!$A$2:$AWW$3,2,$M$3+(ROW(A72)-1)*$M$4)="","",INDEX(Predictions_1!$A$2:$AWW$3,2,$M$3+(ROW(A72)-1)*$M$4))</f>
        <v/>
      </c>
      <c r="I75" s="375" t="str">
        <f>IF(INDEX(Predictions_1!$A$2:$AWW$3,2,$M$3+(ROW(A72)-1)*$M$4)="","",INDEX(Predictions_1!$A$2:$AWW$3,1,$M$3+(ROW(A72)-1)*$M$4))</f>
        <v/>
      </c>
      <c r="J75" s="373" t="str">
        <f t="shared" si="7"/>
        <v/>
      </c>
    </row>
    <row r="76" spans="2:10" ht="15" customHeight="1" x14ac:dyDescent="0.25">
      <c r="B76" s="366">
        <v>73</v>
      </c>
      <c r="C76" s="367" t="str">
        <f t="shared" si="8"/>
        <v/>
      </c>
      <c r="D76" s="368" t="str">
        <f t="shared" si="9"/>
        <v/>
      </c>
      <c r="E76" s="33"/>
      <c r="F76" s="33"/>
      <c r="G76" s="373" t="str">
        <f t="shared" si="6"/>
        <v/>
      </c>
      <c r="H76" s="374" t="str">
        <f>IF(INDEX(Predictions_1!$A$2:$AWW$3,2,$M$3+(ROW(A73)-1)*$M$4)="","",INDEX(Predictions_1!$A$2:$AWW$3,2,$M$3+(ROW(A73)-1)*$M$4))</f>
        <v/>
      </c>
      <c r="I76" s="375" t="str">
        <f>IF(INDEX(Predictions_1!$A$2:$AWW$3,2,$M$3+(ROW(A73)-1)*$M$4)="","",INDEX(Predictions_1!$A$2:$AWW$3,1,$M$3+(ROW(A73)-1)*$M$4))</f>
        <v/>
      </c>
      <c r="J76" s="373" t="str">
        <f t="shared" si="7"/>
        <v/>
      </c>
    </row>
    <row r="77" spans="2:10" ht="15" customHeight="1" x14ac:dyDescent="0.25">
      <c r="B77" s="372">
        <v>74</v>
      </c>
      <c r="C77" s="367" t="str">
        <f t="shared" si="8"/>
        <v/>
      </c>
      <c r="D77" s="368" t="str">
        <f t="shared" si="9"/>
        <v/>
      </c>
      <c r="E77" s="33"/>
      <c r="F77" s="33"/>
      <c r="G77" s="373" t="str">
        <f t="shared" si="6"/>
        <v/>
      </c>
      <c r="H77" s="374" t="str">
        <f>IF(INDEX(Predictions_1!$A$2:$AWW$3,2,$M$3+(ROW(A74)-1)*$M$4)="","",INDEX(Predictions_1!$A$2:$AWW$3,2,$M$3+(ROW(A74)-1)*$M$4))</f>
        <v/>
      </c>
      <c r="I77" s="375" t="str">
        <f>IF(INDEX(Predictions_1!$A$2:$AWW$3,2,$M$3+(ROW(A74)-1)*$M$4)="","",INDEX(Predictions_1!$A$2:$AWW$3,1,$M$3+(ROW(A74)-1)*$M$4))</f>
        <v/>
      </c>
      <c r="J77" s="373" t="str">
        <f t="shared" si="7"/>
        <v/>
      </c>
    </row>
    <row r="78" spans="2:10" ht="15" customHeight="1" x14ac:dyDescent="0.25">
      <c r="B78" s="366">
        <v>75</v>
      </c>
      <c r="C78" s="367" t="str">
        <f t="shared" si="8"/>
        <v/>
      </c>
      <c r="D78" s="368" t="str">
        <f t="shared" si="9"/>
        <v/>
      </c>
      <c r="E78" s="33"/>
      <c r="F78" s="33"/>
      <c r="G78" s="373" t="str">
        <f t="shared" si="6"/>
        <v/>
      </c>
      <c r="H78" s="374" t="str">
        <f>IF(INDEX(Predictions_1!$A$2:$AWW$3,2,$M$3+(ROW(A75)-1)*$M$4)="","",INDEX(Predictions_1!$A$2:$AWW$3,2,$M$3+(ROW(A75)-1)*$M$4))</f>
        <v/>
      </c>
      <c r="I78" s="375" t="str">
        <f>IF(INDEX(Predictions_1!$A$2:$AWW$3,2,$M$3+(ROW(A75)-1)*$M$4)="","",INDEX(Predictions_1!$A$2:$AWW$3,1,$M$3+(ROW(A75)-1)*$M$4))</f>
        <v/>
      </c>
      <c r="J78" s="373" t="str">
        <f t="shared" si="7"/>
        <v/>
      </c>
    </row>
    <row r="79" spans="2:10" ht="15" customHeight="1" x14ac:dyDescent="0.25">
      <c r="B79" s="372">
        <v>76</v>
      </c>
      <c r="C79" s="367" t="str">
        <f t="shared" si="8"/>
        <v/>
      </c>
      <c r="D79" s="368" t="str">
        <f t="shared" si="9"/>
        <v/>
      </c>
      <c r="E79" s="33"/>
      <c r="F79" s="33"/>
      <c r="G79" s="373" t="str">
        <f t="shared" si="6"/>
        <v/>
      </c>
      <c r="H79" s="374" t="str">
        <f>IF(INDEX(Predictions_1!$A$2:$AWW$3,2,$M$3+(ROW(A76)-1)*$M$4)="","",INDEX(Predictions_1!$A$2:$AWW$3,2,$M$3+(ROW(A76)-1)*$M$4))</f>
        <v/>
      </c>
      <c r="I79" s="375" t="str">
        <f>IF(INDEX(Predictions_1!$A$2:$AWW$3,2,$M$3+(ROW(A76)-1)*$M$4)="","",INDEX(Predictions_1!$A$2:$AWW$3,1,$M$3+(ROW(A76)-1)*$M$4))</f>
        <v/>
      </c>
      <c r="J79" s="373" t="str">
        <f t="shared" si="7"/>
        <v/>
      </c>
    </row>
    <row r="80" spans="2:10" ht="15" customHeight="1" x14ac:dyDescent="0.25">
      <c r="B80" s="366">
        <v>77</v>
      </c>
      <c r="C80" s="367" t="str">
        <f t="shared" si="8"/>
        <v/>
      </c>
      <c r="D80" s="368" t="str">
        <f t="shared" si="9"/>
        <v/>
      </c>
      <c r="E80" s="33"/>
      <c r="F80" s="33"/>
      <c r="G80" s="373" t="str">
        <f t="shared" si="6"/>
        <v/>
      </c>
      <c r="H80" s="374" t="str">
        <f>IF(INDEX(Predictions_1!$A$2:$AWW$3,2,$M$3+(ROW(A77)-1)*$M$4)="","",INDEX(Predictions_1!$A$2:$AWW$3,2,$M$3+(ROW(A77)-1)*$M$4))</f>
        <v/>
      </c>
      <c r="I80" s="375" t="str">
        <f>IF(INDEX(Predictions_1!$A$2:$AWW$3,2,$M$3+(ROW(A77)-1)*$M$4)="","",INDEX(Predictions_1!$A$2:$AWW$3,1,$M$3+(ROW(A77)-1)*$M$4))</f>
        <v/>
      </c>
      <c r="J80" s="373" t="str">
        <f t="shared" si="7"/>
        <v/>
      </c>
    </row>
    <row r="81" spans="2:10" ht="15" customHeight="1" x14ac:dyDescent="0.25">
      <c r="B81" s="372">
        <v>78</v>
      </c>
      <c r="C81" s="367" t="str">
        <f t="shared" si="8"/>
        <v/>
      </c>
      <c r="D81" s="368" t="str">
        <f t="shared" si="9"/>
        <v/>
      </c>
      <c r="E81" s="33"/>
      <c r="F81" s="33"/>
      <c r="G81" s="373" t="str">
        <f t="shared" si="6"/>
        <v/>
      </c>
      <c r="H81" s="374" t="str">
        <f>IF(INDEX(Predictions_1!$A$2:$AWW$3,2,$M$3+(ROW(A78)-1)*$M$4)="","",INDEX(Predictions_1!$A$2:$AWW$3,2,$M$3+(ROW(A78)-1)*$M$4))</f>
        <v/>
      </c>
      <c r="I81" s="375" t="str">
        <f>IF(INDEX(Predictions_1!$A$2:$AWW$3,2,$M$3+(ROW(A78)-1)*$M$4)="","",INDEX(Predictions_1!$A$2:$AWW$3,1,$M$3+(ROW(A78)-1)*$M$4))</f>
        <v/>
      </c>
      <c r="J81" s="373" t="str">
        <f t="shared" si="7"/>
        <v/>
      </c>
    </row>
    <row r="82" spans="2:10" ht="15" customHeight="1" x14ac:dyDescent="0.25">
      <c r="B82" s="366">
        <v>79</v>
      </c>
      <c r="C82" s="367" t="str">
        <f t="shared" si="8"/>
        <v/>
      </c>
      <c r="D82" s="368" t="str">
        <f t="shared" si="9"/>
        <v/>
      </c>
      <c r="E82" s="33"/>
      <c r="F82" s="33"/>
      <c r="G82" s="373" t="str">
        <f t="shared" si="6"/>
        <v/>
      </c>
      <c r="H82" s="374" t="str">
        <f>IF(INDEX(Predictions_1!$A$2:$AWW$3,2,$M$3+(ROW(A79)-1)*$M$4)="","",INDEX(Predictions_1!$A$2:$AWW$3,2,$M$3+(ROW(A79)-1)*$M$4))</f>
        <v/>
      </c>
      <c r="I82" s="375" t="str">
        <f>IF(INDEX(Predictions_1!$A$2:$AWW$3,2,$M$3+(ROW(A79)-1)*$M$4)="","",INDEX(Predictions_1!$A$2:$AWW$3,1,$M$3+(ROW(A79)-1)*$M$4))</f>
        <v/>
      </c>
      <c r="J82" s="373" t="str">
        <f t="shared" si="7"/>
        <v/>
      </c>
    </row>
    <row r="83" spans="2:10" ht="15" customHeight="1" x14ac:dyDescent="0.25">
      <c r="B83" s="372">
        <v>80</v>
      </c>
      <c r="C83" s="367" t="str">
        <f t="shared" si="8"/>
        <v/>
      </c>
      <c r="D83" s="368" t="str">
        <f t="shared" si="9"/>
        <v/>
      </c>
      <c r="E83" s="33"/>
      <c r="F83" s="33"/>
      <c r="G83" s="373" t="str">
        <f t="shared" si="6"/>
        <v/>
      </c>
      <c r="H83" s="374" t="str">
        <f>IF(INDEX(Predictions_1!$A$2:$AWW$3,2,$M$3+(ROW(A80)-1)*$M$4)="","",INDEX(Predictions_1!$A$2:$AWW$3,2,$M$3+(ROW(A80)-1)*$M$4))</f>
        <v/>
      </c>
      <c r="I83" s="375" t="str">
        <f>IF(INDEX(Predictions_1!$A$2:$AWW$3,2,$M$3+(ROW(A80)-1)*$M$4)="","",INDEX(Predictions_1!$A$2:$AWW$3,1,$M$3+(ROW(A80)-1)*$M$4))</f>
        <v/>
      </c>
      <c r="J83" s="373" t="str">
        <f t="shared" si="7"/>
        <v/>
      </c>
    </row>
    <row r="84" spans="2:10" ht="15" customHeight="1" x14ac:dyDescent="0.25">
      <c r="B84" s="366">
        <v>81</v>
      </c>
      <c r="C84" s="367" t="str">
        <f t="shared" si="8"/>
        <v/>
      </c>
      <c r="D84" s="368" t="str">
        <f t="shared" si="9"/>
        <v/>
      </c>
      <c r="E84" s="33"/>
      <c r="F84" s="33"/>
      <c r="G84" s="373" t="str">
        <f t="shared" si="6"/>
        <v/>
      </c>
      <c r="H84" s="374" t="str">
        <f>IF(INDEX(Predictions_1!$A$2:$AWW$3,2,$M$3+(ROW(A81)-1)*$M$4)="","",INDEX(Predictions_1!$A$2:$AWW$3,2,$M$3+(ROW(A81)-1)*$M$4))</f>
        <v/>
      </c>
      <c r="I84" s="375" t="str">
        <f>IF(INDEX(Predictions_1!$A$2:$AWW$3,2,$M$3+(ROW(A81)-1)*$M$4)="","",INDEX(Predictions_1!$A$2:$AWW$3,1,$M$3+(ROW(A81)-1)*$M$4))</f>
        <v/>
      </c>
      <c r="J84" s="373" t="str">
        <f t="shared" si="7"/>
        <v/>
      </c>
    </row>
    <row r="85" spans="2:10" ht="15" customHeight="1" x14ac:dyDescent="0.25">
      <c r="B85" s="372">
        <v>82</v>
      </c>
      <c r="C85" s="367" t="str">
        <f t="shared" si="8"/>
        <v/>
      </c>
      <c r="D85" s="368" t="str">
        <f t="shared" si="9"/>
        <v/>
      </c>
      <c r="E85" s="33"/>
      <c r="F85" s="33"/>
      <c r="G85" s="373" t="str">
        <f t="shared" si="6"/>
        <v/>
      </c>
      <c r="H85" s="374" t="str">
        <f>IF(INDEX(Predictions_1!$A$2:$AWW$3,2,$M$3+(ROW(A82)-1)*$M$4)="","",INDEX(Predictions_1!$A$2:$AWW$3,2,$M$3+(ROW(A82)-1)*$M$4))</f>
        <v/>
      </c>
      <c r="I85" s="375" t="str">
        <f>IF(INDEX(Predictions_1!$A$2:$AWW$3,2,$M$3+(ROW(A82)-1)*$M$4)="","",INDEX(Predictions_1!$A$2:$AWW$3,1,$M$3+(ROW(A82)-1)*$M$4))</f>
        <v/>
      </c>
      <c r="J85" s="373" t="str">
        <f t="shared" si="7"/>
        <v/>
      </c>
    </row>
    <row r="86" spans="2:10" ht="15" customHeight="1" x14ac:dyDescent="0.25">
      <c r="B86" s="366">
        <v>83</v>
      </c>
      <c r="C86" s="367" t="str">
        <f t="shared" si="8"/>
        <v/>
      </c>
      <c r="D86" s="368" t="str">
        <f t="shared" si="9"/>
        <v/>
      </c>
      <c r="E86" s="33"/>
      <c r="F86" s="33"/>
      <c r="G86" s="373" t="str">
        <f t="shared" si="6"/>
        <v/>
      </c>
      <c r="H86" s="374" t="str">
        <f>IF(INDEX(Predictions_1!$A$2:$AWW$3,2,$M$3+(ROW(A83)-1)*$M$4)="","",INDEX(Predictions_1!$A$2:$AWW$3,2,$M$3+(ROW(A83)-1)*$M$4))</f>
        <v/>
      </c>
      <c r="I86" s="375" t="str">
        <f>IF(INDEX(Predictions_1!$A$2:$AWW$3,2,$M$3+(ROW(A83)-1)*$M$4)="","",INDEX(Predictions_1!$A$2:$AWW$3,1,$M$3+(ROW(A83)-1)*$M$4))</f>
        <v/>
      </c>
      <c r="J86" s="373" t="str">
        <f t="shared" si="7"/>
        <v/>
      </c>
    </row>
    <row r="87" spans="2:10" ht="15" customHeight="1" x14ac:dyDescent="0.25">
      <c r="B87" s="372">
        <v>84</v>
      </c>
      <c r="C87" s="367" t="str">
        <f t="shared" si="8"/>
        <v/>
      </c>
      <c r="D87" s="368" t="str">
        <f t="shared" si="9"/>
        <v/>
      </c>
      <c r="E87" s="33"/>
      <c r="F87" s="33"/>
      <c r="G87" s="373" t="str">
        <f t="shared" si="6"/>
        <v/>
      </c>
      <c r="H87" s="374" t="str">
        <f>IF(INDEX(Predictions_1!$A$2:$AWW$3,2,$M$3+(ROW(A84)-1)*$M$4)="","",INDEX(Predictions_1!$A$2:$AWW$3,2,$M$3+(ROW(A84)-1)*$M$4))</f>
        <v/>
      </c>
      <c r="I87" s="375" t="str">
        <f>IF(INDEX(Predictions_1!$A$2:$AWW$3,2,$M$3+(ROW(A84)-1)*$M$4)="","",INDEX(Predictions_1!$A$2:$AWW$3,1,$M$3+(ROW(A84)-1)*$M$4))</f>
        <v/>
      </c>
      <c r="J87" s="373" t="str">
        <f t="shared" si="7"/>
        <v/>
      </c>
    </row>
    <row r="88" spans="2:10" ht="15" customHeight="1" x14ac:dyDescent="0.25">
      <c r="B88" s="366">
        <v>85</v>
      </c>
      <c r="C88" s="367" t="str">
        <f t="shared" si="8"/>
        <v/>
      </c>
      <c r="D88" s="368" t="str">
        <f t="shared" si="9"/>
        <v/>
      </c>
      <c r="E88" s="33"/>
      <c r="F88" s="33"/>
      <c r="G88" s="373" t="str">
        <f t="shared" si="6"/>
        <v/>
      </c>
      <c r="H88" s="374" t="str">
        <f>IF(INDEX(Predictions_1!$A$2:$AWW$3,2,$M$3+(ROW(A85)-1)*$M$4)="","",INDEX(Predictions_1!$A$2:$AWW$3,2,$M$3+(ROW(A85)-1)*$M$4))</f>
        <v/>
      </c>
      <c r="I88" s="375" t="str">
        <f>IF(INDEX(Predictions_1!$A$2:$AWW$3,2,$M$3+(ROW(A85)-1)*$M$4)="","",INDEX(Predictions_1!$A$2:$AWW$3,1,$M$3+(ROW(A85)-1)*$M$4))</f>
        <v/>
      </c>
      <c r="J88" s="373" t="str">
        <f t="shared" si="7"/>
        <v/>
      </c>
    </row>
    <row r="89" spans="2:10" ht="15" customHeight="1" x14ac:dyDescent="0.25">
      <c r="B89" s="372">
        <v>86</v>
      </c>
      <c r="C89" s="367" t="str">
        <f t="shared" si="8"/>
        <v/>
      </c>
      <c r="D89" s="368" t="str">
        <f t="shared" si="9"/>
        <v/>
      </c>
      <c r="E89" s="33"/>
      <c r="F89" s="33"/>
      <c r="G89" s="373" t="str">
        <f t="shared" si="6"/>
        <v/>
      </c>
      <c r="H89" s="374" t="str">
        <f>IF(INDEX(Predictions_1!$A$2:$AWW$3,2,$M$3+(ROW(A86)-1)*$M$4)="","",INDEX(Predictions_1!$A$2:$AWW$3,2,$M$3+(ROW(A86)-1)*$M$4))</f>
        <v/>
      </c>
      <c r="I89" s="375" t="str">
        <f>IF(INDEX(Predictions_1!$A$2:$AWW$3,2,$M$3+(ROW(A86)-1)*$M$4)="","",INDEX(Predictions_1!$A$2:$AWW$3,1,$M$3+(ROW(A86)-1)*$M$4))</f>
        <v/>
      </c>
      <c r="J89" s="373" t="str">
        <f t="shared" si="7"/>
        <v/>
      </c>
    </row>
    <row r="90" spans="2:10" ht="15" customHeight="1" x14ac:dyDescent="0.25">
      <c r="B90" s="366">
        <v>87</v>
      </c>
      <c r="C90" s="367" t="str">
        <f t="shared" si="8"/>
        <v/>
      </c>
      <c r="D90" s="368" t="str">
        <f t="shared" si="9"/>
        <v/>
      </c>
      <c r="E90" s="33"/>
      <c r="F90" s="33"/>
      <c r="G90" s="373" t="str">
        <f t="shared" si="6"/>
        <v/>
      </c>
      <c r="H90" s="374" t="str">
        <f>IF(INDEX(Predictions_1!$A$2:$AWW$3,2,$M$3+(ROW(A87)-1)*$M$4)="","",INDEX(Predictions_1!$A$2:$AWW$3,2,$M$3+(ROW(A87)-1)*$M$4))</f>
        <v/>
      </c>
      <c r="I90" s="375" t="str">
        <f>IF(INDEX(Predictions_1!$A$2:$AWW$3,2,$M$3+(ROW(A87)-1)*$M$4)="","",INDEX(Predictions_1!$A$2:$AWW$3,1,$M$3+(ROW(A87)-1)*$M$4))</f>
        <v/>
      </c>
      <c r="J90" s="373" t="str">
        <f t="shared" si="7"/>
        <v/>
      </c>
    </row>
    <row r="91" spans="2:10" ht="15" customHeight="1" x14ac:dyDescent="0.25">
      <c r="B91" s="372">
        <v>88</v>
      </c>
      <c r="C91" s="367" t="str">
        <f t="shared" si="8"/>
        <v/>
      </c>
      <c r="D91" s="368" t="str">
        <f t="shared" si="9"/>
        <v/>
      </c>
      <c r="E91" s="33"/>
      <c r="F91" s="33"/>
      <c r="G91" s="373" t="str">
        <f t="shared" si="6"/>
        <v/>
      </c>
      <c r="H91" s="374" t="str">
        <f>IF(INDEX(Predictions_1!$A$2:$AWW$3,2,$M$3+(ROW(A88)-1)*$M$4)="","",INDEX(Predictions_1!$A$2:$AWW$3,2,$M$3+(ROW(A88)-1)*$M$4))</f>
        <v/>
      </c>
      <c r="I91" s="375" t="str">
        <f>IF(INDEX(Predictions_1!$A$2:$AWW$3,2,$M$3+(ROW(A88)-1)*$M$4)="","",INDEX(Predictions_1!$A$2:$AWW$3,1,$M$3+(ROW(A88)-1)*$M$4))</f>
        <v/>
      </c>
      <c r="J91" s="373" t="str">
        <f t="shared" si="7"/>
        <v/>
      </c>
    </row>
    <row r="92" spans="2:10" ht="15" customHeight="1" x14ac:dyDescent="0.25">
      <c r="B92" s="366">
        <v>89</v>
      </c>
      <c r="C92" s="367" t="str">
        <f t="shared" si="8"/>
        <v/>
      </c>
      <c r="D92" s="368" t="str">
        <f t="shared" si="9"/>
        <v/>
      </c>
      <c r="E92" s="33"/>
      <c r="F92" s="33"/>
      <c r="G92" s="373" t="str">
        <f t="shared" si="6"/>
        <v/>
      </c>
      <c r="H92" s="374" t="str">
        <f>IF(INDEX(Predictions_1!$A$2:$AWW$3,2,$M$3+(ROW(A89)-1)*$M$4)="","",INDEX(Predictions_1!$A$2:$AWW$3,2,$M$3+(ROW(A89)-1)*$M$4))</f>
        <v/>
      </c>
      <c r="I92" s="375" t="str">
        <f>IF(INDEX(Predictions_1!$A$2:$AWW$3,2,$M$3+(ROW(A89)-1)*$M$4)="","",INDEX(Predictions_1!$A$2:$AWW$3,1,$M$3+(ROW(A89)-1)*$M$4))</f>
        <v/>
      </c>
      <c r="J92" s="373" t="str">
        <f t="shared" si="7"/>
        <v/>
      </c>
    </row>
    <row r="93" spans="2:10" ht="15" customHeight="1" x14ac:dyDescent="0.25">
      <c r="B93" s="372">
        <v>90</v>
      </c>
      <c r="C93" s="367" t="str">
        <f t="shared" si="8"/>
        <v/>
      </c>
      <c r="D93" s="368" t="str">
        <f t="shared" si="9"/>
        <v/>
      </c>
      <c r="E93" s="33"/>
      <c r="F93" s="33"/>
      <c r="G93" s="373" t="str">
        <f t="shared" si="6"/>
        <v/>
      </c>
      <c r="H93" s="374" t="str">
        <f>IF(INDEX(Predictions_1!$A$2:$AWW$3,2,$M$3+(ROW(A90)-1)*$M$4)="","",INDEX(Predictions_1!$A$2:$AWW$3,2,$M$3+(ROW(A90)-1)*$M$4))</f>
        <v/>
      </c>
      <c r="I93" s="375" t="str">
        <f>IF(INDEX(Predictions_1!$A$2:$AWW$3,2,$M$3+(ROW(A90)-1)*$M$4)="","",INDEX(Predictions_1!$A$2:$AWW$3,1,$M$3+(ROW(A90)-1)*$M$4))</f>
        <v/>
      </c>
      <c r="J93" s="373" t="str">
        <f t="shared" si="7"/>
        <v/>
      </c>
    </row>
    <row r="94" spans="2:10" ht="15" customHeight="1" x14ac:dyDescent="0.25">
      <c r="B94" s="366">
        <v>91</v>
      </c>
      <c r="C94" s="367" t="str">
        <f t="shared" si="8"/>
        <v/>
      </c>
      <c r="D94" s="368" t="str">
        <f t="shared" si="9"/>
        <v/>
      </c>
      <c r="E94" s="33"/>
      <c r="F94" s="33"/>
      <c r="G94" s="373" t="str">
        <f t="shared" si="6"/>
        <v/>
      </c>
      <c r="H94" s="374" t="str">
        <f>IF(INDEX(Predictions_1!$A$2:$AWW$3,2,$M$3+(ROW(A91)-1)*$M$4)="","",INDEX(Predictions_1!$A$2:$AWW$3,2,$M$3+(ROW(A91)-1)*$M$4))</f>
        <v/>
      </c>
      <c r="I94" s="375" t="str">
        <f>IF(INDEX(Predictions_1!$A$2:$AWW$3,2,$M$3+(ROW(A91)-1)*$M$4)="","",INDEX(Predictions_1!$A$2:$AWW$3,1,$M$3+(ROW(A91)-1)*$M$4))</f>
        <v/>
      </c>
      <c r="J94" s="373" t="str">
        <f t="shared" si="7"/>
        <v/>
      </c>
    </row>
    <row r="95" spans="2:10" ht="15" customHeight="1" x14ac:dyDescent="0.25">
      <c r="B95" s="372">
        <v>92</v>
      </c>
      <c r="C95" s="367" t="str">
        <f t="shared" si="8"/>
        <v/>
      </c>
      <c r="D95" s="368" t="str">
        <f t="shared" si="9"/>
        <v/>
      </c>
      <c r="E95" s="33"/>
      <c r="F95" s="33"/>
      <c r="G95" s="373" t="str">
        <f t="shared" si="6"/>
        <v/>
      </c>
      <c r="H95" s="374" t="str">
        <f>IF(INDEX(Predictions_1!$A$2:$AWW$3,2,$M$3+(ROW(A92)-1)*$M$4)="","",INDEX(Predictions_1!$A$2:$AWW$3,2,$M$3+(ROW(A92)-1)*$M$4))</f>
        <v/>
      </c>
      <c r="I95" s="375" t="str">
        <f>IF(INDEX(Predictions_1!$A$2:$AWW$3,2,$M$3+(ROW(A92)-1)*$M$4)="","",INDEX(Predictions_1!$A$2:$AWW$3,1,$M$3+(ROW(A92)-1)*$M$4))</f>
        <v/>
      </c>
      <c r="J95" s="373" t="str">
        <f t="shared" si="7"/>
        <v/>
      </c>
    </row>
    <row r="96" spans="2:10" ht="15" customHeight="1" x14ac:dyDescent="0.25">
      <c r="B96" s="366">
        <v>93</v>
      </c>
      <c r="C96" s="367" t="str">
        <f t="shared" si="8"/>
        <v/>
      </c>
      <c r="D96" s="368" t="str">
        <f t="shared" si="9"/>
        <v/>
      </c>
      <c r="E96" s="33"/>
      <c r="F96" s="33"/>
      <c r="G96" s="373" t="str">
        <f t="shared" si="6"/>
        <v/>
      </c>
      <c r="H96" s="374" t="str">
        <f>IF(INDEX(Predictions_1!$A$2:$AWW$3,2,$M$3+(ROW(A93)-1)*$M$4)="","",INDEX(Predictions_1!$A$2:$AWW$3,2,$M$3+(ROW(A93)-1)*$M$4))</f>
        <v/>
      </c>
      <c r="I96" s="375" t="str">
        <f>IF(INDEX(Predictions_1!$A$2:$AWW$3,2,$M$3+(ROW(A93)-1)*$M$4)="","",INDEX(Predictions_1!$A$2:$AWW$3,1,$M$3+(ROW(A93)-1)*$M$4))</f>
        <v/>
      </c>
      <c r="J96" s="373" t="str">
        <f t="shared" si="7"/>
        <v/>
      </c>
    </row>
    <row r="97" spans="2:10" ht="15" customHeight="1" x14ac:dyDescent="0.25">
      <c r="B97" s="372">
        <v>94</v>
      </c>
      <c r="C97" s="367" t="str">
        <f t="shared" si="8"/>
        <v/>
      </c>
      <c r="D97" s="368" t="str">
        <f t="shared" si="9"/>
        <v/>
      </c>
      <c r="E97" s="33"/>
      <c r="F97" s="33"/>
      <c r="G97" s="373" t="str">
        <f t="shared" si="6"/>
        <v/>
      </c>
      <c r="H97" s="374" t="str">
        <f>IF(INDEX(Predictions_1!$A$2:$AWW$3,2,$M$3+(ROW(A94)-1)*$M$4)="","",INDEX(Predictions_1!$A$2:$AWW$3,2,$M$3+(ROW(A94)-1)*$M$4))</f>
        <v/>
      </c>
      <c r="I97" s="375" t="str">
        <f>IF(INDEX(Predictions_1!$A$2:$AWW$3,2,$M$3+(ROW(A94)-1)*$M$4)="","",INDEX(Predictions_1!$A$2:$AWW$3,1,$M$3+(ROW(A94)-1)*$M$4))</f>
        <v/>
      </c>
      <c r="J97" s="373" t="str">
        <f t="shared" si="7"/>
        <v/>
      </c>
    </row>
    <row r="98" spans="2:10" ht="15" customHeight="1" x14ac:dyDescent="0.25">
      <c r="B98" s="366">
        <v>95</v>
      </c>
      <c r="C98" s="367" t="str">
        <f t="shared" si="8"/>
        <v/>
      </c>
      <c r="D98" s="368" t="str">
        <f t="shared" si="9"/>
        <v/>
      </c>
      <c r="E98" s="33"/>
      <c r="F98" s="33"/>
      <c r="G98" s="373" t="str">
        <f t="shared" si="6"/>
        <v/>
      </c>
      <c r="H98" s="374" t="str">
        <f>IF(INDEX(Predictions_1!$A$2:$AWW$3,2,$M$3+(ROW(A95)-1)*$M$4)="","",INDEX(Predictions_1!$A$2:$AWW$3,2,$M$3+(ROW(A95)-1)*$M$4))</f>
        <v/>
      </c>
      <c r="I98" s="375" t="str">
        <f>IF(INDEX(Predictions_1!$A$2:$AWW$3,2,$M$3+(ROW(A95)-1)*$M$4)="","",INDEX(Predictions_1!$A$2:$AWW$3,1,$M$3+(ROW(A95)-1)*$M$4))</f>
        <v/>
      </c>
      <c r="J98" s="373" t="str">
        <f t="shared" si="7"/>
        <v/>
      </c>
    </row>
    <row r="99" spans="2:10" ht="15" customHeight="1" x14ac:dyDescent="0.25">
      <c r="B99" s="372">
        <v>96</v>
      </c>
      <c r="C99" s="367" t="str">
        <f t="shared" si="8"/>
        <v/>
      </c>
      <c r="D99" s="368" t="str">
        <f t="shared" si="9"/>
        <v/>
      </c>
      <c r="E99" s="33"/>
      <c r="F99" s="33"/>
      <c r="G99" s="373" t="str">
        <f t="shared" si="6"/>
        <v/>
      </c>
      <c r="H99" s="374" t="str">
        <f>IF(INDEX(Predictions_1!$A$2:$AWW$3,2,$M$3+(ROW(A96)-1)*$M$4)="","",INDEX(Predictions_1!$A$2:$AWW$3,2,$M$3+(ROW(A96)-1)*$M$4))</f>
        <v/>
      </c>
      <c r="I99" s="375" t="str">
        <f>IF(INDEX(Predictions_1!$A$2:$AWW$3,2,$M$3+(ROW(A96)-1)*$M$4)="","",INDEX(Predictions_1!$A$2:$AWW$3,1,$M$3+(ROW(A96)-1)*$M$4))</f>
        <v/>
      </c>
      <c r="J99" s="373" t="str">
        <f t="shared" si="7"/>
        <v/>
      </c>
    </row>
    <row r="100" spans="2:10" ht="15" customHeight="1" x14ac:dyDescent="0.25">
      <c r="B100" s="366">
        <v>97</v>
      </c>
      <c r="C100" s="367" t="str">
        <f t="shared" si="8"/>
        <v/>
      </c>
      <c r="D100" s="368" t="str">
        <f t="shared" si="9"/>
        <v/>
      </c>
      <c r="E100" s="33"/>
      <c r="F100" s="33"/>
      <c r="G100" s="373" t="str">
        <f t="shared" si="6"/>
        <v/>
      </c>
      <c r="H100" s="374" t="str">
        <f>IF(INDEX(Predictions_1!$A$2:$AWW$3,2,$M$3+(ROW(A97)-1)*$M$4)="","",INDEX(Predictions_1!$A$2:$AWW$3,2,$M$3+(ROW(A97)-1)*$M$4))</f>
        <v/>
      </c>
      <c r="I100" s="375" t="str">
        <f>IF(INDEX(Predictions_1!$A$2:$AWW$3,2,$M$3+(ROW(A97)-1)*$M$4)="","",INDEX(Predictions_1!$A$2:$AWW$3,1,$M$3+(ROW(A97)-1)*$M$4))</f>
        <v/>
      </c>
      <c r="J100" s="373" t="str">
        <f t="shared" ref="J100:J103" si="10">IF(I100="","",RANK(I100,$I$4:$I$103,0)+ROW()*0.001)</f>
        <v/>
      </c>
    </row>
    <row r="101" spans="2:10" ht="15" customHeight="1" x14ac:dyDescent="0.25">
      <c r="B101" s="372">
        <v>98</v>
      </c>
      <c r="C101" s="367" t="str">
        <f t="shared" si="8"/>
        <v/>
      </c>
      <c r="D101" s="368" t="str">
        <f t="shared" si="9"/>
        <v/>
      </c>
      <c r="E101" s="33"/>
      <c r="F101" s="33"/>
      <c r="G101" s="373" t="str">
        <f t="shared" si="6"/>
        <v/>
      </c>
      <c r="H101" s="374" t="str">
        <f>IF(INDEX(Predictions_1!$A$2:$AWW$3,2,$M$3+(ROW(A98)-1)*$M$4)="","",INDEX(Predictions_1!$A$2:$AWW$3,2,$M$3+(ROW(A98)-1)*$M$4))</f>
        <v/>
      </c>
      <c r="I101" s="375" t="str">
        <f>IF(INDEX(Predictions_1!$A$2:$AWW$3,2,$M$3+(ROW(A98)-1)*$M$4)="","",INDEX(Predictions_1!$A$2:$AWW$3,1,$M$3+(ROW(A98)-1)*$M$4))</f>
        <v/>
      </c>
      <c r="J101" s="373" t="str">
        <f t="shared" si="10"/>
        <v/>
      </c>
    </row>
    <row r="102" spans="2:10" ht="15" customHeight="1" x14ac:dyDescent="0.25">
      <c r="B102" s="366">
        <v>99</v>
      </c>
      <c r="C102" s="367" t="str">
        <f t="shared" si="8"/>
        <v/>
      </c>
      <c r="D102" s="368" t="str">
        <f t="shared" si="9"/>
        <v/>
      </c>
      <c r="E102" s="33"/>
      <c r="F102" s="33"/>
      <c r="G102" s="373" t="str">
        <f t="shared" si="6"/>
        <v/>
      </c>
      <c r="H102" s="374" t="str">
        <f>IF(INDEX(Predictions_1!$A$2:$AWW$3,2,$M$3+(ROW(A99)-1)*$M$4)="","",INDEX(Predictions_1!$A$2:$AWW$3,2,$M$3+(ROW(A99)-1)*$M$4))</f>
        <v/>
      </c>
      <c r="I102" s="375" t="str">
        <f>IF(INDEX(Predictions_1!$A$2:$AWW$3,2,$M$3+(ROW(A99)-1)*$M$4)="","",INDEX(Predictions_1!$A$2:$AWW$3,1,$M$3+(ROW(A99)-1)*$M$4))</f>
        <v/>
      </c>
      <c r="J102" s="373" t="str">
        <f t="shared" si="10"/>
        <v/>
      </c>
    </row>
    <row r="103" spans="2:10" ht="15" customHeight="1" thickBot="1" x14ac:dyDescent="0.3">
      <c r="B103" s="376">
        <v>100</v>
      </c>
      <c r="C103" s="321" t="str">
        <f>IFERROR(VLOOKUP(B103,$G$4:$H$103,2,0),"")</f>
        <v/>
      </c>
      <c r="D103" s="377" t="str">
        <f>IFERROR(VLOOKUP(B103,$G$4:$I$103,3,0),"")</f>
        <v/>
      </c>
      <c r="E103" s="380"/>
      <c r="F103" s="381"/>
      <c r="G103" s="378" t="str">
        <f t="shared" si="6"/>
        <v/>
      </c>
      <c r="H103" s="379" t="str">
        <f>IF(INDEX(Predictions_1!$A$2:$AWW$3,2,$M$3+(ROW(A100)-1)*$M$4)="","",INDEX(Predictions_1!$A$2:$AWW$3,2,$M$3+(ROW(A100)-1)*$M$4))</f>
        <v/>
      </c>
      <c r="I103" s="377" t="str">
        <f>IF(INDEX(Predictions_1!$A$2:$AWW$3,2,$M$3+(ROW(A100)-1)*$M$4)="","",INDEX(Predictions_1!$A$2:$AWW$3,1,$M$3+(ROW(A100)-1)*$M$4))</f>
        <v/>
      </c>
      <c r="J103" s="378" t="str">
        <f t="shared" si="10"/>
        <v/>
      </c>
    </row>
    <row r="104" spans="2:10" ht="15" customHeight="1" thickTop="1" x14ac:dyDescent="0.25"/>
    <row r="105" spans="2:10" ht="15" customHeight="1" x14ac:dyDescent="0.25"/>
    <row r="106" spans="2:10" ht="15" customHeight="1" x14ac:dyDescent="0.25"/>
  </sheetData>
  <sheetProtection sheet="1" selectLockedCells="1"/>
  <mergeCells count="1">
    <mergeCell ref="B1:D1"/>
  </mergeCells>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20"/>
  <dimension ref="A1:MH97"/>
  <sheetViews>
    <sheetView showGridLines="0" showRowColHeaders="0" zoomScaleNormal="100" workbookViewId="0">
      <selection activeCell="N6" sqref="N6"/>
    </sheetView>
  </sheetViews>
  <sheetFormatPr baseColWidth="10" defaultRowHeight="15.75" zeroHeight="1" x14ac:dyDescent="0.25"/>
  <cols>
    <col min="1" max="1" width="3.28515625" style="272" customWidth="1"/>
    <col min="2" max="2" width="4.7109375" style="272" customWidth="1"/>
    <col min="3" max="3" width="15.7109375" customWidth="1"/>
    <col min="4" max="4" width="4.7109375" customWidth="1"/>
    <col min="5" max="5" width="15.7109375" customWidth="1"/>
    <col min="6" max="7" width="4.7109375" style="21" customWidth="1"/>
    <col min="8" max="8" width="7" style="24" customWidth="1"/>
    <col min="9" max="9" width="9.85546875" style="552" customWidth="1"/>
    <col min="10" max="10" width="4.7109375" style="561" customWidth="1"/>
    <col min="11" max="11" width="15.7109375" style="561" customWidth="1"/>
    <col min="12" max="12" width="4.7109375" style="561" customWidth="1"/>
    <col min="13" max="13" width="15.7109375" style="561" customWidth="1"/>
    <col min="14" max="15" width="4.7109375" style="561" customWidth="1"/>
    <col min="16" max="20" width="3.7109375" style="561" customWidth="1"/>
    <col min="21" max="21" width="3.7109375" style="574" customWidth="1"/>
    <col min="23" max="23" width="4.7109375" style="574" customWidth="1"/>
    <col min="24" max="24" width="15.7109375" style="574" customWidth="1"/>
    <col min="25" max="25" width="4.7109375" style="574" customWidth="1"/>
    <col min="26" max="26" width="15.7109375" style="574" customWidth="1"/>
    <col min="27" max="28" width="4.7109375" style="574" customWidth="1"/>
    <col min="29" max="34" width="3.7109375" style="574" customWidth="1"/>
    <col min="36" max="36" width="4.7109375" style="574" customWidth="1"/>
    <col min="37" max="37" width="15.7109375" style="574" customWidth="1"/>
    <col min="38" max="38" width="4.7109375" style="574" customWidth="1"/>
    <col min="39" max="39" width="15.7109375" style="574" customWidth="1"/>
    <col min="40" max="41" width="4.7109375" style="574" customWidth="1"/>
    <col min="42" max="47" width="3.7109375" style="574" customWidth="1"/>
    <col min="49" max="49" width="4.7109375" style="574" customWidth="1"/>
    <col min="50" max="50" width="15.7109375" style="574" customWidth="1"/>
    <col min="51" max="51" width="4.7109375" style="574" customWidth="1"/>
    <col min="52" max="52" width="15.7109375" style="574" customWidth="1"/>
    <col min="53" max="54" width="4.7109375" style="574" customWidth="1"/>
    <col min="55" max="60" width="3.7109375" style="574" customWidth="1"/>
    <col min="62" max="62" width="4.7109375" style="574" customWidth="1"/>
    <col min="63" max="63" width="15.7109375" style="574" customWidth="1"/>
    <col min="64" max="64" width="4.7109375" style="574" customWidth="1"/>
    <col min="65" max="65" width="15.7109375" style="574" customWidth="1"/>
    <col min="66" max="67" width="4.7109375" style="574" customWidth="1"/>
    <col min="68" max="73" width="3.7109375" style="574" customWidth="1"/>
    <col min="75" max="75" width="4.7109375" style="574" customWidth="1"/>
    <col min="76" max="76" width="15.7109375" style="574" customWidth="1"/>
    <col min="77" max="77" width="4.7109375" style="574" customWidth="1"/>
    <col min="78" max="78" width="15.7109375" style="574" customWidth="1"/>
    <col min="79" max="80" width="4.7109375" style="574" customWidth="1"/>
    <col min="81" max="86" width="3.7109375" style="574" customWidth="1"/>
    <col min="88" max="88" width="4.7109375" style="574" customWidth="1"/>
    <col min="89" max="89" width="15.7109375" style="574" customWidth="1"/>
    <col min="90" max="90" width="4.7109375" style="574" customWidth="1"/>
    <col min="91" max="91" width="15.7109375" style="574" customWidth="1"/>
    <col min="92" max="93" width="4.7109375" style="574" customWidth="1"/>
    <col min="94" max="99" width="3.7109375" style="574" customWidth="1"/>
    <col min="101" max="101" width="4.7109375" style="574" customWidth="1"/>
    <col min="102" max="102" width="15.7109375" style="574" customWidth="1"/>
    <col min="103" max="103" width="4.7109375" style="574" customWidth="1"/>
    <col min="104" max="104" width="15.7109375" style="574" customWidth="1"/>
    <col min="105" max="106" width="4.7109375" style="574" customWidth="1"/>
    <col min="107" max="112" width="3.7109375" style="574" customWidth="1"/>
    <col min="114" max="114" width="4.7109375" style="574" customWidth="1"/>
    <col min="115" max="115" width="15.7109375" style="574" customWidth="1"/>
    <col min="116" max="116" width="4.7109375" style="574" customWidth="1"/>
    <col min="117" max="117" width="15.7109375" style="574" customWidth="1"/>
    <col min="118" max="119" width="4.7109375" style="574" customWidth="1"/>
    <col min="120" max="125" width="3.7109375" style="574" customWidth="1"/>
    <col min="127" max="127" width="4.7109375" style="574" customWidth="1"/>
    <col min="128" max="128" width="15.7109375" style="574" customWidth="1"/>
    <col min="129" max="129" width="4.7109375" style="574" customWidth="1"/>
    <col min="130" max="130" width="15.7109375" style="574" customWidth="1"/>
    <col min="131" max="132" width="4.7109375" style="574" customWidth="1"/>
    <col min="133" max="138" width="3.7109375" style="574" customWidth="1"/>
    <col min="140" max="140" width="4.7109375" style="574" customWidth="1"/>
    <col min="141" max="141" width="15.7109375" style="574" customWidth="1"/>
    <col min="142" max="142" width="4.7109375" style="574" customWidth="1"/>
    <col min="143" max="143" width="15.7109375" style="574" customWidth="1"/>
    <col min="144" max="145" width="4.7109375" style="574" customWidth="1"/>
    <col min="146" max="151" width="3.7109375" style="574" customWidth="1"/>
    <col min="153" max="153" width="4.7109375" style="574" customWidth="1"/>
    <col min="154" max="154" width="15.7109375" style="574" customWidth="1"/>
    <col min="155" max="155" width="4.7109375" style="574" customWidth="1"/>
    <col min="156" max="156" width="15.7109375" style="574" customWidth="1"/>
    <col min="157" max="158" width="4.7109375" style="574" customWidth="1"/>
    <col min="159" max="164" width="3.7109375" style="574" customWidth="1"/>
    <col min="166" max="166" width="4.7109375" style="574" customWidth="1"/>
    <col min="167" max="167" width="15.7109375" style="574" customWidth="1"/>
    <col min="168" max="168" width="4.7109375" style="574" customWidth="1"/>
    <col min="169" max="169" width="15.7109375" style="574" customWidth="1"/>
    <col min="170" max="171" width="4.7109375" style="574" customWidth="1"/>
    <col min="172" max="177" width="3.7109375" style="574" customWidth="1"/>
    <col min="179" max="179" width="4.7109375" style="574" customWidth="1"/>
    <col min="180" max="180" width="15.7109375" style="574" customWidth="1"/>
    <col min="181" max="181" width="4.7109375" style="574" customWidth="1"/>
    <col min="182" max="182" width="15.7109375" style="574" customWidth="1"/>
    <col min="183" max="184" width="4.7109375" style="574" customWidth="1"/>
    <col min="185" max="190" width="3.7109375" style="574" customWidth="1"/>
    <col min="192" max="192" width="4.7109375" style="574" customWidth="1"/>
    <col min="193" max="193" width="15.7109375" style="574" customWidth="1"/>
    <col min="194" max="194" width="4.7109375" style="574" customWidth="1"/>
    <col min="195" max="195" width="15.7109375" style="574" customWidth="1"/>
    <col min="196" max="197" width="4.7109375" style="574" customWidth="1"/>
    <col min="198" max="203" width="3.7109375" style="574" customWidth="1"/>
    <col min="205" max="205" width="4.7109375" style="574" customWidth="1"/>
    <col min="206" max="206" width="15.7109375" style="574" customWidth="1"/>
    <col min="207" max="207" width="4.7109375" style="574" customWidth="1"/>
    <col min="208" max="208" width="15.7109375" style="574" customWidth="1"/>
    <col min="209" max="210" width="4.7109375" style="574" customWidth="1"/>
    <col min="211" max="216" width="3.7109375" style="574" customWidth="1"/>
    <col min="218" max="218" width="4.7109375" style="574" customWidth="1"/>
    <col min="219" max="219" width="15.7109375" style="574" customWidth="1"/>
    <col min="220" max="220" width="4.7109375" style="574" customWidth="1"/>
    <col min="221" max="221" width="15.7109375" style="574" customWidth="1"/>
    <col min="222" max="223" width="4.7109375" style="574" customWidth="1"/>
    <col min="224" max="229" width="3.7109375" style="574" customWidth="1"/>
    <col min="231" max="231" width="4.7109375" style="574" customWidth="1"/>
    <col min="232" max="232" width="15.7109375" style="574" customWidth="1"/>
    <col min="233" max="233" width="4.7109375" style="574" customWidth="1"/>
    <col min="234" max="234" width="15.7109375" style="574" customWidth="1"/>
    <col min="235" max="236" width="4.7109375" style="574" customWidth="1"/>
    <col min="237" max="242" width="3.7109375" style="574" customWidth="1"/>
    <col min="244" max="244" width="4.7109375" style="574" customWidth="1"/>
    <col min="245" max="245" width="15.7109375" style="574" customWidth="1"/>
    <col min="246" max="246" width="4.7109375" style="574" customWidth="1"/>
    <col min="247" max="247" width="15.7109375" style="574" customWidth="1"/>
    <col min="248" max="249" width="4.7109375" style="574" customWidth="1"/>
    <col min="250" max="255" width="3.7109375" style="574" customWidth="1"/>
    <col min="257" max="257" width="4.7109375" style="574" customWidth="1"/>
    <col min="258" max="258" width="15.7109375" style="574" customWidth="1"/>
    <col min="259" max="259" width="4.7109375" style="574" customWidth="1"/>
    <col min="260" max="260" width="15.7109375" style="574" customWidth="1"/>
    <col min="261" max="262" width="4.7109375" style="574" customWidth="1"/>
    <col min="263" max="268" width="3.7109375" style="574" customWidth="1"/>
    <col min="270" max="270" width="4.7109375" style="574" customWidth="1"/>
    <col min="271" max="271" width="15.7109375" style="574" customWidth="1"/>
    <col min="272" max="272" width="4.7109375" style="574" customWidth="1"/>
    <col min="273" max="273" width="15.7109375" style="574" customWidth="1"/>
    <col min="274" max="275" width="4.7109375" style="574" customWidth="1"/>
    <col min="276" max="281" width="3.7109375" style="574" customWidth="1"/>
    <col min="283" max="283" width="4.7109375" style="574" customWidth="1"/>
    <col min="284" max="284" width="15.7109375" style="574" customWidth="1"/>
    <col min="285" max="285" width="4.7109375" style="574" customWidth="1"/>
    <col min="286" max="286" width="15.7109375" style="574" customWidth="1"/>
    <col min="287" max="288" width="4.7109375" style="574" customWidth="1"/>
    <col min="289" max="294" width="3.7109375" style="574" customWidth="1"/>
    <col min="296" max="296" width="4.7109375" style="574" customWidth="1"/>
    <col min="297" max="297" width="15.7109375" style="574" customWidth="1"/>
    <col min="298" max="298" width="4.7109375" style="574" customWidth="1"/>
    <col min="299" max="299" width="15.7109375" style="574" customWidth="1"/>
    <col min="300" max="301" width="4.7109375" style="574" customWidth="1"/>
    <col min="302" max="307" width="3.7109375" style="574" customWidth="1"/>
    <col min="309" max="309" width="4.7109375" style="574" customWidth="1"/>
    <col min="310" max="310" width="15.7109375" style="574" customWidth="1"/>
    <col min="311" max="311" width="4.7109375" style="574" customWidth="1"/>
    <col min="312" max="312" width="15.7109375" style="574" customWidth="1"/>
    <col min="313" max="314" width="4.7109375" style="574" customWidth="1"/>
    <col min="315" max="320" width="3.7109375" style="574" customWidth="1"/>
    <col min="322" max="322" width="4.7109375" style="574" customWidth="1"/>
    <col min="323" max="323" width="15.7109375" style="574" customWidth="1"/>
    <col min="324" max="324" width="4.7109375" style="574" customWidth="1"/>
    <col min="325" max="325" width="15.7109375" style="574" customWidth="1"/>
    <col min="326" max="327" width="4.7109375" style="574" customWidth="1"/>
    <col min="328" max="333" width="3.7109375" style="574" customWidth="1"/>
    <col min="335" max="335" width="4.7109375" style="574" customWidth="1"/>
    <col min="336" max="336" width="15.7109375" style="574" customWidth="1"/>
    <col min="337" max="337" width="4.7109375" style="574" customWidth="1"/>
    <col min="338" max="338" width="15.7109375" style="574" customWidth="1"/>
    <col min="339" max="340" width="4.7109375" style="574" customWidth="1"/>
    <col min="341" max="346" width="3.7109375" style="574" customWidth="1"/>
  </cols>
  <sheetData>
    <row r="1" spans="1:346" ht="28.5" x14ac:dyDescent="0.45">
      <c r="B1" s="927" t="str">
        <f>Sprache!$E$175</f>
        <v>Vorhersagen</v>
      </c>
      <c r="C1" s="927"/>
      <c r="D1" s="927"/>
      <c r="E1" s="927"/>
      <c r="F1" s="927"/>
      <c r="G1" s="927"/>
    </row>
    <row r="2" spans="1:346" ht="18.75" customHeight="1" x14ac:dyDescent="0.45">
      <c r="A2" s="273"/>
      <c r="B2" s="273"/>
      <c r="C2" s="54"/>
      <c r="D2" s="54"/>
      <c r="E2" s="54"/>
      <c r="J2" s="932">
        <f>P69</f>
        <v>0</v>
      </c>
      <c r="K2" s="932"/>
      <c r="L2" s="932"/>
      <c r="M2" s="932"/>
      <c r="N2" s="932"/>
      <c r="O2" s="932"/>
      <c r="P2" s="932"/>
      <c r="Q2" s="932"/>
      <c r="R2" s="932"/>
      <c r="S2" s="932"/>
      <c r="T2" s="932"/>
      <c r="U2" s="932"/>
      <c r="W2" s="932">
        <f>AC69</f>
        <v>0</v>
      </c>
      <c r="X2" s="932"/>
      <c r="Y2" s="932"/>
      <c r="Z2" s="932"/>
      <c r="AA2" s="932"/>
      <c r="AB2" s="932"/>
      <c r="AC2" s="932"/>
      <c r="AD2" s="932"/>
      <c r="AE2" s="932"/>
      <c r="AF2" s="932"/>
      <c r="AG2" s="932"/>
      <c r="AH2" s="932"/>
      <c r="AJ2" s="932">
        <f>AP69</f>
        <v>0</v>
      </c>
      <c r="AK2" s="932"/>
      <c r="AL2" s="932"/>
      <c r="AM2" s="932"/>
      <c r="AN2" s="932"/>
      <c r="AO2" s="932"/>
      <c r="AP2" s="932"/>
      <c r="AQ2" s="932"/>
      <c r="AR2" s="932"/>
      <c r="AS2" s="932"/>
      <c r="AT2" s="932"/>
      <c r="AU2" s="932"/>
      <c r="AW2" s="932">
        <f>BC69</f>
        <v>0</v>
      </c>
      <c r="AX2" s="932"/>
      <c r="AY2" s="932"/>
      <c r="AZ2" s="932"/>
      <c r="BA2" s="932"/>
      <c r="BB2" s="932"/>
      <c r="BC2" s="932"/>
      <c r="BD2" s="932"/>
      <c r="BE2" s="932"/>
      <c r="BF2" s="932"/>
      <c r="BG2" s="932"/>
      <c r="BH2" s="932"/>
      <c r="BJ2" s="932">
        <f>BP69</f>
        <v>0</v>
      </c>
      <c r="BK2" s="932"/>
      <c r="BL2" s="932"/>
      <c r="BM2" s="932"/>
      <c r="BN2" s="932"/>
      <c r="BO2" s="932"/>
      <c r="BP2" s="932"/>
      <c r="BQ2" s="932"/>
      <c r="BR2" s="932"/>
      <c r="BS2" s="932"/>
      <c r="BT2" s="932"/>
      <c r="BU2" s="932"/>
      <c r="BW2" s="932">
        <f>CC69</f>
        <v>0</v>
      </c>
      <c r="BX2" s="932"/>
      <c r="BY2" s="932"/>
      <c r="BZ2" s="932"/>
      <c r="CA2" s="932"/>
      <c r="CB2" s="932"/>
      <c r="CC2" s="932"/>
      <c r="CD2" s="932"/>
      <c r="CE2" s="932"/>
      <c r="CF2" s="932"/>
      <c r="CG2" s="932"/>
      <c r="CH2" s="932"/>
      <c r="CJ2" s="932">
        <f>CP69</f>
        <v>0</v>
      </c>
      <c r="CK2" s="932"/>
      <c r="CL2" s="932"/>
      <c r="CM2" s="932"/>
      <c r="CN2" s="932"/>
      <c r="CO2" s="932"/>
      <c r="CP2" s="932"/>
      <c r="CQ2" s="932"/>
      <c r="CR2" s="932"/>
      <c r="CS2" s="932"/>
      <c r="CT2" s="932"/>
      <c r="CU2" s="932"/>
      <c r="CW2" s="932">
        <f>DC69</f>
        <v>0</v>
      </c>
      <c r="CX2" s="932"/>
      <c r="CY2" s="932"/>
      <c r="CZ2" s="932"/>
      <c r="DA2" s="932"/>
      <c r="DB2" s="932"/>
      <c r="DC2" s="932"/>
      <c r="DD2" s="932"/>
      <c r="DE2" s="932"/>
      <c r="DF2" s="932"/>
      <c r="DG2" s="932"/>
      <c r="DH2" s="932"/>
      <c r="DJ2" s="932">
        <f>DP69</f>
        <v>0</v>
      </c>
      <c r="DK2" s="932"/>
      <c r="DL2" s="932"/>
      <c r="DM2" s="932"/>
      <c r="DN2" s="932"/>
      <c r="DO2" s="932"/>
      <c r="DP2" s="932"/>
      <c r="DQ2" s="932"/>
      <c r="DR2" s="932"/>
      <c r="DS2" s="932"/>
      <c r="DT2" s="932"/>
      <c r="DU2" s="932"/>
      <c r="DW2" s="932">
        <f>EC69</f>
        <v>0</v>
      </c>
      <c r="DX2" s="932"/>
      <c r="DY2" s="932"/>
      <c r="DZ2" s="932"/>
      <c r="EA2" s="932"/>
      <c r="EB2" s="932"/>
      <c r="EC2" s="932"/>
      <c r="ED2" s="932"/>
      <c r="EE2" s="932"/>
      <c r="EF2" s="932"/>
      <c r="EG2" s="932"/>
      <c r="EH2" s="932"/>
      <c r="EJ2" s="932">
        <f>EP69</f>
        <v>0</v>
      </c>
      <c r="EK2" s="932"/>
      <c r="EL2" s="932"/>
      <c r="EM2" s="932"/>
      <c r="EN2" s="932"/>
      <c r="EO2" s="932"/>
      <c r="EP2" s="932"/>
      <c r="EQ2" s="932"/>
      <c r="ER2" s="932"/>
      <c r="ES2" s="932"/>
      <c r="ET2" s="932"/>
      <c r="EU2" s="932"/>
      <c r="EW2" s="932">
        <f>FC69</f>
        <v>0</v>
      </c>
      <c r="EX2" s="932"/>
      <c r="EY2" s="932"/>
      <c r="EZ2" s="932"/>
      <c r="FA2" s="932"/>
      <c r="FB2" s="932"/>
      <c r="FC2" s="932"/>
      <c r="FD2" s="932"/>
      <c r="FE2" s="932"/>
      <c r="FF2" s="932"/>
      <c r="FG2" s="932"/>
      <c r="FH2" s="932"/>
      <c r="FJ2" s="932">
        <f>FP69</f>
        <v>0</v>
      </c>
      <c r="FK2" s="932"/>
      <c r="FL2" s="932"/>
      <c r="FM2" s="932"/>
      <c r="FN2" s="932"/>
      <c r="FO2" s="932"/>
      <c r="FP2" s="932"/>
      <c r="FQ2" s="932"/>
      <c r="FR2" s="932"/>
      <c r="FS2" s="932"/>
      <c r="FT2" s="932"/>
      <c r="FU2" s="932"/>
      <c r="FW2" s="932">
        <f>GC69</f>
        <v>0</v>
      </c>
      <c r="FX2" s="932"/>
      <c r="FY2" s="932"/>
      <c r="FZ2" s="932"/>
      <c r="GA2" s="932"/>
      <c r="GB2" s="932"/>
      <c r="GC2" s="932"/>
      <c r="GD2" s="932"/>
      <c r="GE2" s="932"/>
      <c r="GF2" s="932"/>
      <c r="GG2" s="932"/>
      <c r="GH2" s="932"/>
      <c r="GJ2" s="932">
        <f>GP69</f>
        <v>0</v>
      </c>
      <c r="GK2" s="932"/>
      <c r="GL2" s="932"/>
      <c r="GM2" s="932"/>
      <c r="GN2" s="932"/>
      <c r="GO2" s="932"/>
      <c r="GP2" s="932"/>
      <c r="GQ2" s="932"/>
      <c r="GR2" s="932"/>
      <c r="GS2" s="932"/>
      <c r="GT2" s="932"/>
      <c r="GU2" s="932"/>
      <c r="GW2" s="932">
        <f>HC69</f>
        <v>0</v>
      </c>
      <c r="GX2" s="932"/>
      <c r="GY2" s="932"/>
      <c r="GZ2" s="932"/>
      <c r="HA2" s="932"/>
      <c r="HB2" s="932"/>
      <c r="HC2" s="932"/>
      <c r="HD2" s="932"/>
      <c r="HE2" s="932"/>
      <c r="HF2" s="932"/>
      <c r="HG2" s="932"/>
      <c r="HH2" s="932"/>
      <c r="HJ2" s="932">
        <f>HP69</f>
        <v>0</v>
      </c>
      <c r="HK2" s="932"/>
      <c r="HL2" s="932"/>
      <c r="HM2" s="932"/>
      <c r="HN2" s="932"/>
      <c r="HO2" s="932"/>
      <c r="HP2" s="932"/>
      <c r="HQ2" s="932"/>
      <c r="HR2" s="932"/>
      <c r="HS2" s="932"/>
      <c r="HT2" s="932"/>
      <c r="HU2" s="932"/>
      <c r="HW2" s="932">
        <f>IC69</f>
        <v>0</v>
      </c>
      <c r="HX2" s="932"/>
      <c r="HY2" s="932"/>
      <c r="HZ2" s="932"/>
      <c r="IA2" s="932"/>
      <c r="IB2" s="932"/>
      <c r="IC2" s="932"/>
      <c r="ID2" s="932"/>
      <c r="IE2" s="932"/>
      <c r="IF2" s="932"/>
      <c r="IG2" s="932"/>
      <c r="IH2" s="932"/>
      <c r="IJ2" s="932">
        <f>IP69</f>
        <v>0</v>
      </c>
      <c r="IK2" s="932"/>
      <c r="IL2" s="932"/>
      <c r="IM2" s="932"/>
      <c r="IN2" s="932"/>
      <c r="IO2" s="932"/>
      <c r="IP2" s="932"/>
      <c r="IQ2" s="932"/>
      <c r="IR2" s="932"/>
      <c r="IS2" s="932"/>
      <c r="IT2" s="932"/>
      <c r="IU2" s="932"/>
      <c r="IW2" s="932">
        <f>JC69</f>
        <v>0</v>
      </c>
      <c r="IX2" s="932"/>
      <c r="IY2" s="932"/>
      <c r="IZ2" s="932"/>
      <c r="JA2" s="932"/>
      <c r="JB2" s="932"/>
      <c r="JC2" s="932"/>
      <c r="JD2" s="932"/>
      <c r="JE2" s="932"/>
      <c r="JF2" s="932"/>
      <c r="JG2" s="932"/>
      <c r="JH2" s="932"/>
      <c r="JJ2" s="932">
        <f>JP69</f>
        <v>0</v>
      </c>
      <c r="JK2" s="932"/>
      <c r="JL2" s="932"/>
      <c r="JM2" s="932"/>
      <c r="JN2" s="932"/>
      <c r="JO2" s="932"/>
      <c r="JP2" s="932"/>
      <c r="JQ2" s="932"/>
      <c r="JR2" s="932"/>
      <c r="JS2" s="932"/>
      <c r="JT2" s="932"/>
      <c r="JU2" s="932"/>
      <c r="JW2" s="932">
        <f>KC69</f>
        <v>0</v>
      </c>
      <c r="JX2" s="932"/>
      <c r="JY2" s="932"/>
      <c r="JZ2" s="932"/>
      <c r="KA2" s="932"/>
      <c r="KB2" s="932"/>
      <c r="KC2" s="932"/>
      <c r="KD2" s="932"/>
      <c r="KE2" s="932"/>
      <c r="KF2" s="932"/>
      <c r="KG2" s="932"/>
      <c r="KH2" s="932"/>
      <c r="KJ2" s="932">
        <f>KP69</f>
        <v>0</v>
      </c>
      <c r="KK2" s="932"/>
      <c r="KL2" s="932"/>
      <c r="KM2" s="932"/>
      <c r="KN2" s="932"/>
      <c r="KO2" s="932"/>
      <c r="KP2" s="932"/>
      <c r="KQ2" s="932"/>
      <c r="KR2" s="932"/>
      <c r="KS2" s="932"/>
      <c r="KT2" s="932"/>
      <c r="KU2" s="932"/>
      <c r="KW2" s="932">
        <f>LC69</f>
        <v>0</v>
      </c>
      <c r="KX2" s="932"/>
      <c r="KY2" s="932"/>
      <c r="KZ2" s="932"/>
      <c r="LA2" s="932"/>
      <c r="LB2" s="932"/>
      <c r="LC2" s="932"/>
      <c r="LD2" s="932"/>
      <c r="LE2" s="932"/>
      <c r="LF2" s="932"/>
      <c r="LG2" s="932"/>
      <c r="LH2" s="932"/>
      <c r="LJ2" s="932">
        <f>LP69</f>
        <v>0</v>
      </c>
      <c r="LK2" s="932"/>
      <c r="LL2" s="932"/>
      <c r="LM2" s="932"/>
      <c r="LN2" s="932"/>
      <c r="LO2" s="932"/>
      <c r="LP2" s="932"/>
      <c r="LQ2" s="932"/>
      <c r="LR2" s="932"/>
      <c r="LS2" s="932"/>
      <c r="LT2" s="932"/>
      <c r="LU2" s="932"/>
      <c r="LW2" s="932">
        <f>MC69</f>
        <v>0</v>
      </c>
      <c r="LX2" s="932"/>
      <c r="LY2" s="932"/>
      <c r="LZ2" s="932"/>
      <c r="MA2" s="932"/>
      <c r="MB2" s="932"/>
      <c r="MC2" s="932"/>
      <c r="MD2" s="932"/>
      <c r="ME2" s="932"/>
      <c r="MF2" s="932"/>
      <c r="MG2" s="932"/>
      <c r="MH2" s="932"/>
    </row>
    <row r="3" spans="1:346" ht="24.75" customHeight="1" thickBot="1" x14ac:dyDescent="0.3">
      <c r="A3" s="273"/>
      <c r="B3" s="928" t="str">
        <f>Sprache!$E$176</f>
        <v>Korrekte Ergebnisse</v>
      </c>
      <c r="C3" s="929"/>
      <c r="D3" s="929"/>
      <c r="E3" s="929"/>
      <c r="F3" s="929"/>
      <c r="G3" s="930"/>
      <c r="J3" s="933" t="s">
        <v>694</v>
      </c>
      <c r="K3" s="934"/>
      <c r="L3" s="934"/>
      <c r="M3" s="934"/>
      <c r="N3" s="934"/>
      <c r="O3" s="934"/>
      <c r="P3" s="934"/>
      <c r="Q3" s="934"/>
      <c r="R3" s="934"/>
      <c r="S3" s="934"/>
      <c r="T3" s="934"/>
      <c r="U3" s="935"/>
      <c r="W3" s="933" t="s">
        <v>846</v>
      </c>
      <c r="X3" s="934"/>
      <c r="Y3" s="934"/>
      <c r="Z3" s="934"/>
      <c r="AA3" s="934"/>
      <c r="AB3" s="934"/>
      <c r="AC3" s="934"/>
      <c r="AD3" s="934"/>
      <c r="AE3" s="934"/>
      <c r="AF3" s="934"/>
      <c r="AG3" s="934"/>
      <c r="AH3" s="935"/>
      <c r="AJ3" s="933"/>
      <c r="AK3" s="934"/>
      <c r="AL3" s="934"/>
      <c r="AM3" s="934"/>
      <c r="AN3" s="934"/>
      <c r="AO3" s="934"/>
      <c r="AP3" s="934"/>
      <c r="AQ3" s="934"/>
      <c r="AR3" s="934"/>
      <c r="AS3" s="934"/>
      <c r="AT3" s="934"/>
      <c r="AU3" s="935"/>
      <c r="AW3" s="933"/>
      <c r="AX3" s="934"/>
      <c r="AY3" s="934"/>
      <c r="AZ3" s="934"/>
      <c r="BA3" s="934"/>
      <c r="BB3" s="934"/>
      <c r="BC3" s="934"/>
      <c r="BD3" s="934"/>
      <c r="BE3" s="934"/>
      <c r="BF3" s="934"/>
      <c r="BG3" s="934"/>
      <c r="BH3" s="935"/>
      <c r="BJ3" s="933"/>
      <c r="BK3" s="934"/>
      <c r="BL3" s="934"/>
      <c r="BM3" s="934"/>
      <c r="BN3" s="934"/>
      <c r="BO3" s="934"/>
      <c r="BP3" s="934"/>
      <c r="BQ3" s="934"/>
      <c r="BR3" s="934"/>
      <c r="BS3" s="934"/>
      <c r="BT3" s="934"/>
      <c r="BU3" s="935"/>
      <c r="BW3" s="933"/>
      <c r="BX3" s="934"/>
      <c r="BY3" s="934"/>
      <c r="BZ3" s="934"/>
      <c r="CA3" s="934"/>
      <c r="CB3" s="934"/>
      <c r="CC3" s="934"/>
      <c r="CD3" s="934"/>
      <c r="CE3" s="934"/>
      <c r="CF3" s="934"/>
      <c r="CG3" s="934"/>
      <c r="CH3" s="935"/>
      <c r="CJ3" s="933"/>
      <c r="CK3" s="934"/>
      <c r="CL3" s="934"/>
      <c r="CM3" s="934"/>
      <c r="CN3" s="934"/>
      <c r="CO3" s="934"/>
      <c r="CP3" s="934"/>
      <c r="CQ3" s="934"/>
      <c r="CR3" s="934"/>
      <c r="CS3" s="934"/>
      <c r="CT3" s="934"/>
      <c r="CU3" s="935"/>
      <c r="CW3" s="933"/>
      <c r="CX3" s="934"/>
      <c r="CY3" s="934"/>
      <c r="CZ3" s="934"/>
      <c r="DA3" s="934"/>
      <c r="DB3" s="934"/>
      <c r="DC3" s="934"/>
      <c r="DD3" s="934"/>
      <c r="DE3" s="934"/>
      <c r="DF3" s="934"/>
      <c r="DG3" s="934"/>
      <c r="DH3" s="935"/>
      <c r="DJ3" s="933"/>
      <c r="DK3" s="934"/>
      <c r="DL3" s="934"/>
      <c r="DM3" s="934"/>
      <c r="DN3" s="934"/>
      <c r="DO3" s="934"/>
      <c r="DP3" s="934"/>
      <c r="DQ3" s="934"/>
      <c r="DR3" s="934"/>
      <c r="DS3" s="934"/>
      <c r="DT3" s="934"/>
      <c r="DU3" s="935"/>
      <c r="DW3" s="933"/>
      <c r="DX3" s="934"/>
      <c r="DY3" s="934"/>
      <c r="DZ3" s="934"/>
      <c r="EA3" s="934"/>
      <c r="EB3" s="934"/>
      <c r="EC3" s="934"/>
      <c r="ED3" s="934"/>
      <c r="EE3" s="934"/>
      <c r="EF3" s="934"/>
      <c r="EG3" s="934"/>
      <c r="EH3" s="935"/>
      <c r="EJ3" s="933"/>
      <c r="EK3" s="934"/>
      <c r="EL3" s="934"/>
      <c r="EM3" s="934"/>
      <c r="EN3" s="934"/>
      <c r="EO3" s="934"/>
      <c r="EP3" s="934"/>
      <c r="EQ3" s="934"/>
      <c r="ER3" s="934"/>
      <c r="ES3" s="934"/>
      <c r="ET3" s="934"/>
      <c r="EU3" s="935"/>
      <c r="EW3" s="933"/>
      <c r="EX3" s="934"/>
      <c r="EY3" s="934"/>
      <c r="EZ3" s="934"/>
      <c r="FA3" s="934"/>
      <c r="FB3" s="934"/>
      <c r="FC3" s="934"/>
      <c r="FD3" s="934"/>
      <c r="FE3" s="934"/>
      <c r="FF3" s="934"/>
      <c r="FG3" s="934"/>
      <c r="FH3" s="935"/>
      <c r="FJ3" s="933"/>
      <c r="FK3" s="934"/>
      <c r="FL3" s="934"/>
      <c r="FM3" s="934"/>
      <c r="FN3" s="934"/>
      <c r="FO3" s="934"/>
      <c r="FP3" s="934"/>
      <c r="FQ3" s="934"/>
      <c r="FR3" s="934"/>
      <c r="FS3" s="934"/>
      <c r="FT3" s="934"/>
      <c r="FU3" s="935"/>
      <c r="FW3" s="933"/>
      <c r="FX3" s="934"/>
      <c r="FY3" s="934"/>
      <c r="FZ3" s="934"/>
      <c r="GA3" s="934"/>
      <c r="GB3" s="934"/>
      <c r="GC3" s="934"/>
      <c r="GD3" s="934"/>
      <c r="GE3" s="934"/>
      <c r="GF3" s="934"/>
      <c r="GG3" s="934"/>
      <c r="GH3" s="935"/>
      <c r="GJ3" s="933"/>
      <c r="GK3" s="934"/>
      <c r="GL3" s="934"/>
      <c r="GM3" s="934"/>
      <c r="GN3" s="934"/>
      <c r="GO3" s="934"/>
      <c r="GP3" s="934"/>
      <c r="GQ3" s="934"/>
      <c r="GR3" s="934"/>
      <c r="GS3" s="934"/>
      <c r="GT3" s="934"/>
      <c r="GU3" s="935"/>
      <c r="GW3" s="933"/>
      <c r="GX3" s="934"/>
      <c r="GY3" s="934"/>
      <c r="GZ3" s="934"/>
      <c r="HA3" s="934"/>
      <c r="HB3" s="934"/>
      <c r="HC3" s="934"/>
      <c r="HD3" s="934"/>
      <c r="HE3" s="934"/>
      <c r="HF3" s="934"/>
      <c r="HG3" s="934"/>
      <c r="HH3" s="935"/>
      <c r="HJ3" s="933"/>
      <c r="HK3" s="934"/>
      <c r="HL3" s="934"/>
      <c r="HM3" s="934"/>
      <c r="HN3" s="934"/>
      <c r="HO3" s="934"/>
      <c r="HP3" s="934"/>
      <c r="HQ3" s="934"/>
      <c r="HR3" s="934"/>
      <c r="HS3" s="934"/>
      <c r="HT3" s="934"/>
      <c r="HU3" s="935"/>
      <c r="HW3" s="933"/>
      <c r="HX3" s="934"/>
      <c r="HY3" s="934"/>
      <c r="HZ3" s="934"/>
      <c r="IA3" s="934"/>
      <c r="IB3" s="934"/>
      <c r="IC3" s="934"/>
      <c r="ID3" s="934"/>
      <c r="IE3" s="934"/>
      <c r="IF3" s="934"/>
      <c r="IG3" s="934"/>
      <c r="IH3" s="935"/>
      <c r="IJ3" s="933"/>
      <c r="IK3" s="934"/>
      <c r="IL3" s="934"/>
      <c r="IM3" s="934"/>
      <c r="IN3" s="934"/>
      <c r="IO3" s="934"/>
      <c r="IP3" s="934"/>
      <c r="IQ3" s="934"/>
      <c r="IR3" s="934"/>
      <c r="IS3" s="934"/>
      <c r="IT3" s="934"/>
      <c r="IU3" s="935"/>
      <c r="IW3" s="933"/>
      <c r="IX3" s="934"/>
      <c r="IY3" s="934"/>
      <c r="IZ3" s="934"/>
      <c r="JA3" s="934"/>
      <c r="JB3" s="934"/>
      <c r="JC3" s="934"/>
      <c r="JD3" s="934"/>
      <c r="JE3" s="934"/>
      <c r="JF3" s="934"/>
      <c r="JG3" s="934"/>
      <c r="JH3" s="935"/>
      <c r="JJ3" s="933"/>
      <c r="JK3" s="934"/>
      <c r="JL3" s="934"/>
      <c r="JM3" s="934"/>
      <c r="JN3" s="934"/>
      <c r="JO3" s="934"/>
      <c r="JP3" s="934"/>
      <c r="JQ3" s="934"/>
      <c r="JR3" s="934"/>
      <c r="JS3" s="934"/>
      <c r="JT3" s="934"/>
      <c r="JU3" s="935"/>
      <c r="JW3" s="933"/>
      <c r="JX3" s="934"/>
      <c r="JY3" s="934"/>
      <c r="JZ3" s="934"/>
      <c r="KA3" s="934"/>
      <c r="KB3" s="934"/>
      <c r="KC3" s="934"/>
      <c r="KD3" s="934"/>
      <c r="KE3" s="934"/>
      <c r="KF3" s="934"/>
      <c r="KG3" s="934"/>
      <c r="KH3" s="935"/>
      <c r="KJ3" s="933"/>
      <c r="KK3" s="934"/>
      <c r="KL3" s="934"/>
      <c r="KM3" s="934"/>
      <c r="KN3" s="934"/>
      <c r="KO3" s="934"/>
      <c r="KP3" s="934"/>
      <c r="KQ3" s="934"/>
      <c r="KR3" s="934"/>
      <c r="KS3" s="934"/>
      <c r="KT3" s="934"/>
      <c r="KU3" s="935"/>
      <c r="KW3" s="933"/>
      <c r="KX3" s="934"/>
      <c r="KY3" s="934"/>
      <c r="KZ3" s="934"/>
      <c r="LA3" s="934"/>
      <c r="LB3" s="934"/>
      <c r="LC3" s="934"/>
      <c r="LD3" s="934"/>
      <c r="LE3" s="934"/>
      <c r="LF3" s="934"/>
      <c r="LG3" s="934"/>
      <c r="LH3" s="935"/>
      <c r="LJ3" s="933"/>
      <c r="LK3" s="934"/>
      <c r="LL3" s="934"/>
      <c r="LM3" s="934"/>
      <c r="LN3" s="934"/>
      <c r="LO3" s="934"/>
      <c r="LP3" s="934"/>
      <c r="LQ3" s="934"/>
      <c r="LR3" s="934"/>
      <c r="LS3" s="934"/>
      <c r="LT3" s="934"/>
      <c r="LU3" s="935"/>
      <c r="LW3" s="933"/>
      <c r="LX3" s="934"/>
      <c r="LY3" s="934"/>
      <c r="LZ3" s="934"/>
      <c r="MA3" s="934"/>
      <c r="MB3" s="934"/>
      <c r="MC3" s="934"/>
      <c r="MD3" s="934"/>
      <c r="ME3" s="934"/>
      <c r="MF3" s="934"/>
      <c r="MG3" s="934"/>
      <c r="MH3" s="935"/>
    </row>
    <row r="4" spans="1:346" ht="40.5" customHeight="1" thickTop="1" x14ac:dyDescent="0.25">
      <c r="A4" s="273"/>
      <c r="B4" s="274"/>
      <c r="C4" s="275"/>
      <c r="D4" s="275"/>
      <c r="E4" s="276"/>
      <c r="F4" s="924" t="str">
        <f>Sprache!$E$177</f>
        <v>Ergebn.</v>
      </c>
      <c r="G4" s="925"/>
      <c r="J4" s="277"/>
      <c r="K4" s="275"/>
      <c r="L4" s="275"/>
      <c r="M4" s="276"/>
      <c r="N4" s="920" t="str">
        <f>Sprache!$E$180</f>
        <v>Ergebn.</v>
      </c>
      <c r="O4" s="920"/>
      <c r="P4" s="278" t="str">
        <f>Sprache!$E$189</f>
        <v>Finale</v>
      </c>
      <c r="Q4" s="278" t="str">
        <f>Sprache!$E$181</f>
        <v>G/U/V</v>
      </c>
      <c r="R4" s="278" t="str">
        <f>Sprache!$E$182</f>
        <v>TD</v>
      </c>
      <c r="S4" s="278" t="str">
        <f>Sprache!$E$183</f>
        <v>exakt</v>
      </c>
      <c r="T4" s="278" t="str">
        <f>Sprache!$E$194</f>
        <v>gr. Anz.</v>
      </c>
      <c r="U4" s="279" t="str">
        <f>Sprache!$E$184</f>
        <v>Teams</v>
      </c>
      <c r="W4" s="277"/>
      <c r="X4" s="275"/>
      <c r="Y4" s="275"/>
      <c r="Z4" s="276"/>
      <c r="AA4" s="920" t="str">
        <f>Sprache!$E$180</f>
        <v>Ergebn.</v>
      </c>
      <c r="AB4" s="920"/>
      <c r="AC4" s="278" t="str">
        <f>Sprache!$E$189</f>
        <v>Finale</v>
      </c>
      <c r="AD4" s="278" t="str">
        <f>Sprache!$E$181</f>
        <v>G/U/V</v>
      </c>
      <c r="AE4" s="278" t="str">
        <f>Sprache!$E$182</f>
        <v>TD</v>
      </c>
      <c r="AF4" s="278" t="str">
        <f>Sprache!$E$183</f>
        <v>exakt</v>
      </c>
      <c r="AG4" s="278" t="str">
        <f>Sprache!$E$194</f>
        <v>gr. Anz.</v>
      </c>
      <c r="AH4" s="279" t="str">
        <f>Sprache!$E$184</f>
        <v>Teams</v>
      </c>
      <c r="AJ4" s="277"/>
      <c r="AK4" s="275"/>
      <c r="AL4" s="275"/>
      <c r="AM4" s="276"/>
      <c r="AN4" s="920" t="str">
        <f>Sprache!$E$180</f>
        <v>Ergebn.</v>
      </c>
      <c r="AO4" s="920"/>
      <c r="AP4" s="278" t="str">
        <f>Sprache!$E$189</f>
        <v>Finale</v>
      </c>
      <c r="AQ4" s="278" t="str">
        <f>Sprache!$E$181</f>
        <v>G/U/V</v>
      </c>
      <c r="AR4" s="278" t="str">
        <f>Sprache!$E$182</f>
        <v>TD</v>
      </c>
      <c r="AS4" s="278" t="str">
        <f>Sprache!$E$183</f>
        <v>exakt</v>
      </c>
      <c r="AT4" s="278" t="str">
        <f>Sprache!$E$194</f>
        <v>gr. Anz.</v>
      </c>
      <c r="AU4" s="279" t="str">
        <f>Sprache!$E$184</f>
        <v>Teams</v>
      </c>
      <c r="AW4" s="277"/>
      <c r="AX4" s="275"/>
      <c r="AY4" s="275"/>
      <c r="AZ4" s="276"/>
      <c r="BA4" s="920" t="str">
        <f>Sprache!$E$180</f>
        <v>Ergebn.</v>
      </c>
      <c r="BB4" s="920"/>
      <c r="BC4" s="278" t="str">
        <f>Sprache!$E$189</f>
        <v>Finale</v>
      </c>
      <c r="BD4" s="278" t="str">
        <f>Sprache!$E$181</f>
        <v>G/U/V</v>
      </c>
      <c r="BE4" s="278" t="str">
        <f>Sprache!$E$182</f>
        <v>TD</v>
      </c>
      <c r="BF4" s="278" t="str">
        <f>Sprache!$E$183</f>
        <v>exakt</v>
      </c>
      <c r="BG4" s="278" t="str">
        <f>Sprache!$E$194</f>
        <v>gr. Anz.</v>
      </c>
      <c r="BH4" s="279" t="str">
        <f>Sprache!$E$184</f>
        <v>Teams</v>
      </c>
      <c r="BJ4" s="277"/>
      <c r="BK4" s="275"/>
      <c r="BL4" s="275"/>
      <c r="BM4" s="276"/>
      <c r="BN4" s="920" t="str">
        <f>Sprache!$E$180</f>
        <v>Ergebn.</v>
      </c>
      <c r="BO4" s="920"/>
      <c r="BP4" s="278" t="str">
        <f>Sprache!$E$189</f>
        <v>Finale</v>
      </c>
      <c r="BQ4" s="278" t="str">
        <f>Sprache!$E$181</f>
        <v>G/U/V</v>
      </c>
      <c r="BR4" s="278" t="str">
        <f>Sprache!$E$182</f>
        <v>TD</v>
      </c>
      <c r="BS4" s="278" t="str">
        <f>Sprache!$E$183</f>
        <v>exakt</v>
      </c>
      <c r="BT4" s="278" t="str">
        <f>Sprache!$E$194</f>
        <v>gr. Anz.</v>
      </c>
      <c r="BU4" s="279" t="str">
        <f>Sprache!$E$184</f>
        <v>Teams</v>
      </c>
      <c r="BW4" s="277"/>
      <c r="BX4" s="275"/>
      <c r="BY4" s="275"/>
      <c r="BZ4" s="276"/>
      <c r="CA4" s="920" t="str">
        <f>Sprache!$E$180</f>
        <v>Ergebn.</v>
      </c>
      <c r="CB4" s="920"/>
      <c r="CC4" s="278" t="str">
        <f>Sprache!$E$189</f>
        <v>Finale</v>
      </c>
      <c r="CD4" s="278" t="str">
        <f>Sprache!$E$181</f>
        <v>G/U/V</v>
      </c>
      <c r="CE4" s="278" t="str">
        <f>Sprache!$E$182</f>
        <v>TD</v>
      </c>
      <c r="CF4" s="278" t="str">
        <f>Sprache!$E$183</f>
        <v>exakt</v>
      </c>
      <c r="CG4" s="278" t="str">
        <f>Sprache!$E$194</f>
        <v>gr. Anz.</v>
      </c>
      <c r="CH4" s="279" t="str">
        <f>Sprache!$E$184</f>
        <v>Teams</v>
      </c>
      <c r="CJ4" s="277"/>
      <c r="CK4" s="275"/>
      <c r="CL4" s="275"/>
      <c r="CM4" s="276"/>
      <c r="CN4" s="920" t="str">
        <f>Sprache!$E$180</f>
        <v>Ergebn.</v>
      </c>
      <c r="CO4" s="920"/>
      <c r="CP4" s="278" t="str">
        <f>Sprache!$E$189</f>
        <v>Finale</v>
      </c>
      <c r="CQ4" s="278" t="str">
        <f>Sprache!$E$181</f>
        <v>G/U/V</v>
      </c>
      <c r="CR4" s="278" t="str">
        <f>Sprache!$E$182</f>
        <v>TD</v>
      </c>
      <c r="CS4" s="278" t="str">
        <f>Sprache!$E$183</f>
        <v>exakt</v>
      </c>
      <c r="CT4" s="278" t="str">
        <f>Sprache!$E$194</f>
        <v>gr. Anz.</v>
      </c>
      <c r="CU4" s="279" t="str">
        <f>Sprache!$E$184</f>
        <v>Teams</v>
      </c>
      <c r="CW4" s="277"/>
      <c r="CX4" s="275"/>
      <c r="CY4" s="275"/>
      <c r="CZ4" s="276"/>
      <c r="DA4" s="920" t="str">
        <f>Sprache!$E$180</f>
        <v>Ergebn.</v>
      </c>
      <c r="DB4" s="920"/>
      <c r="DC4" s="278" t="str">
        <f>Sprache!$E$189</f>
        <v>Finale</v>
      </c>
      <c r="DD4" s="278" t="str">
        <f>Sprache!$E$181</f>
        <v>G/U/V</v>
      </c>
      <c r="DE4" s="278" t="str">
        <f>Sprache!$E$182</f>
        <v>TD</v>
      </c>
      <c r="DF4" s="278" t="str">
        <f>Sprache!$E$183</f>
        <v>exakt</v>
      </c>
      <c r="DG4" s="278" t="str">
        <f>Sprache!$E$194</f>
        <v>gr. Anz.</v>
      </c>
      <c r="DH4" s="279" t="str">
        <f>Sprache!$E$184</f>
        <v>Teams</v>
      </c>
      <c r="DJ4" s="277"/>
      <c r="DK4" s="275"/>
      <c r="DL4" s="275"/>
      <c r="DM4" s="276"/>
      <c r="DN4" s="920" t="str">
        <f>Sprache!$E$180</f>
        <v>Ergebn.</v>
      </c>
      <c r="DO4" s="920"/>
      <c r="DP4" s="278" t="str">
        <f>Sprache!$E$189</f>
        <v>Finale</v>
      </c>
      <c r="DQ4" s="278" t="str">
        <f>Sprache!$E$181</f>
        <v>G/U/V</v>
      </c>
      <c r="DR4" s="278" t="str">
        <f>Sprache!$E$182</f>
        <v>TD</v>
      </c>
      <c r="DS4" s="278" t="str">
        <f>Sprache!$E$183</f>
        <v>exakt</v>
      </c>
      <c r="DT4" s="278" t="str">
        <f>Sprache!$E$194</f>
        <v>gr. Anz.</v>
      </c>
      <c r="DU4" s="279" t="str">
        <f>Sprache!$E$184</f>
        <v>Teams</v>
      </c>
      <c r="DW4" s="277"/>
      <c r="DX4" s="275"/>
      <c r="DY4" s="275"/>
      <c r="DZ4" s="276"/>
      <c r="EA4" s="920" t="str">
        <f>Sprache!$E$180</f>
        <v>Ergebn.</v>
      </c>
      <c r="EB4" s="920"/>
      <c r="EC4" s="278" t="str">
        <f>Sprache!$E$189</f>
        <v>Finale</v>
      </c>
      <c r="ED4" s="278" t="str">
        <f>Sprache!$E$181</f>
        <v>G/U/V</v>
      </c>
      <c r="EE4" s="278" t="str">
        <f>Sprache!$E$182</f>
        <v>TD</v>
      </c>
      <c r="EF4" s="278" t="str">
        <f>Sprache!$E$183</f>
        <v>exakt</v>
      </c>
      <c r="EG4" s="278" t="str">
        <f>Sprache!$E$194</f>
        <v>gr. Anz.</v>
      </c>
      <c r="EH4" s="279" t="str">
        <f>Sprache!$E$184</f>
        <v>Teams</v>
      </c>
      <c r="EJ4" s="277"/>
      <c r="EK4" s="275"/>
      <c r="EL4" s="275"/>
      <c r="EM4" s="276"/>
      <c r="EN4" s="920" t="str">
        <f>Sprache!$E$180</f>
        <v>Ergebn.</v>
      </c>
      <c r="EO4" s="920"/>
      <c r="EP4" s="278" t="str">
        <f>Sprache!$E$189</f>
        <v>Finale</v>
      </c>
      <c r="EQ4" s="278" t="str">
        <f>Sprache!$E$181</f>
        <v>G/U/V</v>
      </c>
      <c r="ER4" s="278" t="str">
        <f>Sprache!$E$182</f>
        <v>TD</v>
      </c>
      <c r="ES4" s="278" t="str">
        <f>Sprache!$E$183</f>
        <v>exakt</v>
      </c>
      <c r="ET4" s="278" t="str">
        <f>Sprache!$E$194</f>
        <v>gr. Anz.</v>
      </c>
      <c r="EU4" s="279" t="str">
        <f>Sprache!$E$184</f>
        <v>Teams</v>
      </c>
      <c r="EW4" s="277"/>
      <c r="EX4" s="275"/>
      <c r="EY4" s="275"/>
      <c r="EZ4" s="276"/>
      <c r="FA4" s="920" t="str">
        <f>Sprache!$E$180</f>
        <v>Ergebn.</v>
      </c>
      <c r="FB4" s="920"/>
      <c r="FC4" s="278" t="str">
        <f>Sprache!$E$189</f>
        <v>Finale</v>
      </c>
      <c r="FD4" s="278" t="str">
        <f>Sprache!$E$181</f>
        <v>G/U/V</v>
      </c>
      <c r="FE4" s="278" t="str">
        <f>Sprache!$E$182</f>
        <v>TD</v>
      </c>
      <c r="FF4" s="278" t="str">
        <f>Sprache!$E$183</f>
        <v>exakt</v>
      </c>
      <c r="FG4" s="278" t="str">
        <f>Sprache!$E$194</f>
        <v>gr. Anz.</v>
      </c>
      <c r="FH4" s="279" t="str">
        <f>Sprache!$E$184</f>
        <v>Teams</v>
      </c>
      <c r="FJ4" s="277"/>
      <c r="FK4" s="275"/>
      <c r="FL4" s="275"/>
      <c r="FM4" s="276"/>
      <c r="FN4" s="920" t="str">
        <f>Sprache!$E$180</f>
        <v>Ergebn.</v>
      </c>
      <c r="FO4" s="920"/>
      <c r="FP4" s="278" t="str">
        <f>Sprache!$E$189</f>
        <v>Finale</v>
      </c>
      <c r="FQ4" s="278" t="str">
        <f>Sprache!$E$181</f>
        <v>G/U/V</v>
      </c>
      <c r="FR4" s="278" t="str">
        <f>Sprache!$E$182</f>
        <v>TD</v>
      </c>
      <c r="FS4" s="278" t="str">
        <f>Sprache!$E$183</f>
        <v>exakt</v>
      </c>
      <c r="FT4" s="278" t="str">
        <f>Sprache!$E$194</f>
        <v>gr. Anz.</v>
      </c>
      <c r="FU4" s="279" t="str">
        <f>Sprache!$E$184</f>
        <v>Teams</v>
      </c>
      <c r="FW4" s="277"/>
      <c r="FX4" s="275"/>
      <c r="FY4" s="275"/>
      <c r="FZ4" s="276"/>
      <c r="GA4" s="920" t="str">
        <f>Sprache!$E$180</f>
        <v>Ergebn.</v>
      </c>
      <c r="GB4" s="920"/>
      <c r="GC4" s="278" t="str">
        <f>Sprache!$E$189</f>
        <v>Finale</v>
      </c>
      <c r="GD4" s="278" t="str">
        <f>Sprache!$E$181</f>
        <v>G/U/V</v>
      </c>
      <c r="GE4" s="278" t="str">
        <f>Sprache!$E$182</f>
        <v>TD</v>
      </c>
      <c r="GF4" s="278" t="str">
        <f>Sprache!$E$183</f>
        <v>exakt</v>
      </c>
      <c r="GG4" s="278" t="str">
        <f>Sprache!$E$194</f>
        <v>gr. Anz.</v>
      </c>
      <c r="GH4" s="279" t="str">
        <f>Sprache!$E$184</f>
        <v>Teams</v>
      </c>
      <c r="GJ4" s="277"/>
      <c r="GK4" s="275"/>
      <c r="GL4" s="275"/>
      <c r="GM4" s="276"/>
      <c r="GN4" s="920" t="str">
        <f>Sprache!$E$180</f>
        <v>Ergebn.</v>
      </c>
      <c r="GO4" s="920"/>
      <c r="GP4" s="278" t="str">
        <f>Sprache!$E$189</f>
        <v>Finale</v>
      </c>
      <c r="GQ4" s="278" t="str">
        <f>Sprache!$E$181</f>
        <v>G/U/V</v>
      </c>
      <c r="GR4" s="278" t="str">
        <f>Sprache!$E$182</f>
        <v>TD</v>
      </c>
      <c r="GS4" s="278" t="str">
        <f>Sprache!$E$183</f>
        <v>exakt</v>
      </c>
      <c r="GT4" s="278" t="str">
        <f>Sprache!$E$194</f>
        <v>gr. Anz.</v>
      </c>
      <c r="GU4" s="279" t="str">
        <f>Sprache!$E$184</f>
        <v>Teams</v>
      </c>
      <c r="GW4" s="277"/>
      <c r="GX4" s="275"/>
      <c r="GY4" s="275"/>
      <c r="GZ4" s="276"/>
      <c r="HA4" s="920" t="str">
        <f>Sprache!$E$180</f>
        <v>Ergebn.</v>
      </c>
      <c r="HB4" s="920"/>
      <c r="HC4" s="278" t="str">
        <f>Sprache!$E$189</f>
        <v>Finale</v>
      </c>
      <c r="HD4" s="278" t="str">
        <f>Sprache!$E$181</f>
        <v>G/U/V</v>
      </c>
      <c r="HE4" s="278" t="str">
        <f>Sprache!$E$182</f>
        <v>TD</v>
      </c>
      <c r="HF4" s="278" t="str">
        <f>Sprache!$E$183</f>
        <v>exakt</v>
      </c>
      <c r="HG4" s="278" t="str">
        <f>Sprache!$E$194</f>
        <v>gr. Anz.</v>
      </c>
      <c r="HH4" s="279" t="str">
        <f>Sprache!$E$184</f>
        <v>Teams</v>
      </c>
      <c r="HJ4" s="277"/>
      <c r="HK4" s="275"/>
      <c r="HL4" s="275"/>
      <c r="HM4" s="276"/>
      <c r="HN4" s="920" t="str">
        <f>Sprache!$E$180</f>
        <v>Ergebn.</v>
      </c>
      <c r="HO4" s="920"/>
      <c r="HP4" s="278" t="str">
        <f>Sprache!$E$189</f>
        <v>Finale</v>
      </c>
      <c r="HQ4" s="278" t="str">
        <f>Sprache!$E$181</f>
        <v>G/U/V</v>
      </c>
      <c r="HR4" s="278" t="str">
        <f>Sprache!$E$182</f>
        <v>TD</v>
      </c>
      <c r="HS4" s="278" t="str">
        <f>Sprache!$E$183</f>
        <v>exakt</v>
      </c>
      <c r="HT4" s="278" t="str">
        <f>Sprache!$E$194</f>
        <v>gr. Anz.</v>
      </c>
      <c r="HU4" s="279" t="str">
        <f>Sprache!$E$184</f>
        <v>Teams</v>
      </c>
      <c r="HW4" s="277"/>
      <c r="HX4" s="275"/>
      <c r="HY4" s="275"/>
      <c r="HZ4" s="276"/>
      <c r="IA4" s="920" t="str">
        <f>Sprache!$E$180</f>
        <v>Ergebn.</v>
      </c>
      <c r="IB4" s="920"/>
      <c r="IC4" s="278" t="str">
        <f>Sprache!$E$189</f>
        <v>Finale</v>
      </c>
      <c r="ID4" s="278" t="str">
        <f>Sprache!$E$181</f>
        <v>G/U/V</v>
      </c>
      <c r="IE4" s="278" t="str">
        <f>Sprache!$E$182</f>
        <v>TD</v>
      </c>
      <c r="IF4" s="278" t="str">
        <f>Sprache!$E$183</f>
        <v>exakt</v>
      </c>
      <c r="IG4" s="278" t="str">
        <f>Sprache!$E$194</f>
        <v>gr. Anz.</v>
      </c>
      <c r="IH4" s="279" t="str">
        <f>Sprache!$E$184</f>
        <v>Teams</v>
      </c>
      <c r="IJ4" s="277"/>
      <c r="IK4" s="275"/>
      <c r="IL4" s="275"/>
      <c r="IM4" s="276"/>
      <c r="IN4" s="920" t="str">
        <f>Sprache!$E$180</f>
        <v>Ergebn.</v>
      </c>
      <c r="IO4" s="920"/>
      <c r="IP4" s="278" t="str">
        <f>Sprache!$E$189</f>
        <v>Finale</v>
      </c>
      <c r="IQ4" s="278" t="str">
        <f>Sprache!$E$181</f>
        <v>G/U/V</v>
      </c>
      <c r="IR4" s="278" t="str">
        <f>Sprache!$E$182</f>
        <v>TD</v>
      </c>
      <c r="IS4" s="278" t="str">
        <f>Sprache!$E$183</f>
        <v>exakt</v>
      </c>
      <c r="IT4" s="278" t="str">
        <f>Sprache!$E$194</f>
        <v>gr. Anz.</v>
      </c>
      <c r="IU4" s="279" t="str">
        <f>Sprache!$E$184</f>
        <v>Teams</v>
      </c>
      <c r="IW4" s="277"/>
      <c r="IX4" s="275"/>
      <c r="IY4" s="275"/>
      <c r="IZ4" s="276"/>
      <c r="JA4" s="920" t="str">
        <f>Sprache!$E$180</f>
        <v>Ergebn.</v>
      </c>
      <c r="JB4" s="920"/>
      <c r="JC4" s="278" t="str">
        <f>Sprache!$E$189</f>
        <v>Finale</v>
      </c>
      <c r="JD4" s="278" t="str">
        <f>Sprache!$E$181</f>
        <v>G/U/V</v>
      </c>
      <c r="JE4" s="278" t="str">
        <f>Sprache!$E$182</f>
        <v>TD</v>
      </c>
      <c r="JF4" s="278" t="str">
        <f>Sprache!$E$183</f>
        <v>exakt</v>
      </c>
      <c r="JG4" s="278" t="str">
        <f>Sprache!$E$194</f>
        <v>gr. Anz.</v>
      </c>
      <c r="JH4" s="279" t="str">
        <f>Sprache!$E$184</f>
        <v>Teams</v>
      </c>
      <c r="JJ4" s="277"/>
      <c r="JK4" s="275"/>
      <c r="JL4" s="275"/>
      <c r="JM4" s="276"/>
      <c r="JN4" s="920" t="str">
        <f>Sprache!$E$180</f>
        <v>Ergebn.</v>
      </c>
      <c r="JO4" s="920"/>
      <c r="JP4" s="278" t="str">
        <f>Sprache!$E$189</f>
        <v>Finale</v>
      </c>
      <c r="JQ4" s="278" t="str">
        <f>Sprache!$E$181</f>
        <v>G/U/V</v>
      </c>
      <c r="JR4" s="278" t="str">
        <f>Sprache!$E$182</f>
        <v>TD</v>
      </c>
      <c r="JS4" s="278" t="str">
        <f>Sprache!$E$183</f>
        <v>exakt</v>
      </c>
      <c r="JT4" s="278" t="str">
        <f>Sprache!$E$194</f>
        <v>gr. Anz.</v>
      </c>
      <c r="JU4" s="279" t="str">
        <f>Sprache!$E$184</f>
        <v>Teams</v>
      </c>
      <c r="JW4" s="277"/>
      <c r="JX4" s="275"/>
      <c r="JY4" s="275"/>
      <c r="JZ4" s="276"/>
      <c r="KA4" s="920" t="str">
        <f>Sprache!$E$180</f>
        <v>Ergebn.</v>
      </c>
      <c r="KB4" s="920"/>
      <c r="KC4" s="278" t="str">
        <f>Sprache!$E$189</f>
        <v>Finale</v>
      </c>
      <c r="KD4" s="278" t="str">
        <f>Sprache!$E$181</f>
        <v>G/U/V</v>
      </c>
      <c r="KE4" s="278" t="str">
        <f>Sprache!$E$182</f>
        <v>TD</v>
      </c>
      <c r="KF4" s="278" t="str">
        <f>Sprache!$E$183</f>
        <v>exakt</v>
      </c>
      <c r="KG4" s="278" t="str">
        <f>Sprache!$E$194</f>
        <v>gr. Anz.</v>
      </c>
      <c r="KH4" s="279" t="str">
        <f>Sprache!$E$184</f>
        <v>Teams</v>
      </c>
      <c r="KJ4" s="277"/>
      <c r="KK4" s="275"/>
      <c r="KL4" s="275"/>
      <c r="KM4" s="276"/>
      <c r="KN4" s="920" t="str">
        <f>Sprache!$E$180</f>
        <v>Ergebn.</v>
      </c>
      <c r="KO4" s="920"/>
      <c r="KP4" s="278" t="str">
        <f>Sprache!$E$189</f>
        <v>Finale</v>
      </c>
      <c r="KQ4" s="278" t="str">
        <f>Sprache!$E$181</f>
        <v>G/U/V</v>
      </c>
      <c r="KR4" s="278" t="str">
        <f>Sprache!$E$182</f>
        <v>TD</v>
      </c>
      <c r="KS4" s="278" t="str">
        <f>Sprache!$E$183</f>
        <v>exakt</v>
      </c>
      <c r="KT4" s="278" t="str">
        <f>Sprache!$E$194</f>
        <v>gr. Anz.</v>
      </c>
      <c r="KU4" s="279" t="str">
        <f>Sprache!$E$184</f>
        <v>Teams</v>
      </c>
      <c r="KW4" s="277"/>
      <c r="KX4" s="275"/>
      <c r="KY4" s="275"/>
      <c r="KZ4" s="276"/>
      <c r="LA4" s="920" t="str">
        <f>Sprache!$E$180</f>
        <v>Ergebn.</v>
      </c>
      <c r="LB4" s="920"/>
      <c r="LC4" s="278" t="str">
        <f>Sprache!$E$189</f>
        <v>Finale</v>
      </c>
      <c r="LD4" s="278" t="str">
        <f>Sprache!$E$181</f>
        <v>G/U/V</v>
      </c>
      <c r="LE4" s="278" t="str">
        <f>Sprache!$E$182</f>
        <v>TD</v>
      </c>
      <c r="LF4" s="278" t="str">
        <f>Sprache!$E$183</f>
        <v>exakt</v>
      </c>
      <c r="LG4" s="278" t="str">
        <f>Sprache!$E$194</f>
        <v>gr. Anz.</v>
      </c>
      <c r="LH4" s="279" t="str">
        <f>Sprache!$E$184</f>
        <v>Teams</v>
      </c>
      <c r="LJ4" s="277"/>
      <c r="LK4" s="275"/>
      <c r="LL4" s="275"/>
      <c r="LM4" s="276"/>
      <c r="LN4" s="920" t="str">
        <f>Sprache!$E$180</f>
        <v>Ergebn.</v>
      </c>
      <c r="LO4" s="920"/>
      <c r="LP4" s="278" t="str">
        <f>Sprache!$E$189</f>
        <v>Finale</v>
      </c>
      <c r="LQ4" s="278" t="str">
        <f>Sprache!$E$181</f>
        <v>G/U/V</v>
      </c>
      <c r="LR4" s="278" t="str">
        <f>Sprache!$E$182</f>
        <v>TD</v>
      </c>
      <c r="LS4" s="278" t="str">
        <f>Sprache!$E$183</f>
        <v>exakt</v>
      </c>
      <c r="LT4" s="278" t="str">
        <f>Sprache!$E$194</f>
        <v>gr. Anz.</v>
      </c>
      <c r="LU4" s="279" t="str">
        <f>Sprache!$E$184</f>
        <v>Teams</v>
      </c>
      <c r="LW4" s="277"/>
      <c r="LX4" s="275"/>
      <c r="LY4" s="275"/>
      <c r="LZ4" s="276"/>
      <c r="MA4" s="920" t="str">
        <f>Sprache!$E$180</f>
        <v>Ergebn.</v>
      </c>
      <c r="MB4" s="920"/>
      <c r="MC4" s="278" t="str">
        <f>Sprache!$E$189</f>
        <v>Finale</v>
      </c>
      <c r="MD4" s="278" t="str">
        <f>Sprache!$E$181</f>
        <v>G/U/V</v>
      </c>
      <c r="ME4" s="278" t="str">
        <f>Sprache!$E$182</f>
        <v>TD</v>
      </c>
      <c r="MF4" s="278" t="str">
        <f>Sprache!$E$183</f>
        <v>exakt</v>
      </c>
      <c r="MG4" s="278" t="str">
        <f>Sprache!$E$194</f>
        <v>gr. Anz.</v>
      </c>
      <c r="MH4" s="279" t="str">
        <f>Sprache!$E$184</f>
        <v>Teams</v>
      </c>
    </row>
    <row r="5" spans="1:346" ht="24" customHeight="1" x14ac:dyDescent="0.25">
      <c r="A5" s="280"/>
      <c r="B5" s="281" t="str">
        <f>Sprache!$E$95&amp;" A"</f>
        <v>Gruppe A</v>
      </c>
      <c r="C5" s="282"/>
      <c r="D5" s="283"/>
      <c r="E5" s="284"/>
      <c r="F5" s="285"/>
      <c r="G5" s="286"/>
      <c r="J5" s="281" t="str">
        <f t="shared" ref="J5:J46" si="0">$B5</f>
        <v>Gruppe A</v>
      </c>
      <c r="K5" s="283"/>
      <c r="L5" s="283"/>
      <c r="M5" s="284"/>
      <c r="N5" s="287"/>
      <c r="O5" s="288"/>
      <c r="P5" s="285"/>
      <c r="Q5" s="289"/>
      <c r="R5" s="289"/>
      <c r="S5" s="284"/>
      <c r="T5" s="284"/>
      <c r="U5" s="290"/>
      <c r="W5" s="281" t="str">
        <f t="shared" ref="W5:W47" si="1">$B5</f>
        <v>Gruppe A</v>
      </c>
      <c r="X5" s="283"/>
      <c r="Y5" s="283"/>
      <c r="Z5" s="284"/>
      <c r="AA5" s="287"/>
      <c r="AB5" s="288"/>
      <c r="AC5" s="285"/>
      <c r="AD5" s="289"/>
      <c r="AE5" s="289"/>
      <c r="AF5" s="284"/>
      <c r="AG5" s="284"/>
      <c r="AH5" s="290"/>
      <c r="AJ5" s="281" t="str">
        <f t="shared" ref="AJ5:AJ47" si="2">$B5</f>
        <v>Gruppe A</v>
      </c>
      <c r="AK5" s="283"/>
      <c r="AL5" s="283"/>
      <c r="AM5" s="284"/>
      <c r="AN5" s="287"/>
      <c r="AO5" s="288"/>
      <c r="AP5" s="285"/>
      <c r="AQ5" s="289"/>
      <c r="AR5" s="289"/>
      <c r="AS5" s="284"/>
      <c r="AT5" s="284"/>
      <c r="AU5" s="290"/>
      <c r="AW5" s="281" t="str">
        <f t="shared" ref="AW5:AW47" si="3">$B5</f>
        <v>Gruppe A</v>
      </c>
      <c r="AX5" s="283"/>
      <c r="AY5" s="283"/>
      <c r="AZ5" s="284"/>
      <c r="BA5" s="287"/>
      <c r="BB5" s="288"/>
      <c r="BC5" s="285"/>
      <c r="BD5" s="289"/>
      <c r="BE5" s="289"/>
      <c r="BF5" s="284"/>
      <c r="BG5" s="284"/>
      <c r="BH5" s="290"/>
      <c r="BJ5" s="281" t="str">
        <f t="shared" ref="BJ5:BJ47" si="4">$B5</f>
        <v>Gruppe A</v>
      </c>
      <c r="BK5" s="283"/>
      <c r="BL5" s="283"/>
      <c r="BM5" s="284"/>
      <c r="BN5" s="287"/>
      <c r="BO5" s="288"/>
      <c r="BP5" s="285"/>
      <c r="BQ5" s="289"/>
      <c r="BR5" s="289"/>
      <c r="BS5" s="284"/>
      <c r="BT5" s="284"/>
      <c r="BU5" s="290"/>
      <c r="BW5" s="281" t="str">
        <f t="shared" ref="BW5:BW47" si="5">$B5</f>
        <v>Gruppe A</v>
      </c>
      <c r="BX5" s="283"/>
      <c r="BY5" s="283"/>
      <c r="BZ5" s="284"/>
      <c r="CA5" s="287"/>
      <c r="CB5" s="288"/>
      <c r="CC5" s="285"/>
      <c r="CD5" s="289"/>
      <c r="CE5" s="289"/>
      <c r="CF5" s="284"/>
      <c r="CG5" s="284"/>
      <c r="CH5" s="290"/>
      <c r="CJ5" s="281" t="str">
        <f t="shared" ref="CJ5:CJ47" si="6">$B5</f>
        <v>Gruppe A</v>
      </c>
      <c r="CK5" s="283"/>
      <c r="CL5" s="283"/>
      <c r="CM5" s="284"/>
      <c r="CN5" s="287"/>
      <c r="CO5" s="288"/>
      <c r="CP5" s="285"/>
      <c r="CQ5" s="289"/>
      <c r="CR5" s="289"/>
      <c r="CS5" s="284"/>
      <c r="CT5" s="284"/>
      <c r="CU5" s="290"/>
      <c r="CW5" s="281" t="str">
        <f t="shared" ref="CW5:CW47" si="7">$B5</f>
        <v>Gruppe A</v>
      </c>
      <c r="CX5" s="283"/>
      <c r="CY5" s="283"/>
      <c r="CZ5" s="284"/>
      <c r="DA5" s="287"/>
      <c r="DB5" s="288"/>
      <c r="DC5" s="285"/>
      <c r="DD5" s="289"/>
      <c r="DE5" s="289"/>
      <c r="DF5" s="284"/>
      <c r="DG5" s="284"/>
      <c r="DH5" s="290"/>
      <c r="DJ5" s="281" t="str">
        <f t="shared" ref="DJ5:DJ47" si="8">$B5</f>
        <v>Gruppe A</v>
      </c>
      <c r="DK5" s="283"/>
      <c r="DL5" s="283"/>
      <c r="DM5" s="284"/>
      <c r="DN5" s="287"/>
      <c r="DO5" s="288"/>
      <c r="DP5" s="285"/>
      <c r="DQ5" s="289"/>
      <c r="DR5" s="289"/>
      <c r="DS5" s="284"/>
      <c r="DT5" s="284"/>
      <c r="DU5" s="290"/>
      <c r="DW5" s="281" t="str">
        <f t="shared" ref="DW5:DW47" si="9">$B5</f>
        <v>Gruppe A</v>
      </c>
      <c r="DX5" s="283"/>
      <c r="DY5" s="283"/>
      <c r="DZ5" s="284"/>
      <c r="EA5" s="287"/>
      <c r="EB5" s="288"/>
      <c r="EC5" s="285"/>
      <c r="ED5" s="289"/>
      <c r="EE5" s="289"/>
      <c r="EF5" s="284"/>
      <c r="EG5" s="284"/>
      <c r="EH5" s="290"/>
      <c r="EJ5" s="281" t="str">
        <f t="shared" ref="EJ5:EJ47" si="10">$B5</f>
        <v>Gruppe A</v>
      </c>
      <c r="EK5" s="283"/>
      <c r="EL5" s="283"/>
      <c r="EM5" s="284"/>
      <c r="EN5" s="287"/>
      <c r="EO5" s="288"/>
      <c r="EP5" s="285"/>
      <c r="EQ5" s="289"/>
      <c r="ER5" s="289"/>
      <c r="ES5" s="284"/>
      <c r="ET5" s="284"/>
      <c r="EU5" s="290"/>
      <c r="EW5" s="281" t="str">
        <f t="shared" ref="EW5:EW47" si="11">$B5</f>
        <v>Gruppe A</v>
      </c>
      <c r="EX5" s="283"/>
      <c r="EY5" s="283"/>
      <c r="EZ5" s="284"/>
      <c r="FA5" s="287"/>
      <c r="FB5" s="288"/>
      <c r="FC5" s="285"/>
      <c r="FD5" s="289"/>
      <c r="FE5" s="289"/>
      <c r="FF5" s="284"/>
      <c r="FG5" s="284"/>
      <c r="FH5" s="290"/>
      <c r="FJ5" s="281" t="str">
        <f t="shared" ref="FJ5:FJ47" si="12">$B5</f>
        <v>Gruppe A</v>
      </c>
      <c r="FK5" s="283"/>
      <c r="FL5" s="283"/>
      <c r="FM5" s="284"/>
      <c r="FN5" s="287"/>
      <c r="FO5" s="288"/>
      <c r="FP5" s="285"/>
      <c r="FQ5" s="289"/>
      <c r="FR5" s="289"/>
      <c r="FS5" s="284"/>
      <c r="FT5" s="284"/>
      <c r="FU5" s="290"/>
      <c r="FW5" s="281" t="str">
        <f t="shared" ref="FW5:FW47" si="13">$B5</f>
        <v>Gruppe A</v>
      </c>
      <c r="FX5" s="283"/>
      <c r="FY5" s="283"/>
      <c r="FZ5" s="284"/>
      <c r="GA5" s="287"/>
      <c r="GB5" s="288"/>
      <c r="GC5" s="285"/>
      <c r="GD5" s="289"/>
      <c r="GE5" s="289"/>
      <c r="GF5" s="284"/>
      <c r="GG5" s="284"/>
      <c r="GH5" s="290"/>
      <c r="GJ5" s="281" t="str">
        <f t="shared" ref="GJ5:GJ47" si="14">$B5</f>
        <v>Gruppe A</v>
      </c>
      <c r="GK5" s="283"/>
      <c r="GL5" s="283"/>
      <c r="GM5" s="284"/>
      <c r="GN5" s="287"/>
      <c r="GO5" s="288"/>
      <c r="GP5" s="285"/>
      <c r="GQ5" s="289"/>
      <c r="GR5" s="289"/>
      <c r="GS5" s="284"/>
      <c r="GT5" s="284"/>
      <c r="GU5" s="290"/>
      <c r="GW5" s="281" t="str">
        <f t="shared" ref="GW5:GW47" si="15">$B5</f>
        <v>Gruppe A</v>
      </c>
      <c r="GX5" s="283"/>
      <c r="GY5" s="283"/>
      <c r="GZ5" s="284"/>
      <c r="HA5" s="287"/>
      <c r="HB5" s="288"/>
      <c r="HC5" s="285"/>
      <c r="HD5" s="289"/>
      <c r="HE5" s="289"/>
      <c r="HF5" s="284"/>
      <c r="HG5" s="284"/>
      <c r="HH5" s="290"/>
      <c r="HJ5" s="281" t="str">
        <f t="shared" ref="HJ5:HJ47" si="16">$B5</f>
        <v>Gruppe A</v>
      </c>
      <c r="HK5" s="283"/>
      <c r="HL5" s="283"/>
      <c r="HM5" s="284"/>
      <c r="HN5" s="287"/>
      <c r="HO5" s="288"/>
      <c r="HP5" s="285"/>
      <c r="HQ5" s="289"/>
      <c r="HR5" s="289"/>
      <c r="HS5" s="284"/>
      <c r="HT5" s="284"/>
      <c r="HU5" s="290"/>
      <c r="HW5" s="281" t="str">
        <f t="shared" ref="HW5:HW47" si="17">$B5</f>
        <v>Gruppe A</v>
      </c>
      <c r="HX5" s="283"/>
      <c r="HY5" s="283"/>
      <c r="HZ5" s="284"/>
      <c r="IA5" s="287"/>
      <c r="IB5" s="288"/>
      <c r="IC5" s="285"/>
      <c r="ID5" s="289"/>
      <c r="IE5" s="289"/>
      <c r="IF5" s="284"/>
      <c r="IG5" s="284"/>
      <c r="IH5" s="290"/>
      <c r="IJ5" s="281" t="str">
        <f t="shared" ref="IJ5:IJ47" si="18">$B5</f>
        <v>Gruppe A</v>
      </c>
      <c r="IK5" s="283"/>
      <c r="IL5" s="283"/>
      <c r="IM5" s="284"/>
      <c r="IN5" s="287"/>
      <c r="IO5" s="288"/>
      <c r="IP5" s="285"/>
      <c r="IQ5" s="289"/>
      <c r="IR5" s="289"/>
      <c r="IS5" s="284"/>
      <c r="IT5" s="284"/>
      <c r="IU5" s="290"/>
      <c r="IW5" s="281" t="str">
        <f t="shared" ref="IW5:IW47" si="19">$B5</f>
        <v>Gruppe A</v>
      </c>
      <c r="IX5" s="283"/>
      <c r="IY5" s="283"/>
      <c r="IZ5" s="284"/>
      <c r="JA5" s="287"/>
      <c r="JB5" s="288"/>
      <c r="JC5" s="285"/>
      <c r="JD5" s="289"/>
      <c r="JE5" s="289"/>
      <c r="JF5" s="284"/>
      <c r="JG5" s="284"/>
      <c r="JH5" s="290"/>
      <c r="JJ5" s="281" t="str">
        <f t="shared" ref="JJ5:JJ47" si="20">$B5</f>
        <v>Gruppe A</v>
      </c>
      <c r="JK5" s="283"/>
      <c r="JL5" s="283"/>
      <c r="JM5" s="284"/>
      <c r="JN5" s="287"/>
      <c r="JO5" s="288"/>
      <c r="JP5" s="285"/>
      <c r="JQ5" s="289"/>
      <c r="JR5" s="289"/>
      <c r="JS5" s="284"/>
      <c r="JT5" s="284"/>
      <c r="JU5" s="290"/>
      <c r="JW5" s="281" t="str">
        <f t="shared" ref="JW5:JW47" si="21">$B5</f>
        <v>Gruppe A</v>
      </c>
      <c r="JX5" s="283"/>
      <c r="JY5" s="283"/>
      <c r="JZ5" s="284"/>
      <c r="KA5" s="287"/>
      <c r="KB5" s="288"/>
      <c r="KC5" s="285"/>
      <c r="KD5" s="289"/>
      <c r="KE5" s="289"/>
      <c r="KF5" s="284"/>
      <c r="KG5" s="284"/>
      <c r="KH5" s="290"/>
      <c r="KJ5" s="281" t="str">
        <f t="shared" ref="KJ5:KJ47" si="22">$B5</f>
        <v>Gruppe A</v>
      </c>
      <c r="KK5" s="283"/>
      <c r="KL5" s="283"/>
      <c r="KM5" s="284"/>
      <c r="KN5" s="287"/>
      <c r="KO5" s="288"/>
      <c r="KP5" s="285"/>
      <c r="KQ5" s="289"/>
      <c r="KR5" s="289"/>
      <c r="KS5" s="284"/>
      <c r="KT5" s="284"/>
      <c r="KU5" s="290"/>
      <c r="KW5" s="281" t="str">
        <f t="shared" ref="KW5:KW47" si="23">$B5</f>
        <v>Gruppe A</v>
      </c>
      <c r="KX5" s="283"/>
      <c r="KY5" s="283"/>
      <c r="KZ5" s="284"/>
      <c r="LA5" s="287"/>
      <c r="LB5" s="288"/>
      <c r="LC5" s="285"/>
      <c r="LD5" s="289"/>
      <c r="LE5" s="289"/>
      <c r="LF5" s="284"/>
      <c r="LG5" s="284"/>
      <c r="LH5" s="290"/>
      <c r="LJ5" s="281" t="str">
        <f t="shared" ref="LJ5:LJ47" si="24">$B5</f>
        <v>Gruppe A</v>
      </c>
      <c r="LK5" s="283"/>
      <c r="LL5" s="283"/>
      <c r="LM5" s="284"/>
      <c r="LN5" s="287"/>
      <c r="LO5" s="288"/>
      <c r="LP5" s="285"/>
      <c r="LQ5" s="289"/>
      <c r="LR5" s="289"/>
      <c r="LS5" s="284"/>
      <c r="LT5" s="284"/>
      <c r="LU5" s="290"/>
      <c r="LW5" s="281" t="str">
        <f t="shared" ref="LW5:LW47" si="25">$B5</f>
        <v>Gruppe A</v>
      </c>
      <c r="LX5" s="283"/>
      <c r="LY5" s="283"/>
      <c r="LZ5" s="284"/>
      <c r="MA5" s="287"/>
      <c r="MB5" s="288"/>
      <c r="MC5" s="285"/>
      <c r="MD5" s="289"/>
      <c r="ME5" s="289"/>
      <c r="MF5" s="284"/>
      <c r="MG5" s="284"/>
      <c r="MH5" s="290"/>
    </row>
    <row r="6" spans="1:346" x14ac:dyDescent="0.25">
      <c r="B6" s="291">
        <f>INDEX(Groups!$C$7:$C$35,MATCH(C6,Groups!$D$7:$D$35,0))</f>
        <v>1</v>
      </c>
      <c r="C6" s="292" t="str">
        <f>CalcA!$P$22</f>
        <v>A1</v>
      </c>
      <c r="D6" s="293">
        <f>INDEX(Groups!$C$7:$C$35,MATCH(E6,Groups!$D$7:$D$35,0))</f>
        <v>2</v>
      </c>
      <c r="E6" s="292" t="str">
        <f>CalcA!$Q$22</f>
        <v>A2</v>
      </c>
      <c r="F6" s="294" t="str">
        <f>CalcA!$R$22</f>
        <v/>
      </c>
      <c r="G6" s="295" t="str">
        <f>CalcA!$S$22</f>
        <v/>
      </c>
      <c r="J6" s="291">
        <f t="shared" si="0"/>
        <v>1</v>
      </c>
      <c r="K6" s="292" t="str">
        <f>$C6</f>
        <v>A1</v>
      </c>
      <c r="L6" s="293">
        <f t="shared" ref="L6:L46" si="26">$D6</f>
        <v>2</v>
      </c>
      <c r="M6" s="292" t="str">
        <f>$E6</f>
        <v>A2</v>
      </c>
      <c r="N6" s="296"/>
      <c r="O6" s="296"/>
      <c r="P6" s="297"/>
      <c r="Q6" s="293" t="str">
        <f t="shared" ref="Q6:Q11" si="27">IF(($F6&lt;&gt;"")*($G6&lt;&gt;"")*(N6&lt;&gt;"")*(O6&lt;&gt;""),($F6&gt;$G6)*(N6&gt;O6)+($F6=$G6)*(N6=O6)+($F6&lt;$G6)*(N6&lt;O6),"")</f>
        <v/>
      </c>
      <c r="R6" s="293" t="str">
        <f>IF((Q6&lt;&gt;""),IF(OR($F6&lt;&gt;$G6,PrSettings!$M$4="●"),(($F6-$G6)=(N6-O6))*1,0),"")</f>
        <v/>
      </c>
      <c r="S6" s="293" t="str">
        <f t="shared" ref="S6:S11" si="28">IF((Q6&lt;&gt;""),($F6=N6)*($G6=O6),"")</f>
        <v/>
      </c>
      <c r="T6" s="293" t="str">
        <f>IF(Q6&lt;&gt;"",IF(ABS($F6-$G6)&gt;=PrSettings!$M$7,(ABS($F6-$G6-N6+O6)&lt;=1)*1,IF(AND(Q6,$F6=$G6,$F6&gt;=PrSettings!$M$6),(ABS(N6-$F6)&lt;=1)*1,IF(AND(ABS($F6-$G6-N6+O6)&lt;=1,$F6+$G6&gt;=PrSettings!$M$8),(ABS(N6-$F6)&lt;=1)*(ABS(O6-$G6)&lt;=1)*1,""))),"")</f>
        <v/>
      </c>
      <c r="U6" s="298"/>
      <c r="W6" s="291">
        <f t="shared" si="1"/>
        <v>1</v>
      </c>
      <c r="X6" s="292" t="str">
        <f>$C6</f>
        <v>A1</v>
      </c>
      <c r="Y6" s="293">
        <f t="shared" ref="Y6:Y46" si="29">$D6</f>
        <v>2</v>
      </c>
      <c r="Z6" s="292" t="str">
        <f>$E6</f>
        <v>A2</v>
      </c>
      <c r="AA6" s="296"/>
      <c r="AB6" s="296"/>
      <c r="AC6" s="297"/>
      <c r="AD6" s="293" t="str">
        <f t="shared" ref="AD6:AD11" si="30">IF(($F6&lt;&gt;"")*($G6&lt;&gt;"")*(AA6&lt;&gt;"")*(AB6&lt;&gt;""),($F6&gt;$G6)*(AA6&gt;AB6)+($F6=$G6)*(AA6=AB6)+($F6&lt;$G6)*(AA6&lt;AB6),"")</f>
        <v/>
      </c>
      <c r="AE6" s="293" t="str">
        <f>IF((AD6&lt;&gt;""),IF(OR($F6&lt;&gt;$G6,PrSettings!$M$4="●"),(($F6-$G6)=(AA6-AB6))*1,0),"")</f>
        <v/>
      </c>
      <c r="AF6" s="293" t="str">
        <f t="shared" ref="AF6:AF11" si="31">IF((AD6&lt;&gt;""),($F6=AA6)*($G6=AB6),"")</f>
        <v/>
      </c>
      <c r="AG6" s="293" t="str">
        <f>IF(AD6&lt;&gt;"",IF(ABS($F6-$G6)&gt;=PrSettings!$M$7,(ABS($F6-$G6-AA6+AB6)&lt;=1)*1,IF(AND(AD6,$F6=$G6,$F6&gt;=PrSettings!$M$6),(ABS(AA6-$F6)&lt;=1)*1,IF(AND(ABS($F6-$G6-AA6+AB6)&lt;=1,$F6+$G6&gt;=PrSettings!$M$8),(ABS(AA6-$F6)&lt;=1)*(ABS(AB6-$G6)&lt;=1)*1,""))),"")</f>
        <v/>
      </c>
      <c r="AH6" s="298"/>
      <c r="AJ6" s="291">
        <f t="shared" si="2"/>
        <v>1</v>
      </c>
      <c r="AK6" s="292" t="str">
        <f>$C6</f>
        <v>A1</v>
      </c>
      <c r="AL6" s="293">
        <f t="shared" ref="AL6:AL46" si="32">$D6</f>
        <v>2</v>
      </c>
      <c r="AM6" s="292" t="str">
        <f>$E6</f>
        <v>A2</v>
      </c>
      <c r="AN6" s="296"/>
      <c r="AO6" s="296"/>
      <c r="AP6" s="297"/>
      <c r="AQ6" s="293" t="str">
        <f t="shared" ref="AQ6:AQ11" si="33">IF(($F6&lt;&gt;"")*($G6&lt;&gt;"")*(AN6&lt;&gt;"")*(AO6&lt;&gt;""),($F6&gt;$G6)*(AN6&gt;AO6)+($F6=$G6)*(AN6=AO6)+($F6&lt;$G6)*(AN6&lt;AO6),"")</f>
        <v/>
      </c>
      <c r="AR6" s="293" t="str">
        <f>IF((AQ6&lt;&gt;""),IF(OR($F6&lt;&gt;$G6,PrSettings!$M$4="●"),(($F6-$G6)=(AN6-AO6))*1,0),"")</f>
        <v/>
      </c>
      <c r="AS6" s="293" t="str">
        <f t="shared" ref="AS6:AS11" si="34">IF((AQ6&lt;&gt;""),($F6=AN6)*($G6=AO6),"")</f>
        <v/>
      </c>
      <c r="AT6" s="293" t="str">
        <f>IF(AQ6&lt;&gt;"",IF(ABS($F6-$G6)&gt;=PrSettings!$M$7,(ABS($F6-$G6-AN6+AO6)&lt;=1)*1,IF(AND(AQ6,$F6=$G6,$F6&gt;=PrSettings!$M$6),(ABS(AN6-$F6)&lt;=1)*1,IF(AND(ABS($F6-$G6-AN6+AO6)&lt;=1,$F6+$G6&gt;=PrSettings!$M$8),(ABS(AN6-$F6)&lt;=1)*(ABS(AO6-$G6)&lt;=1)*1,""))),"")</f>
        <v/>
      </c>
      <c r="AU6" s="298"/>
      <c r="AW6" s="291">
        <f t="shared" si="3"/>
        <v>1</v>
      </c>
      <c r="AX6" s="292" t="str">
        <f>$C6</f>
        <v>A1</v>
      </c>
      <c r="AY6" s="293">
        <f t="shared" ref="AY6:AY46" si="35">$D6</f>
        <v>2</v>
      </c>
      <c r="AZ6" s="292" t="str">
        <f>$E6</f>
        <v>A2</v>
      </c>
      <c r="BA6" s="296"/>
      <c r="BB6" s="296"/>
      <c r="BC6" s="297"/>
      <c r="BD6" s="293" t="str">
        <f t="shared" ref="BD6:BD11" si="36">IF(($F6&lt;&gt;"")*($G6&lt;&gt;"")*(BA6&lt;&gt;"")*(BB6&lt;&gt;""),($F6&gt;$G6)*(BA6&gt;BB6)+($F6=$G6)*(BA6=BB6)+($F6&lt;$G6)*(BA6&lt;BB6),"")</f>
        <v/>
      </c>
      <c r="BE6" s="293" t="str">
        <f>IF((BD6&lt;&gt;""),IF(OR($F6&lt;&gt;$G6,PrSettings!$M$4="●"),(($F6-$G6)=(BA6-BB6))*1,0),"")</f>
        <v/>
      </c>
      <c r="BF6" s="293" t="str">
        <f t="shared" ref="BF6:BF11" si="37">IF((BD6&lt;&gt;""),($F6=BA6)*($G6=BB6),"")</f>
        <v/>
      </c>
      <c r="BG6" s="293" t="str">
        <f>IF(BD6&lt;&gt;"",IF(ABS($F6-$G6)&gt;=PrSettings!$M$7,(ABS($F6-$G6-BA6+BB6)&lt;=1)*1,IF(AND(BD6,$F6=$G6,$F6&gt;=PrSettings!$M$6),(ABS(BA6-$F6)&lt;=1)*1,IF(AND(ABS($F6-$G6-BA6+BB6)&lt;=1,$F6+$G6&gt;=PrSettings!$M$8),(ABS(BA6-$F6)&lt;=1)*(ABS(BB6-$G6)&lt;=1)*1,""))),"")</f>
        <v/>
      </c>
      <c r="BH6" s="298"/>
      <c r="BJ6" s="291">
        <f t="shared" si="4"/>
        <v>1</v>
      </c>
      <c r="BK6" s="292" t="str">
        <f>$C6</f>
        <v>A1</v>
      </c>
      <c r="BL6" s="293">
        <f t="shared" ref="BL6:BL46" si="38">$D6</f>
        <v>2</v>
      </c>
      <c r="BM6" s="292" t="str">
        <f>$E6</f>
        <v>A2</v>
      </c>
      <c r="BN6" s="296"/>
      <c r="BO6" s="296"/>
      <c r="BP6" s="297"/>
      <c r="BQ6" s="293" t="str">
        <f t="shared" ref="BQ6:BQ11" si="39">IF(($F6&lt;&gt;"")*($G6&lt;&gt;"")*(BN6&lt;&gt;"")*(BO6&lt;&gt;""),($F6&gt;$G6)*(BN6&gt;BO6)+($F6=$G6)*(BN6=BO6)+($F6&lt;$G6)*(BN6&lt;BO6),"")</f>
        <v/>
      </c>
      <c r="BR6" s="293" t="str">
        <f>IF((BQ6&lt;&gt;""),IF(OR($F6&lt;&gt;$G6,PrSettings!$M$4="●"),(($F6-$G6)=(BN6-BO6))*1,0),"")</f>
        <v/>
      </c>
      <c r="BS6" s="293" t="str">
        <f t="shared" ref="BS6:BS11" si="40">IF((BQ6&lt;&gt;""),($F6=BN6)*($G6=BO6),"")</f>
        <v/>
      </c>
      <c r="BT6" s="293" t="str">
        <f>IF(BQ6&lt;&gt;"",IF(ABS($F6-$G6)&gt;=PrSettings!$M$7,(ABS($F6-$G6-BN6+BO6)&lt;=1)*1,IF(AND(BQ6,$F6=$G6,$F6&gt;=PrSettings!$M$6),(ABS(BN6-$F6)&lt;=1)*1,IF(AND(ABS($F6-$G6-BN6+BO6)&lt;=1,$F6+$G6&gt;=PrSettings!$M$8),(ABS(BN6-$F6)&lt;=1)*(ABS(BO6-$G6)&lt;=1)*1,""))),"")</f>
        <v/>
      </c>
      <c r="BU6" s="298"/>
      <c r="BW6" s="291">
        <f t="shared" si="5"/>
        <v>1</v>
      </c>
      <c r="BX6" s="292" t="str">
        <f>$C6</f>
        <v>A1</v>
      </c>
      <c r="BY6" s="293">
        <f t="shared" ref="BY6:BY46" si="41">$D6</f>
        <v>2</v>
      </c>
      <c r="BZ6" s="292" t="str">
        <f>$E6</f>
        <v>A2</v>
      </c>
      <c r="CA6" s="296"/>
      <c r="CB6" s="296"/>
      <c r="CC6" s="297"/>
      <c r="CD6" s="293" t="str">
        <f t="shared" ref="CD6:CD11" si="42">IF(($F6&lt;&gt;"")*($G6&lt;&gt;"")*(CA6&lt;&gt;"")*(CB6&lt;&gt;""),($F6&gt;$G6)*(CA6&gt;CB6)+($F6=$G6)*(CA6=CB6)+($F6&lt;$G6)*(CA6&lt;CB6),"")</f>
        <v/>
      </c>
      <c r="CE6" s="293" t="str">
        <f>IF((CD6&lt;&gt;""),IF(OR($F6&lt;&gt;$G6,PrSettings!$M$4="●"),(($F6-$G6)=(CA6-CB6))*1,0),"")</f>
        <v/>
      </c>
      <c r="CF6" s="293" t="str">
        <f t="shared" ref="CF6:CF11" si="43">IF((CD6&lt;&gt;""),($F6=CA6)*($G6=CB6),"")</f>
        <v/>
      </c>
      <c r="CG6" s="293" t="str">
        <f>IF(CD6&lt;&gt;"",IF(ABS($F6-$G6)&gt;=PrSettings!$M$7,(ABS($F6-$G6-CA6+CB6)&lt;=1)*1,IF(AND(CD6,$F6=$G6,$F6&gt;=PrSettings!$M$6),(ABS(CA6-$F6)&lt;=1)*1,IF(AND(ABS($F6-$G6-CA6+CB6)&lt;=1,$F6+$G6&gt;=PrSettings!$M$8),(ABS(CA6-$F6)&lt;=1)*(ABS(CB6-$G6)&lt;=1)*1,""))),"")</f>
        <v/>
      </c>
      <c r="CH6" s="298"/>
      <c r="CJ6" s="291">
        <f t="shared" si="6"/>
        <v>1</v>
      </c>
      <c r="CK6" s="292" t="str">
        <f>$C6</f>
        <v>A1</v>
      </c>
      <c r="CL6" s="293">
        <f t="shared" ref="CL6:CL46" si="44">$D6</f>
        <v>2</v>
      </c>
      <c r="CM6" s="292" t="str">
        <f>$E6</f>
        <v>A2</v>
      </c>
      <c r="CN6" s="296"/>
      <c r="CO6" s="296"/>
      <c r="CP6" s="297"/>
      <c r="CQ6" s="293" t="str">
        <f t="shared" ref="CQ6:CQ11" si="45">IF(($F6&lt;&gt;"")*($G6&lt;&gt;"")*(CN6&lt;&gt;"")*(CO6&lt;&gt;""),($F6&gt;$G6)*(CN6&gt;CO6)+($F6=$G6)*(CN6=CO6)+($F6&lt;$G6)*(CN6&lt;CO6),"")</f>
        <v/>
      </c>
      <c r="CR6" s="293" t="str">
        <f>IF((CQ6&lt;&gt;""),IF(OR($F6&lt;&gt;$G6,PrSettings!$M$4="●"),(($F6-$G6)=(CN6-CO6))*1,0),"")</f>
        <v/>
      </c>
      <c r="CS6" s="293" t="str">
        <f t="shared" ref="CS6:CS11" si="46">IF((CQ6&lt;&gt;""),($F6=CN6)*($G6=CO6),"")</f>
        <v/>
      </c>
      <c r="CT6" s="293" t="str">
        <f>IF(CQ6&lt;&gt;"",IF(ABS($F6-$G6)&gt;=PrSettings!$M$7,(ABS($F6-$G6-CN6+CO6)&lt;=1)*1,IF(AND(CQ6,$F6=$G6,$F6&gt;=PrSettings!$M$6),(ABS(CN6-$F6)&lt;=1)*1,IF(AND(ABS($F6-$G6-CN6+CO6)&lt;=1,$F6+$G6&gt;=PrSettings!$M$8),(ABS(CN6-$F6)&lt;=1)*(ABS(CO6-$G6)&lt;=1)*1,""))),"")</f>
        <v/>
      </c>
      <c r="CU6" s="298"/>
      <c r="CW6" s="291">
        <f t="shared" si="7"/>
        <v>1</v>
      </c>
      <c r="CX6" s="292" t="str">
        <f>$C6</f>
        <v>A1</v>
      </c>
      <c r="CY6" s="293">
        <f t="shared" ref="CY6:CY46" si="47">$D6</f>
        <v>2</v>
      </c>
      <c r="CZ6" s="292" t="str">
        <f>$E6</f>
        <v>A2</v>
      </c>
      <c r="DA6" s="296"/>
      <c r="DB6" s="296"/>
      <c r="DC6" s="297"/>
      <c r="DD6" s="293" t="str">
        <f t="shared" ref="DD6:DD11" si="48">IF(($F6&lt;&gt;"")*($G6&lt;&gt;"")*(DA6&lt;&gt;"")*(DB6&lt;&gt;""),($F6&gt;$G6)*(DA6&gt;DB6)+($F6=$G6)*(DA6=DB6)+($F6&lt;$G6)*(DA6&lt;DB6),"")</f>
        <v/>
      </c>
      <c r="DE6" s="293" t="str">
        <f>IF((DD6&lt;&gt;""),IF(OR($F6&lt;&gt;$G6,PrSettings!$M$4="●"),(($F6-$G6)=(DA6-DB6))*1,0),"")</f>
        <v/>
      </c>
      <c r="DF6" s="293" t="str">
        <f t="shared" ref="DF6:DF11" si="49">IF((DD6&lt;&gt;""),($F6=DA6)*($G6=DB6),"")</f>
        <v/>
      </c>
      <c r="DG6" s="293" t="str">
        <f>IF(DD6&lt;&gt;"",IF(ABS($F6-$G6)&gt;=PrSettings!$M$7,(ABS($F6-$G6-DA6+DB6)&lt;=1)*1,IF(AND(DD6,$F6=$G6,$F6&gt;=PrSettings!$M$6),(ABS(DA6-$F6)&lt;=1)*1,IF(AND(ABS($F6-$G6-DA6+DB6)&lt;=1,$F6+$G6&gt;=PrSettings!$M$8),(ABS(DA6-$F6)&lt;=1)*(ABS(DB6-$G6)&lt;=1)*1,""))),"")</f>
        <v/>
      </c>
      <c r="DH6" s="298"/>
      <c r="DJ6" s="291">
        <f t="shared" si="8"/>
        <v>1</v>
      </c>
      <c r="DK6" s="292" t="str">
        <f>$C6</f>
        <v>A1</v>
      </c>
      <c r="DL6" s="293">
        <f t="shared" ref="DL6:DL46" si="50">$D6</f>
        <v>2</v>
      </c>
      <c r="DM6" s="292" t="str">
        <f>$E6</f>
        <v>A2</v>
      </c>
      <c r="DN6" s="296"/>
      <c r="DO6" s="296"/>
      <c r="DP6" s="297"/>
      <c r="DQ6" s="293" t="str">
        <f t="shared" ref="DQ6:DQ11" si="51">IF(($F6&lt;&gt;"")*($G6&lt;&gt;"")*(DN6&lt;&gt;"")*(DO6&lt;&gt;""),($F6&gt;$G6)*(DN6&gt;DO6)+($F6=$G6)*(DN6=DO6)+($F6&lt;$G6)*(DN6&lt;DO6),"")</f>
        <v/>
      </c>
      <c r="DR6" s="293" t="str">
        <f>IF((DQ6&lt;&gt;""),IF(OR($F6&lt;&gt;$G6,PrSettings!$M$4="●"),(($F6-$G6)=(DN6-DO6))*1,0),"")</f>
        <v/>
      </c>
      <c r="DS6" s="293" t="str">
        <f t="shared" ref="DS6:DS11" si="52">IF((DQ6&lt;&gt;""),($F6=DN6)*($G6=DO6),"")</f>
        <v/>
      </c>
      <c r="DT6" s="293" t="str">
        <f>IF(DQ6&lt;&gt;"",IF(ABS($F6-$G6)&gt;=PrSettings!$M$7,(ABS($F6-$G6-DN6+DO6)&lt;=1)*1,IF(AND(DQ6,$F6=$G6,$F6&gt;=PrSettings!$M$6),(ABS(DN6-$F6)&lt;=1)*1,IF(AND(ABS($F6-$G6-DN6+DO6)&lt;=1,$F6+$G6&gt;=PrSettings!$M$8),(ABS(DN6-$F6)&lt;=1)*(ABS(DO6-$G6)&lt;=1)*1,""))),"")</f>
        <v/>
      </c>
      <c r="DU6" s="298"/>
      <c r="DW6" s="291">
        <f t="shared" si="9"/>
        <v>1</v>
      </c>
      <c r="DX6" s="292" t="str">
        <f>$C6</f>
        <v>A1</v>
      </c>
      <c r="DY6" s="293">
        <f t="shared" ref="DY6:DY46" si="53">$D6</f>
        <v>2</v>
      </c>
      <c r="DZ6" s="292" t="str">
        <f>$E6</f>
        <v>A2</v>
      </c>
      <c r="EA6" s="296"/>
      <c r="EB6" s="296"/>
      <c r="EC6" s="297"/>
      <c r="ED6" s="293" t="str">
        <f t="shared" ref="ED6:ED11" si="54">IF(($F6&lt;&gt;"")*($G6&lt;&gt;"")*(EA6&lt;&gt;"")*(EB6&lt;&gt;""),($F6&gt;$G6)*(EA6&gt;EB6)+($F6=$G6)*(EA6=EB6)+($F6&lt;$G6)*(EA6&lt;EB6),"")</f>
        <v/>
      </c>
      <c r="EE6" s="293" t="str">
        <f>IF((ED6&lt;&gt;""),IF(OR($F6&lt;&gt;$G6,PrSettings!$M$4="●"),(($F6-$G6)=(EA6-EB6))*1,0),"")</f>
        <v/>
      </c>
      <c r="EF6" s="293" t="str">
        <f t="shared" ref="EF6:EF11" si="55">IF((ED6&lt;&gt;""),($F6=EA6)*($G6=EB6),"")</f>
        <v/>
      </c>
      <c r="EG6" s="293" t="str">
        <f>IF(ED6&lt;&gt;"",IF(ABS($F6-$G6)&gt;=PrSettings!$M$7,(ABS($F6-$G6-EA6+EB6)&lt;=1)*1,IF(AND(ED6,$F6=$G6,$F6&gt;=PrSettings!$M$6),(ABS(EA6-$F6)&lt;=1)*1,IF(AND(ABS($F6-$G6-EA6+EB6)&lt;=1,$F6+$G6&gt;=PrSettings!$M$8),(ABS(EA6-$F6)&lt;=1)*(ABS(EB6-$G6)&lt;=1)*1,""))),"")</f>
        <v/>
      </c>
      <c r="EH6" s="298"/>
      <c r="EJ6" s="291">
        <f t="shared" si="10"/>
        <v>1</v>
      </c>
      <c r="EK6" s="292" t="str">
        <f>$C6</f>
        <v>A1</v>
      </c>
      <c r="EL6" s="293">
        <f t="shared" ref="EL6:EL46" si="56">$D6</f>
        <v>2</v>
      </c>
      <c r="EM6" s="292" t="str">
        <f>$E6</f>
        <v>A2</v>
      </c>
      <c r="EN6" s="296"/>
      <c r="EO6" s="296"/>
      <c r="EP6" s="297"/>
      <c r="EQ6" s="293" t="str">
        <f t="shared" ref="EQ6:EQ11" si="57">IF(($F6&lt;&gt;"")*($G6&lt;&gt;"")*(EN6&lt;&gt;"")*(EO6&lt;&gt;""),($F6&gt;$G6)*(EN6&gt;EO6)+($F6=$G6)*(EN6=EO6)+($F6&lt;$G6)*(EN6&lt;EO6),"")</f>
        <v/>
      </c>
      <c r="ER6" s="293" t="str">
        <f>IF((EQ6&lt;&gt;""),IF(OR($F6&lt;&gt;$G6,PrSettings!$M$4="●"),(($F6-$G6)=(EN6-EO6))*1,0),"")</f>
        <v/>
      </c>
      <c r="ES6" s="293" t="str">
        <f t="shared" ref="ES6:ES11" si="58">IF((EQ6&lt;&gt;""),($F6=EN6)*($G6=EO6),"")</f>
        <v/>
      </c>
      <c r="ET6" s="293" t="str">
        <f>IF(EQ6&lt;&gt;"",IF(ABS($F6-$G6)&gt;=PrSettings!$M$7,(ABS($F6-$G6-EN6+EO6)&lt;=1)*1,IF(AND(EQ6,$F6=$G6,$F6&gt;=PrSettings!$M$6),(ABS(EN6-$F6)&lt;=1)*1,IF(AND(ABS($F6-$G6-EN6+EO6)&lt;=1,$F6+$G6&gt;=PrSettings!$M$8),(ABS(EN6-$F6)&lt;=1)*(ABS(EO6-$G6)&lt;=1)*1,""))),"")</f>
        <v/>
      </c>
      <c r="EU6" s="298"/>
      <c r="EW6" s="291">
        <f t="shared" si="11"/>
        <v>1</v>
      </c>
      <c r="EX6" s="292" t="str">
        <f>$C6</f>
        <v>A1</v>
      </c>
      <c r="EY6" s="293">
        <f t="shared" ref="EY6:EY46" si="59">$D6</f>
        <v>2</v>
      </c>
      <c r="EZ6" s="292" t="str">
        <f>$E6</f>
        <v>A2</v>
      </c>
      <c r="FA6" s="296"/>
      <c r="FB6" s="296"/>
      <c r="FC6" s="297"/>
      <c r="FD6" s="293" t="str">
        <f t="shared" ref="FD6:FD11" si="60">IF(($F6&lt;&gt;"")*($G6&lt;&gt;"")*(FA6&lt;&gt;"")*(FB6&lt;&gt;""),($F6&gt;$G6)*(FA6&gt;FB6)+($F6=$G6)*(FA6=FB6)+($F6&lt;$G6)*(FA6&lt;FB6),"")</f>
        <v/>
      </c>
      <c r="FE6" s="293" t="str">
        <f>IF((FD6&lt;&gt;""),IF(OR($F6&lt;&gt;$G6,PrSettings!$M$4="●"),(($F6-$G6)=(FA6-FB6))*1,0),"")</f>
        <v/>
      </c>
      <c r="FF6" s="293" t="str">
        <f t="shared" ref="FF6:FF11" si="61">IF((FD6&lt;&gt;""),($F6=FA6)*($G6=FB6),"")</f>
        <v/>
      </c>
      <c r="FG6" s="293" t="str">
        <f>IF(FD6&lt;&gt;"",IF(ABS($F6-$G6)&gt;=PrSettings!$M$7,(ABS($F6-$G6-FA6+FB6)&lt;=1)*1,IF(AND(FD6,$F6=$G6,$F6&gt;=PrSettings!$M$6),(ABS(FA6-$F6)&lt;=1)*1,IF(AND(ABS($F6-$G6-FA6+FB6)&lt;=1,$F6+$G6&gt;=PrSettings!$M$8),(ABS(FA6-$F6)&lt;=1)*(ABS(FB6-$G6)&lt;=1)*1,""))),"")</f>
        <v/>
      </c>
      <c r="FH6" s="298"/>
      <c r="FJ6" s="291">
        <f t="shared" si="12"/>
        <v>1</v>
      </c>
      <c r="FK6" s="292" t="str">
        <f>$C6</f>
        <v>A1</v>
      </c>
      <c r="FL6" s="293">
        <f t="shared" ref="FL6:FL46" si="62">$D6</f>
        <v>2</v>
      </c>
      <c r="FM6" s="292" t="str">
        <f>$E6</f>
        <v>A2</v>
      </c>
      <c r="FN6" s="296"/>
      <c r="FO6" s="296"/>
      <c r="FP6" s="297"/>
      <c r="FQ6" s="293" t="str">
        <f t="shared" ref="FQ6:FQ11" si="63">IF(($F6&lt;&gt;"")*($G6&lt;&gt;"")*(FN6&lt;&gt;"")*(FO6&lt;&gt;""),($F6&gt;$G6)*(FN6&gt;FO6)+($F6=$G6)*(FN6=FO6)+($F6&lt;$G6)*(FN6&lt;FO6),"")</f>
        <v/>
      </c>
      <c r="FR6" s="293" t="str">
        <f>IF((FQ6&lt;&gt;""),IF(OR($F6&lt;&gt;$G6,PrSettings!$M$4="●"),(($F6-$G6)=(FN6-FO6))*1,0),"")</f>
        <v/>
      </c>
      <c r="FS6" s="293" t="str">
        <f t="shared" ref="FS6:FS11" si="64">IF((FQ6&lt;&gt;""),($F6=FN6)*($G6=FO6),"")</f>
        <v/>
      </c>
      <c r="FT6" s="293" t="str">
        <f>IF(FQ6&lt;&gt;"",IF(ABS($F6-$G6)&gt;=PrSettings!$M$7,(ABS($F6-$G6-FN6+FO6)&lt;=1)*1,IF(AND(FQ6,$F6=$G6,$F6&gt;=PrSettings!$M$6),(ABS(FN6-$F6)&lt;=1)*1,IF(AND(ABS($F6-$G6-FN6+FO6)&lt;=1,$F6+$G6&gt;=PrSettings!$M$8),(ABS(FN6-$F6)&lt;=1)*(ABS(FO6-$G6)&lt;=1)*1,""))),"")</f>
        <v/>
      </c>
      <c r="FU6" s="298"/>
      <c r="FW6" s="291">
        <f t="shared" si="13"/>
        <v>1</v>
      </c>
      <c r="FX6" s="292" t="str">
        <f>$C6</f>
        <v>A1</v>
      </c>
      <c r="FY6" s="293">
        <f t="shared" ref="FY6:FY46" si="65">$D6</f>
        <v>2</v>
      </c>
      <c r="FZ6" s="292" t="str">
        <f>$E6</f>
        <v>A2</v>
      </c>
      <c r="GA6" s="296"/>
      <c r="GB6" s="296"/>
      <c r="GC6" s="297"/>
      <c r="GD6" s="293" t="str">
        <f t="shared" ref="GD6:GD11" si="66">IF(($F6&lt;&gt;"")*($G6&lt;&gt;"")*(GA6&lt;&gt;"")*(GB6&lt;&gt;""),($F6&gt;$G6)*(GA6&gt;GB6)+($F6=$G6)*(GA6=GB6)+($F6&lt;$G6)*(GA6&lt;GB6),"")</f>
        <v/>
      </c>
      <c r="GE6" s="293" t="str">
        <f>IF((GD6&lt;&gt;""),IF(OR($F6&lt;&gt;$G6,PrSettings!$M$4="●"),(($F6-$G6)=(GA6-GB6))*1,0),"")</f>
        <v/>
      </c>
      <c r="GF6" s="293" t="str">
        <f t="shared" ref="GF6:GF11" si="67">IF((GD6&lt;&gt;""),($F6=GA6)*($G6=GB6),"")</f>
        <v/>
      </c>
      <c r="GG6" s="293" t="str">
        <f>IF(GD6&lt;&gt;"",IF(ABS($F6-$G6)&gt;=PrSettings!$M$7,(ABS($F6-$G6-GA6+GB6)&lt;=1)*1,IF(AND(GD6,$F6=$G6,$F6&gt;=PrSettings!$M$6),(ABS(GA6-$F6)&lt;=1)*1,IF(AND(ABS($F6-$G6-GA6+GB6)&lt;=1,$F6+$G6&gt;=PrSettings!$M$8),(ABS(GA6-$F6)&lt;=1)*(ABS(GB6-$G6)&lt;=1)*1,""))),"")</f>
        <v/>
      </c>
      <c r="GH6" s="298"/>
      <c r="GJ6" s="291">
        <f t="shared" si="14"/>
        <v>1</v>
      </c>
      <c r="GK6" s="292" t="str">
        <f>$C6</f>
        <v>A1</v>
      </c>
      <c r="GL6" s="293">
        <f t="shared" ref="GL6:GL46" si="68">$D6</f>
        <v>2</v>
      </c>
      <c r="GM6" s="292" t="str">
        <f>$E6</f>
        <v>A2</v>
      </c>
      <c r="GN6" s="296"/>
      <c r="GO6" s="296"/>
      <c r="GP6" s="297"/>
      <c r="GQ6" s="293" t="str">
        <f t="shared" ref="GQ6:GQ11" si="69">IF(($F6&lt;&gt;"")*($G6&lt;&gt;"")*(GN6&lt;&gt;"")*(GO6&lt;&gt;""),($F6&gt;$G6)*(GN6&gt;GO6)+($F6=$G6)*(GN6=GO6)+($F6&lt;$G6)*(GN6&lt;GO6),"")</f>
        <v/>
      </c>
      <c r="GR6" s="293" t="str">
        <f>IF((GQ6&lt;&gt;""),IF(OR($F6&lt;&gt;$G6,PrSettings!$M$4="●"),(($F6-$G6)=(GN6-GO6))*1,0),"")</f>
        <v/>
      </c>
      <c r="GS6" s="293" t="str">
        <f t="shared" ref="GS6:GS11" si="70">IF((GQ6&lt;&gt;""),($F6=GN6)*($G6=GO6),"")</f>
        <v/>
      </c>
      <c r="GT6" s="293" t="str">
        <f>IF(GQ6&lt;&gt;"",IF(ABS($F6-$G6)&gt;=PrSettings!$M$7,(ABS($F6-$G6-GN6+GO6)&lt;=1)*1,IF(AND(GQ6,$F6=$G6,$F6&gt;=PrSettings!$M$6),(ABS(GN6-$F6)&lt;=1)*1,IF(AND(ABS($F6-$G6-GN6+GO6)&lt;=1,$F6+$G6&gt;=PrSettings!$M$8),(ABS(GN6-$F6)&lt;=1)*(ABS(GO6-$G6)&lt;=1)*1,""))),"")</f>
        <v/>
      </c>
      <c r="GU6" s="298"/>
      <c r="GW6" s="291">
        <f t="shared" si="15"/>
        <v>1</v>
      </c>
      <c r="GX6" s="292" t="str">
        <f>$C6</f>
        <v>A1</v>
      </c>
      <c r="GY6" s="293">
        <f t="shared" ref="GY6:GY46" si="71">$D6</f>
        <v>2</v>
      </c>
      <c r="GZ6" s="292" t="str">
        <f>$E6</f>
        <v>A2</v>
      </c>
      <c r="HA6" s="296"/>
      <c r="HB6" s="296"/>
      <c r="HC6" s="297"/>
      <c r="HD6" s="293" t="str">
        <f t="shared" ref="HD6:HD11" si="72">IF(($F6&lt;&gt;"")*($G6&lt;&gt;"")*(HA6&lt;&gt;"")*(HB6&lt;&gt;""),($F6&gt;$G6)*(HA6&gt;HB6)+($F6=$G6)*(HA6=HB6)+($F6&lt;$G6)*(HA6&lt;HB6),"")</f>
        <v/>
      </c>
      <c r="HE6" s="293" t="str">
        <f>IF((HD6&lt;&gt;""),IF(OR($F6&lt;&gt;$G6,PrSettings!$M$4="●"),(($F6-$G6)=(HA6-HB6))*1,0),"")</f>
        <v/>
      </c>
      <c r="HF6" s="293" t="str">
        <f t="shared" ref="HF6:HF11" si="73">IF((HD6&lt;&gt;""),($F6=HA6)*($G6=HB6),"")</f>
        <v/>
      </c>
      <c r="HG6" s="293" t="str">
        <f>IF(HD6&lt;&gt;"",IF(ABS($F6-$G6)&gt;=PrSettings!$M$7,(ABS($F6-$G6-HA6+HB6)&lt;=1)*1,IF(AND(HD6,$F6=$G6,$F6&gt;=PrSettings!$M$6),(ABS(HA6-$F6)&lt;=1)*1,IF(AND(ABS($F6-$G6-HA6+HB6)&lt;=1,$F6+$G6&gt;=PrSettings!$M$8),(ABS(HA6-$F6)&lt;=1)*(ABS(HB6-$G6)&lt;=1)*1,""))),"")</f>
        <v/>
      </c>
      <c r="HH6" s="298"/>
      <c r="HJ6" s="291">
        <f t="shared" si="16"/>
        <v>1</v>
      </c>
      <c r="HK6" s="292" t="str">
        <f>$C6</f>
        <v>A1</v>
      </c>
      <c r="HL6" s="293">
        <f t="shared" ref="HL6:HL46" si="74">$D6</f>
        <v>2</v>
      </c>
      <c r="HM6" s="292" t="str">
        <f>$E6</f>
        <v>A2</v>
      </c>
      <c r="HN6" s="296"/>
      <c r="HO6" s="296"/>
      <c r="HP6" s="297"/>
      <c r="HQ6" s="293" t="str">
        <f t="shared" ref="HQ6:HQ11" si="75">IF(($F6&lt;&gt;"")*($G6&lt;&gt;"")*(HN6&lt;&gt;"")*(HO6&lt;&gt;""),($F6&gt;$G6)*(HN6&gt;HO6)+($F6=$G6)*(HN6=HO6)+($F6&lt;$G6)*(HN6&lt;HO6),"")</f>
        <v/>
      </c>
      <c r="HR6" s="293" t="str">
        <f>IF((HQ6&lt;&gt;""),IF(OR($F6&lt;&gt;$G6,PrSettings!$M$4="●"),(($F6-$G6)=(HN6-HO6))*1,0),"")</f>
        <v/>
      </c>
      <c r="HS6" s="293" t="str">
        <f t="shared" ref="HS6:HS11" si="76">IF((HQ6&lt;&gt;""),($F6=HN6)*($G6=HO6),"")</f>
        <v/>
      </c>
      <c r="HT6" s="293" t="str">
        <f>IF(HQ6&lt;&gt;"",IF(ABS($F6-$G6)&gt;=PrSettings!$M$7,(ABS($F6-$G6-HN6+HO6)&lt;=1)*1,IF(AND(HQ6,$F6=$G6,$F6&gt;=PrSettings!$M$6),(ABS(HN6-$F6)&lt;=1)*1,IF(AND(ABS($F6-$G6-HN6+HO6)&lt;=1,$F6+$G6&gt;=PrSettings!$M$8),(ABS(HN6-$F6)&lt;=1)*(ABS(HO6-$G6)&lt;=1)*1,""))),"")</f>
        <v/>
      </c>
      <c r="HU6" s="298"/>
      <c r="HW6" s="291">
        <f t="shared" si="17"/>
        <v>1</v>
      </c>
      <c r="HX6" s="292" t="str">
        <f>$C6</f>
        <v>A1</v>
      </c>
      <c r="HY6" s="293">
        <f t="shared" ref="HY6:HY46" si="77">$D6</f>
        <v>2</v>
      </c>
      <c r="HZ6" s="292" t="str">
        <f>$E6</f>
        <v>A2</v>
      </c>
      <c r="IA6" s="296"/>
      <c r="IB6" s="296"/>
      <c r="IC6" s="297"/>
      <c r="ID6" s="293" t="str">
        <f t="shared" ref="ID6:ID11" si="78">IF(($F6&lt;&gt;"")*($G6&lt;&gt;"")*(IA6&lt;&gt;"")*(IB6&lt;&gt;""),($F6&gt;$G6)*(IA6&gt;IB6)+($F6=$G6)*(IA6=IB6)+($F6&lt;$G6)*(IA6&lt;IB6),"")</f>
        <v/>
      </c>
      <c r="IE6" s="293" t="str">
        <f>IF((ID6&lt;&gt;""),IF(OR($F6&lt;&gt;$G6,PrSettings!$M$4="●"),(($F6-$G6)=(IA6-IB6))*1,0),"")</f>
        <v/>
      </c>
      <c r="IF6" s="293" t="str">
        <f t="shared" ref="IF6:IF11" si="79">IF((ID6&lt;&gt;""),($F6=IA6)*($G6=IB6),"")</f>
        <v/>
      </c>
      <c r="IG6" s="293" t="str">
        <f>IF(ID6&lt;&gt;"",IF(ABS($F6-$G6)&gt;=PrSettings!$M$7,(ABS($F6-$G6-IA6+IB6)&lt;=1)*1,IF(AND(ID6,$F6=$G6,$F6&gt;=PrSettings!$M$6),(ABS(IA6-$F6)&lt;=1)*1,IF(AND(ABS($F6-$G6-IA6+IB6)&lt;=1,$F6+$G6&gt;=PrSettings!$M$8),(ABS(IA6-$F6)&lt;=1)*(ABS(IB6-$G6)&lt;=1)*1,""))),"")</f>
        <v/>
      </c>
      <c r="IH6" s="298"/>
      <c r="IJ6" s="291">
        <f t="shared" si="18"/>
        <v>1</v>
      </c>
      <c r="IK6" s="292" t="str">
        <f>$C6</f>
        <v>A1</v>
      </c>
      <c r="IL6" s="293">
        <f t="shared" ref="IL6:IL46" si="80">$D6</f>
        <v>2</v>
      </c>
      <c r="IM6" s="292" t="str">
        <f>$E6</f>
        <v>A2</v>
      </c>
      <c r="IN6" s="296"/>
      <c r="IO6" s="296"/>
      <c r="IP6" s="297"/>
      <c r="IQ6" s="293" t="str">
        <f t="shared" ref="IQ6:IQ11" si="81">IF(($F6&lt;&gt;"")*($G6&lt;&gt;"")*(IN6&lt;&gt;"")*(IO6&lt;&gt;""),($F6&gt;$G6)*(IN6&gt;IO6)+($F6=$G6)*(IN6=IO6)+($F6&lt;$G6)*(IN6&lt;IO6),"")</f>
        <v/>
      </c>
      <c r="IR6" s="293" t="str">
        <f>IF((IQ6&lt;&gt;""),IF(OR($F6&lt;&gt;$G6,PrSettings!$M$4="●"),(($F6-$G6)=(IN6-IO6))*1,0),"")</f>
        <v/>
      </c>
      <c r="IS6" s="293" t="str">
        <f t="shared" ref="IS6:IS11" si="82">IF((IQ6&lt;&gt;""),($F6=IN6)*($G6=IO6),"")</f>
        <v/>
      </c>
      <c r="IT6" s="293" t="str">
        <f>IF(IQ6&lt;&gt;"",IF(ABS($F6-$G6)&gt;=PrSettings!$M$7,(ABS($F6-$G6-IN6+IO6)&lt;=1)*1,IF(AND(IQ6,$F6=$G6,$F6&gt;=PrSettings!$M$6),(ABS(IN6-$F6)&lt;=1)*1,IF(AND(ABS($F6-$G6-IN6+IO6)&lt;=1,$F6+$G6&gt;=PrSettings!$M$8),(ABS(IN6-$F6)&lt;=1)*(ABS(IO6-$G6)&lt;=1)*1,""))),"")</f>
        <v/>
      </c>
      <c r="IU6" s="298"/>
      <c r="IW6" s="291">
        <f t="shared" si="19"/>
        <v>1</v>
      </c>
      <c r="IX6" s="292" t="str">
        <f>$C6</f>
        <v>A1</v>
      </c>
      <c r="IY6" s="293">
        <f t="shared" ref="IY6:IY46" si="83">$D6</f>
        <v>2</v>
      </c>
      <c r="IZ6" s="292" t="str">
        <f>$E6</f>
        <v>A2</v>
      </c>
      <c r="JA6" s="296"/>
      <c r="JB6" s="296"/>
      <c r="JC6" s="297"/>
      <c r="JD6" s="293" t="str">
        <f t="shared" ref="JD6:JD11" si="84">IF(($F6&lt;&gt;"")*($G6&lt;&gt;"")*(JA6&lt;&gt;"")*(JB6&lt;&gt;""),($F6&gt;$G6)*(JA6&gt;JB6)+($F6=$G6)*(JA6=JB6)+($F6&lt;$G6)*(JA6&lt;JB6),"")</f>
        <v/>
      </c>
      <c r="JE6" s="293" t="str">
        <f>IF((JD6&lt;&gt;""),IF(OR($F6&lt;&gt;$G6,PrSettings!$M$4="●"),(($F6-$G6)=(JA6-JB6))*1,0),"")</f>
        <v/>
      </c>
      <c r="JF6" s="293" t="str">
        <f t="shared" ref="JF6:JF11" si="85">IF((JD6&lt;&gt;""),($F6=JA6)*($G6=JB6),"")</f>
        <v/>
      </c>
      <c r="JG6" s="293" t="str">
        <f>IF(JD6&lt;&gt;"",IF(ABS($F6-$G6)&gt;=PrSettings!$M$7,(ABS($F6-$G6-JA6+JB6)&lt;=1)*1,IF(AND(JD6,$F6=$G6,$F6&gt;=PrSettings!$M$6),(ABS(JA6-$F6)&lt;=1)*1,IF(AND(ABS($F6-$G6-JA6+JB6)&lt;=1,$F6+$G6&gt;=PrSettings!$M$8),(ABS(JA6-$F6)&lt;=1)*(ABS(JB6-$G6)&lt;=1)*1,""))),"")</f>
        <v/>
      </c>
      <c r="JH6" s="298"/>
      <c r="JJ6" s="291">
        <f t="shared" si="20"/>
        <v>1</v>
      </c>
      <c r="JK6" s="292" t="str">
        <f>$C6</f>
        <v>A1</v>
      </c>
      <c r="JL6" s="293">
        <f t="shared" ref="JL6:JL46" si="86">$D6</f>
        <v>2</v>
      </c>
      <c r="JM6" s="292" t="str">
        <f>$E6</f>
        <v>A2</v>
      </c>
      <c r="JN6" s="296"/>
      <c r="JO6" s="296"/>
      <c r="JP6" s="297"/>
      <c r="JQ6" s="293" t="str">
        <f t="shared" ref="JQ6:JQ11" si="87">IF(($F6&lt;&gt;"")*($G6&lt;&gt;"")*(JN6&lt;&gt;"")*(JO6&lt;&gt;""),($F6&gt;$G6)*(JN6&gt;JO6)+($F6=$G6)*(JN6=JO6)+($F6&lt;$G6)*(JN6&lt;JO6),"")</f>
        <v/>
      </c>
      <c r="JR6" s="293" t="str">
        <f>IF((JQ6&lt;&gt;""),IF(OR($F6&lt;&gt;$G6,PrSettings!$M$4="●"),(($F6-$G6)=(JN6-JO6))*1,0),"")</f>
        <v/>
      </c>
      <c r="JS6" s="293" t="str">
        <f t="shared" ref="JS6:JS11" si="88">IF((JQ6&lt;&gt;""),($F6=JN6)*($G6=JO6),"")</f>
        <v/>
      </c>
      <c r="JT6" s="293" t="str">
        <f>IF(JQ6&lt;&gt;"",IF(ABS($F6-$G6)&gt;=PrSettings!$M$7,(ABS($F6-$G6-JN6+JO6)&lt;=1)*1,IF(AND(JQ6,$F6=$G6,$F6&gt;=PrSettings!$M$6),(ABS(JN6-$F6)&lt;=1)*1,IF(AND(ABS($F6-$G6-JN6+JO6)&lt;=1,$F6+$G6&gt;=PrSettings!$M$8),(ABS(JN6-$F6)&lt;=1)*(ABS(JO6-$G6)&lt;=1)*1,""))),"")</f>
        <v/>
      </c>
      <c r="JU6" s="298"/>
      <c r="JW6" s="291">
        <f t="shared" si="21"/>
        <v>1</v>
      </c>
      <c r="JX6" s="292" t="str">
        <f>$C6</f>
        <v>A1</v>
      </c>
      <c r="JY6" s="293">
        <f t="shared" ref="JY6:JY46" si="89">$D6</f>
        <v>2</v>
      </c>
      <c r="JZ6" s="292" t="str">
        <f>$E6</f>
        <v>A2</v>
      </c>
      <c r="KA6" s="296"/>
      <c r="KB6" s="296"/>
      <c r="KC6" s="297"/>
      <c r="KD6" s="293" t="str">
        <f t="shared" ref="KD6:KD11" si="90">IF(($F6&lt;&gt;"")*($G6&lt;&gt;"")*(KA6&lt;&gt;"")*(KB6&lt;&gt;""),($F6&gt;$G6)*(KA6&gt;KB6)+($F6=$G6)*(KA6=KB6)+($F6&lt;$G6)*(KA6&lt;KB6),"")</f>
        <v/>
      </c>
      <c r="KE6" s="293" t="str">
        <f>IF((KD6&lt;&gt;""),IF(OR($F6&lt;&gt;$G6,PrSettings!$M$4="●"),(($F6-$G6)=(KA6-KB6))*1,0),"")</f>
        <v/>
      </c>
      <c r="KF6" s="293" t="str">
        <f t="shared" ref="KF6:KF11" si="91">IF((KD6&lt;&gt;""),($F6=KA6)*($G6=KB6),"")</f>
        <v/>
      </c>
      <c r="KG6" s="293" t="str">
        <f>IF(KD6&lt;&gt;"",IF(ABS($F6-$G6)&gt;=PrSettings!$M$7,(ABS($F6-$G6-KA6+KB6)&lt;=1)*1,IF(AND(KD6,$F6=$G6,$F6&gt;=PrSettings!$M$6),(ABS(KA6-$F6)&lt;=1)*1,IF(AND(ABS($F6-$G6-KA6+KB6)&lt;=1,$F6+$G6&gt;=PrSettings!$M$8),(ABS(KA6-$F6)&lt;=1)*(ABS(KB6-$G6)&lt;=1)*1,""))),"")</f>
        <v/>
      </c>
      <c r="KH6" s="298"/>
      <c r="KJ6" s="291">
        <f t="shared" si="22"/>
        <v>1</v>
      </c>
      <c r="KK6" s="292" t="str">
        <f>$C6</f>
        <v>A1</v>
      </c>
      <c r="KL6" s="293">
        <f t="shared" ref="KL6:KL46" si="92">$D6</f>
        <v>2</v>
      </c>
      <c r="KM6" s="292" t="str">
        <f>$E6</f>
        <v>A2</v>
      </c>
      <c r="KN6" s="296"/>
      <c r="KO6" s="296"/>
      <c r="KP6" s="297"/>
      <c r="KQ6" s="293" t="str">
        <f t="shared" ref="KQ6:KQ11" si="93">IF(($F6&lt;&gt;"")*($G6&lt;&gt;"")*(KN6&lt;&gt;"")*(KO6&lt;&gt;""),($F6&gt;$G6)*(KN6&gt;KO6)+($F6=$G6)*(KN6=KO6)+($F6&lt;$G6)*(KN6&lt;KO6),"")</f>
        <v/>
      </c>
      <c r="KR6" s="293" t="str">
        <f>IF((KQ6&lt;&gt;""),IF(OR($F6&lt;&gt;$G6,PrSettings!$M$4="●"),(($F6-$G6)=(KN6-KO6))*1,0),"")</f>
        <v/>
      </c>
      <c r="KS6" s="293" t="str">
        <f t="shared" ref="KS6:KS11" si="94">IF((KQ6&lt;&gt;""),($F6=KN6)*($G6=KO6),"")</f>
        <v/>
      </c>
      <c r="KT6" s="293" t="str">
        <f>IF(KQ6&lt;&gt;"",IF(ABS($F6-$G6)&gt;=PrSettings!$M$7,(ABS($F6-$G6-KN6+KO6)&lt;=1)*1,IF(AND(KQ6,$F6=$G6,$F6&gt;=PrSettings!$M$6),(ABS(KN6-$F6)&lt;=1)*1,IF(AND(ABS($F6-$G6-KN6+KO6)&lt;=1,$F6+$G6&gt;=PrSettings!$M$8),(ABS(KN6-$F6)&lt;=1)*(ABS(KO6-$G6)&lt;=1)*1,""))),"")</f>
        <v/>
      </c>
      <c r="KU6" s="298"/>
      <c r="KW6" s="291">
        <f t="shared" si="23"/>
        <v>1</v>
      </c>
      <c r="KX6" s="292" t="str">
        <f>$C6</f>
        <v>A1</v>
      </c>
      <c r="KY6" s="293">
        <f t="shared" ref="KY6:KY46" si="95">$D6</f>
        <v>2</v>
      </c>
      <c r="KZ6" s="292" t="str">
        <f>$E6</f>
        <v>A2</v>
      </c>
      <c r="LA6" s="296"/>
      <c r="LB6" s="296"/>
      <c r="LC6" s="297"/>
      <c r="LD6" s="293" t="str">
        <f t="shared" ref="LD6:LD11" si="96">IF(($F6&lt;&gt;"")*($G6&lt;&gt;"")*(LA6&lt;&gt;"")*(LB6&lt;&gt;""),($F6&gt;$G6)*(LA6&gt;LB6)+($F6=$G6)*(LA6=LB6)+($F6&lt;$G6)*(LA6&lt;LB6),"")</f>
        <v/>
      </c>
      <c r="LE6" s="293" t="str">
        <f>IF((LD6&lt;&gt;""),IF(OR($F6&lt;&gt;$G6,PrSettings!$M$4="●"),(($F6-$G6)=(LA6-LB6))*1,0),"")</f>
        <v/>
      </c>
      <c r="LF6" s="293" t="str">
        <f t="shared" ref="LF6:LF11" si="97">IF((LD6&lt;&gt;""),($F6=LA6)*($G6=LB6),"")</f>
        <v/>
      </c>
      <c r="LG6" s="293" t="str">
        <f>IF(LD6&lt;&gt;"",IF(ABS($F6-$G6)&gt;=PrSettings!$M$7,(ABS($F6-$G6-LA6+LB6)&lt;=1)*1,IF(AND(LD6,$F6=$G6,$F6&gt;=PrSettings!$M$6),(ABS(LA6-$F6)&lt;=1)*1,IF(AND(ABS($F6-$G6-LA6+LB6)&lt;=1,$F6+$G6&gt;=PrSettings!$M$8),(ABS(LA6-$F6)&lt;=1)*(ABS(LB6-$G6)&lt;=1)*1,""))),"")</f>
        <v/>
      </c>
      <c r="LH6" s="298"/>
      <c r="LJ6" s="291">
        <f t="shared" si="24"/>
        <v>1</v>
      </c>
      <c r="LK6" s="292" t="str">
        <f>$C6</f>
        <v>A1</v>
      </c>
      <c r="LL6" s="293">
        <f t="shared" ref="LL6:LL46" si="98">$D6</f>
        <v>2</v>
      </c>
      <c r="LM6" s="292" t="str">
        <f>$E6</f>
        <v>A2</v>
      </c>
      <c r="LN6" s="296"/>
      <c r="LO6" s="296"/>
      <c r="LP6" s="297"/>
      <c r="LQ6" s="293" t="str">
        <f t="shared" ref="LQ6:LQ11" si="99">IF(($F6&lt;&gt;"")*($G6&lt;&gt;"")*(LN6&lt;&gt;"")*(LO6&lt;&gt;""),($F6&gt;$G6)*(LN6&gt;LO6)+($F6=$G6)*(LN6=LO6)+($F6&lt;$G6)*(LN6&lt;LO6),"")</f>
        <v/>
      </c>
      <c r="LR6" s="293" t="str">
        <f>IF((LQ6&lt;&gt;""),IF(OR($F6&lt;&gt;$G6,PrSettings!$M$4="●"),(($F6-$G6)=(LN6-LO6))*1,0),"")</f>
        <v/>
      </c>
      <c r="LS6" s="293" t="str">
        <f t="shared" ref="LS6:LS11" si="100">IF((LQ6&lt;&gt;""),($F6=LN6)*($G6=LO6),"")</f>
        <v/>
      </c>
      <c r="LT6" s="293" t="str">
        <f>IF(LQ6&lt;&gt;"",IF(ABS($F6-$G6)&gt;=PrSettings!$M$7,(ABS($F6-$G6-LN6+LO6)&lt;=1)*1,IF(AND(LQ6,$F6=$G6,$F6&gt;=PrSettings!$M$6),(ABS(LN6-$F6)&lt;=1)*1,IF(AND(ABS($F6-$G6-LN6+LO6)&lt;=1,$F6+$G6&gt;=PrSettings!$M$8),(ABS(LN6-$F6)&lt;=1)*(ABS(LO6-$G6)&lt;=1)*1,""))),"")</f>
        <v/>
      </c>
      <c r="LU6" s="298"/>
      <c r="LW6" s="291">
        <f t="shared" si="25"/>
        <v>1</v>
      </c>
      <c r="LX6" s="292" t="str">
        <f>$C6</f>
        <v>A1</v>
      </c>
      <c r="LY6" s="293">
        <f t="shared" ref="LY6:LY46" si="101">$D6</f>
        <v>2</v>
      </c>
      <c r="LZ6" s="292" t="str">
        <f>$E6</f>
        <v>A2</v>
      </c>
      <c r="MA6" s="296"/>
      <c r="MB6" s="296"/>
      <c r="MC6" s="297"/>
      <c r="MD6" s="293" t="str">
        <f t="shared" ref="MD6:MD11" si="102">IF(($F6&lt;&gt;"")*($G6&lt;&gt;"")*(MA6&lt;&gt;"")*(MB6&lt;&gt;""),($F6&gt;$G6)*(MA6&gt;MB6)+($F6=$G6)*(MA6=MB6)+($F6&lt;$G6)*(MA6&lt;MB6),"")</f>
        <v/>
      </c>
      <c r="ME6" s="293" t="str">
        <f>IF((MD6&lt;&gt;""),IF(OR($F6&lt;&gt;$G6,PrSettings!$M$4="●"),(($F6-$G6)=(MA6-MB6))*1,0),"")</f>
        <v/>
      </c>
      <c r="MF6" s="293" t="str">
        <f t="shared" ref="MF6:MF11" si="103">IF((MD6&lt;&gt;""),($F6=MA6)*($G6=MB6),"")</f>
        <v/>
      </c>
      <c r="MG6" s="293" t="str">
        <f>IF(MD6&lt;&gt;"",IF(ABS($F6-$G6)&gt;=PrSettings!$M$7,(ABS($F6-$G6-MA6+MB6)&lt;=1)*1,IF(AND(MD6,$F6=$G6,$F6&gt;=PrSettings!$M$6),(ABS(MA6-$F6)&lt;=1)*1,IF(AND(ABS($F6-$G6-MA6+MB6)&lt;=1,$F6+$G6&gt;=PrSettings!$M$8),(ABS(MA6-$F6)&lt;=1)*(ABS(MB6-$G6)&lt;=1)*1,""))),"")</f>
        <v/>
      </c>
      <c r="MH6" s="298"/>
    </row>
    <row r="7" spans="1:346" x14ac:dyDescent="0.25">
      <c r="B7" s="291">
        <f>INDEX(Groups!$C$7:$C$35,MATCH(C7,Groups!$D$7:$D$35,0))</f>
        <v>3</v>
      </c>
      <c r="C7" s="292" t="str">
        <f>CalcA!$P$23</f>
        <v>A3</v>
      </c>
      <c r="D7" s="293">
        <f>INDEX(Groups!$C$7:$C$35,MATCH(E7,Groups!$D$7:$D$35,0))</f>
        <v>4</v>
      </c>
      <c r="E7" s="292" t="str">
        <f>CalcA!$Q$23</f>
        <v>A4</v>
      </c>
      <c r="F7" s="294" t="str">
        <f>CalcA!$R$23</f>
        <v/>
      </c>
      <c r="G7" s="295" t="str">
        <f>CalcA!$S$23</f>
        <v/>
      </c>
      <c r="J7" s="291">
        <f t="shared" si="0"/>
        <v>3</v>
      </c>
      <c r="K7" s="292" t="str">
        <f t="shared" ref="K7:K11" si="104">$C7</f>
        <v>A3</v>
      </c>
      <c r="L7" s="293">
        <f t="shared" si="26"/>
        <v>4</v>
      </c>
      <c r="M7" s="292" t="str">
        <f t="shared" ref="M7:M11" si="105">$E7</f>
        <v>A4</v>
      </c>
      <c r="N7" s="296"/>
      <c r="O7" s="296"/>
      <c r="P7" s="299"/>
      <c r="Q7" s="293" t="str">
        <f t="shared" si="27"/>
        <v/>
      </c>
      <c r="R7" s="293" t="str">
        <f>IF((Q7&lt;&gt;""),IF(OR($F7&lt;&gt;$G7,PrSettings!$M$4="●"),(($F7-$G7)=(N7-O7))*1,0),"")</f>
        <v/>
      </c>
      <c r="S7" s="293" t="str">
        <f t="shared" si="28"/>
        <v/>
      </c>
      <c r="T7" s="293" t="str">
        <f>IF(Q7&lt;&gt;"",IF(ABS($F7-$G7)&gt;=PrSettings!$M$7,(ABS($F7-$G7-N7+O7)&lt;=1)*1,IF(AND(Q7,$F7=$G7,$F7&gt;=PrSettings!$M$6),(ABS(N7-$F7)&lt;=1)*1,IF(AND(ABS($F7-$G7-N7+O7)&lt;=1,$F7+$G7&gt;=PrSettings!$M$8),(ABS(N7-$F7)&lt;=1)*(ABS(O7-$G7)&lt;=1)*1,""))),"")</f>
        <v/>
      </c>
      <c r="U7" s="300"/>
      <c r="W7" s="291">
        <f t="shared" si="1"/>
        <v>3</v>
      </c>
      <c r="X7" s="292" t="str">
        <f t="shared" ref="X7:X11" si="106">$C7</f>
        <v>A3</v>
      </c>
      <c r="Y7" s="293">
        <f t="shared" si="29"/>
        <v>4</v>
      </c>
      <c r="Z7" s="292" t="str">
        <f t="shared" ref="Z7:Z11" si="107">$E7</f>
        <v>A4</v>
      </c>
      <c r="AA7" s="296"/>
      <c r="AB7" s="296"/>
      <c r="AC7" s="299"/>
      <c r="AD7" s="293" t="str">
        <f t="shared" si="30"/>
        <v/>
      </c>
      <c r="AE7" s="293" t="str">
        <f>IF((AD7&lt;&gt;""),IF(OR($F7&lt;&gt;$G7,PrSettings!$M$4="●"),(($F7-$G7)=(AA7-AB7))*1,0),"")</f>
        <v/>
      </c>
      <c r="AF7" s="293" t="str">
        <f t="shared" si="31"/>
        <v/>
      </c>
      <c r="AG7" s="293" t="str">
        <f>IF(AD7&lt;&gt;"",IF(ABS($F7-$G7)&gt;=PrSettings!$M$7,(ABS($F7-$G7-AA7+AB7)&lt;=1)*1,IF(AND(AD7,$F7=$G7,$F7&gt;=PrSettings!$M$6),(ABS(AA7-$F7)&lt;=1)*1,IF(AND(ABS($F7-$G7-AA7+AB7)&lt;=1,$F7+$G7&gt;=PrSettings!$M$8),(ABS(AA7-$F7)&lt;=1)*(ABS(AB7-$G7)&lt;=1)*1,""))),"")</f>
        <v/>
      </c>
      <c r="AH7" s="300"/>
      <c r="AJ7" s="291">
        <f t="shared" si="2"/>
        <v>3</v>
      </c>
      <c r="AK7" s="292" t="str">
        <f t="shared" ref="AK7:AK11" si="108">$C7</f>
        <v>A3</v>
      </c>
      <c r="AL7" s="293">
        <f t="shared" si="32"/>
        <v>4</v>
      </c>
      <c r="AM7" s="292" t="str">
        <f t="shared" ref="AM7:AM11" si="109">$E7</f>
        <v>A4</v>
      </c>
      <c r="AN7" s="296"/>
      <c r="AO7" s="296"/>
      <c r="AP7" s="299"/>
      <c r="AQ7" s="293" t="str">
        <f t="shared" si="33"/>
        <v/>
      </c>
      <c r="AR7" s="293" t="str">
        <f>IF((AQ7&lt;&gt;""),IF(OR($F7&lt;&gt;$G7,PrSettings!$M$4="●"),(($F7-$G7)=(AN7-AO7))*1,0),"")</f>
        <v/>
      </c>
      <c r="AS7" s="293" t="str">
        <f t="shared" si="34"/>
        <v/>
      </c>
      <c r="AT7" s="293" t="str">
        <f>IF(AQ7&lt;&gt;"",IF(ABS($F7-$G7)&gt;=PrSettings!$M$7,(ABS($F7-$G7-AN7+AO7)&lt;=1)*1,IF(AND(AQ7,$F7=$G7,$F7&gt;=PrSettings!$M$6),(ABS(AN7-$F7)&lt;=1)*1,IF(AND(ABS($F7-$G7-AN7+AO7)&lt;=1,$F7+$G7&gt;=PrSettings!$M$8),(ABS(AN7-$F7)&lt;=1)*(ABS(AO7-$G7)&lt;=1)*1,""))),"")</f>
        <v/>
      </c>
      <c r="AU7" s="300"/>
      <c r="AW7" s="291">
        <f t="shared" si="3"/>
        <v>3</v>
      </c>
      <c r="AX7" s="292" t="str">
        <f t="shared" ref="AX7:AX11" si="110">$C7</f>
        <v>A3</v>
      </c>
      <c r="AY7" s="293">
        <f t="shared" si="35"/>
        <v>4</v>
      </c>
      <c r="AZ7" s="292" t="str">
        <f t="shared" ref="AZ7:AZ11" si="111">$E7</f>
        <v>A4</v>
      </c>
      <c r="BA7" s="296"/>
      <c r="BB7" s="296"/>
      <c r="BC7" s="299"/>
      <c r="BD7" s="293" t="str">
        <f t="shared" si="36"/>
        <v/>
      </c>
      <c r="BE7" s="293" t="str">
        <f>IF((BD7&lt;&gt;""),IF(OR($F7&lt;&gt;$G7,PrSettings!$M$4="●"),(($F7-$G7)=(BA7-BB7))*1,0),"")</f>
        <v/>
      </c>
      <c r="BF7" s="293" t="str">
        <f t="shared" si="37"/>
        <v/>
      </c>
      <c r="BG7" s="293" t="str">
        <f>IF(BD7&lt;&gt;"",IF(ABS($F7-$G7)&gt;=PrSettings!$M$7,(ABS($F7-$G7-BA7+BB7)&lt;=1)*1,IF(AND(BD7,$F7=$G7,$F7&gt;=PrSettings!$M$6),(ABS(BA7-$F7)&lt;=1)*1,IF(AND(ABS($F7-$G7-BA7+BB7)&lt;=1,$F7+$G7&gt;=PrSettings!$M$8),(ABS(BA7-$F7)&lt;=1)*(ABS(BB7-$G7)&lt;=1)*1,""))),"")</f>
        <v/>
      </c>
      <c r="BH7" s="300"/>
      <c r="BJ7" s="291">
        <f t="shared" si="4"/>
        <v>3</v>
      </c>
      <c r="BK7" s="292" t="str">
        <f t="shared" ref="BK7:BK11" si="112">$C7</f>
        <v>A3</v>
      </c>
      <c r="BL7" s="293">
        <f t="shared" si="38"/>
        <v>4</v>
      </c>
      <c r="BM7" s="292" t="str">
        <f t="shared" ref="BM7:BM11" si="113">$E7</f>
        <v>A4</v>
      </c>
      <c r="BN7" s="296"/>
      <c r="BO7" s="296"/>
      <c r="BP7" s="299"/>
      <c r="BQ7" s="293" t="str">
        <f t="shared" si="39"/>
        <v/>
      </c>
      <c r="BR7" s="293" t="str">
        <f>IF((BQ7&lt;&gt;""),IF(OR($F7&lt;&gt;$G7,PrSettings!$M$4="●"),(($F7-$G7)=(BN7-BO7))*1,0),"")</f>
        <v/>
      </c>
      <c r="BS7" s="293" t="str">
        <f t="shared" si="40"/>
        <v/>
      </c>
      <c r="BT7" s="293" t="str">
        <f>IF(BQ7&lt;&gt;"",IF(ABS($F7-$G7)&gt;=PrSettings!$M$7,(ABS($F7-$G7-BN7+BO7)&lt;=1)*1,IF(AND(BQ7,$F7=$G7,$F7&gt;=PrSettings!$M$6),(ABS(BN7-$F7)&lt;=1)*1,IF(AND(ABS($F7-$G7-BN7+BO7)&lt;=1,$F7+$G7&gt;=PrSettings!$M$8),(ABS(BN7-$F7)&lt;=1)*(ABS(BO7-$G7)&lt;=1)*1,""))),"")</f>
        <v/>
      </c>
      <c r="BU7" s="300"/>
      <c r="BW7" s="291">
        <f t="shared" si="5"/>
        <v>3</v>
      </c>
      <c r="BX7" s="292" t="str">
        <f t="shared" ref="BX7:BX11" si="114">$C7</f>
        <v>A3</v>
      </c>
      <c r="BY7" s="293">
        <f t="shared" si="41"/>
        <v>4</v>
      </c>
      <c r="BZ7" s="292" t="str">
        <f t="shared" ref="BZ7:BZ11" si="115">$E7</f>
        <v>A4</v>
      </c>
      <c r="CA7" s="296"/>
      <c r="CB7" s="296"/>
      <c r="CC7" s="299"/>
      <c r="CD7" s="293" t="str">
        <f t="shared" si="42"/>
        <v/>
      </c>
      <c r="CE7" s="293" t="str">
        <f>IF((CD7&lt;&gt;""),IF(OR($F7&lt;&gt;$G7,PrSettings!$M$4="●"),(($F7-$G7)=(CA7-CB7))*1,0),"")</f>
        <v/>
      </c>
      <c r="CF7" s="293" t="str">
        <f t="shared" si="43"/>
        <v/>
      </c>
      <c r="CG7" s="293" t="str">
        <f>IF(CD7&lt;&gt;"",IF(ABS($F7-$G7)&gt;=PrSettings!$M$7,(ABS($F7-$G7-CA7+CB7)&lt;=1)*1,IF(AND(CD7,$F7=$G7,$F7&gt;=PrSettings!$M$6),(ABS(CA7-$F7)&lt;=1)*1,IF(AND(ABS($F7-$G7-CA7+CB7)&lt;=1,$F7+$G7&gt;=PrSettings!$M$8),(ABS(CA7-$F7)&lt;=1)*(ABS(CB7-$G7)&lt;=1)*1,""))),"")</f>
        <v/>
      </c>
      <c r="CH7" s="300"/>
      <c r="CJ7" s="291">
        <f t="shared" si="6"/>
        <v>3</v>
      </c>
      <c r="CK7" s="292" t="str">
        <f t="shared" ref="CK7:CK11" si="116">$C7</f>
        <v>A3</v>
      </c>
      <c r="CL7" s="293">
        <f t="shared" si="44"/>
        <v>4</v>
      </c>
      <c r="CM7" s="292" t="str">
        <f t="shared" ref="CM7:CM11" si="117">$E7</f>
        <v>A4</v>
      </c>
      <c r="CN7" s="296"/>
      <c r="CO7" s="296"/>
      <c r="CP7" s="299"/>
      <c r="CQ7" s="293" t="str">
        <f t="shared" si="45"/>
        <v/>
      </c>
      <c r="CR7" s="293" t="str">
        <f>IF((CQ7&lt;&gt;""),IF(OR($F7&lt;&gt;$G7,PrSettings!$M$4="●"),(($F7-$G7)=(CN7-CO7))*1,0),"")</f>
        <v/>
      </c>
      <c r="CS7" s="293" t="str">
        <f t="shared" si="46"/>
        <v/>
      </c>
      <c r="CT7" s="293" t="str">
        <f>IF(CQ7&lt;&gt;"",IF(ABS($F7-$G7)&gt;=PrSettings!$M$7,(ABS($F7-$G7-CN7+CO7)&lt;=1)*1,IF(AND(CQ7,$F7=$G7,$F7&gt;=PrSettings!$M$6),(ABS(CN7-$F7)&lt;=1)*1,IF(AND(ABS($F7-$G7-CN7+CO7)&lt;=1,$F7+$G7&gt;=PrSettings!$M$8),(ABS(CN7-$F7)&lt;=1)*(ABS(CO7-$G7)&lt;=1)*1,""))),"")</f>
        <v/>
      </c>
      <c r="CU7" s="300"/>
      <c r="CW7" s="291">
        <f t="shared" si="7"/>
        <v>3</v>
      </c>
      <c r="CX7" s="292" t="str">
        <f t="shared" ref="CX7:CX11" si="118">$C7</f>
        <v>A3</v>
      </c>
      <c r="CY7" s="293">
        <f t="shared" si="47"/>
        <v>4</v>
      </c>
      <c r="CZ7" s="292" t="str">
        <f t="shared" ref="CZ7:CZ11" si="119">$E7</f>
        <v>A4</v>
      </c>
      <c r="DA7" s="296"/>
      <c r="DB7" s="296"/>
      <c r="DC7" s="299"/>
      <c r="DD7" s="293" t="str">
        <f t="shared" si="48"/>
        <v/>
      </c>
      <c r="DE7" s="293" t="str">
        <f>IF((DD7&lt;&gt;""),IF(OR($F7&lt;&gt;$G7,PrSettings!$M$4="●"),(($F7-$G7)=(DA7-DB7))*1,0),"")</f>
        <v/>
      </c>
      <c r="DF7" s="293" t="str">
        <f t="shared" si="49"/>
        <v/>
      </c>
      <c r="DG7" s="293" t="str">
        <f>IF(DD7&lt;&gt;"",IF(ABS($F7-$G7)&gt;=PrSettings!$M$7,(ABS($F7-$G7-DA7+DB7)&lt;=1)*1,IF(AND(DD7,$F7=$G7,$F7&gt;=PrSettings!$M$6),(ABS(DA7-$F7)&lt;=1)*1,IF(AND(ABS($F7-$G7-DA7+DB7)&lt;=1,$F7+$G7&gt;=PrSettings!$M$8),(ABS(DA7-$F7)&lt;=1)*(ABS(DB7-$G7)&lt;=1)*1,""))),"")</f>
        <v/>
      </c>
      <c r="DH7" s="300"/>
      <c r="DJ7" s="291">
        <f t="shared" si="8"/>
        <v>3</v>
      </c>
      <c r="DK7" s="292" t="str">
        <f t="shared" ref="DK7:DK11" si="120">$C7</f>
        <v>A3</v>
      </c>
      <c r="DL7" s="293">
        <f t="shared" si="50"/>
        <v>4</v>
      </c>
      <c r="DM7" s="292" t="str">
        <f t="shared" ref="DM7:DM11" si="121">$E7</f>
        <v>A4</v>
      </c>
      <c r="DN7" s="296"/>
      <c r="DO7" s="296"/>
      <c r="DP7" s="299"/>
      <c r="DQ7" s="293" t="str">
        <f t="shared" si="51"/>
        <v/>
      </c>
      <c r="DR7" s="293" t="str">
        <f>IF((DQ7&lt;&gt;""),IF(OR($F7&lt;&gt;$G7,PrSettings!$M$4="●"),(($F7-$G7)=(DN7-DO7))*1,0),"")</f>
        <v/>
      </c>
      <c r="DS7" s="293" t="str">
        <f t="shared" si="52"/>
        <v/>
      </c>
      <c r="DT7" s="293" t="str">
        <f>IF(DQ7&lt;&gt;"",IF(ABS($F7-$G7)&gt;=PrSettings!$M$7,(ABS($F7-$G7-DN7+DO7)&lt;=1)*1,IF(AND(DQ7,$F7=$G7,$F7&gt;=PrSettings!$M$6),(ABS(DN7-$F7)&lt;=1)*1,IF(AND(ABS($F7-$G7-DN7+DO7)&lt;=1,$F7+$G7&gt;=PrSettings!$M$8),(ABS(DN7-$F7)&lt;=1)*(ABS(DO7-$G7)&lt;=1)*1,""))),"")</f>
        <v/>
      </c>
      <c r="DU7" s="300"/>
      <c r="DW7" s="291">
        <f t="shared" si="9"/>
        <v>3</v>
      </c>
      <c r="DX7" s="292" t="str">
        <f t="shared" ref="DX7:DX11" si="122">$C7</f>
        <v>A3</v>
      </c>
      <c r="DY7" s="293">
        <f t="shared" si="53"/>
        <v>4</v>
      </c>
      <c r="DZ7" s="292" t="str">
        <f t="shared" ref="DZ7:DZ11" si="123">$E7</f>
        <v>A4</v>
      </c>
      <c r="EA7" s="296"/>
      <c r="EB7" s="296"/>
      <c r="EC7" s="299"/>
      <c r="ED7" s="293" t="str">
        <f t="shared" si="54"/>
        <v/>
      </c>
      <c r="EE7" s="293" t="str">
        <f>IF((ED7&lt;&gt;""),IF(OR($F7&lt;&gt;$G7,PrSettings!$M$4="●"),(($F7-$G7)=(EA7-EB7))*1,0),"")</f>
        <v/>
      </c>
      <c r="EF7" s="293" t="str">
        <f t="shared" si="55"/>
        <v/>
      </c>
      <c r="EG7" s="293" t="str">
        <f>IF(ED7&lt;&gt;"",IF(ABS($F7-$G7)&gt;=PrSettings!$M$7,(ABS($F7-$G7-EA7+EB7)&lt;=1)*1,IF(AND(ED7,$F7=$G7,$F7&gt;=PrSettings!$M$6),(ABS(EA7-$F7)&lt;=1)*1,IF(AND(ABS($F7-$G7-EA7+EB7)&lt;=1,$F7+$G7&gt;=PrSettings!$M$8),(ABS(EA7-$F7)&lt;=1)*(ABS(EB7-$G7)&lt;=1)*1,""))),"")</f>
        <v/>
      </c>
      <c r="EH7" s="300"/>
      <c r="EJ7" s="291">
        <f t="shared" si="10"/>
        <v>3</v>
      </c>
      <c r="EK7" s="292" t="str">
        <f t="shared" ref="EK7:EK11" si="124">$C7</f>
        <v>A3</v>
      </c>
      <c r="EL7" s="293">
        <f t="shared" si="56"/>
        <v>4</v>
      </c>
      <c r="EM7" s="292" t="str">
        <f t="shared" ref="EM7:EM11" si="125">$E7</f>
        <v>A4</v>
      </c>
      <c r="EN7" s="296"/>
      <c r="EO7" s="296"/>
      <c r="EP7" s="299"/>
      <c r="EQ7" s="293" t="str">
        <f t="shared" si="57"/>
        <v/>
      </c>
      <c r="ER7" s="293" t="str">
        <f>IF((EQ7&lt;&gt;""),IF(OR($F7&lt;&gt;$G7,PrSettings!$M$4="●"),(($F7-$G7)=(EN7-EO7))*1,0),"")</f>
        <v/>
      </c>
      <c r="ES7" s="293" t="str">
        <f t="shared" si="58"/>
        <v/>
      </c>
      <c r="ET7" s="293" t="str">
        <f>IF(EQ7&lt;&gt;"",IF(ABS($F7-$G7)&gt;=PrSettings!$M$7,(ABS($F7-$G7-EN7+EO7)&lt;=1)*1,IF(AND(EQ7,$F7=$G7,$F7&gt;=PrSettings!$M$6),(ABS(EN7-$F7)&lt;=1)*1,IF(AND(ABS($F7-$G7-EN7+EO7)&lt;=1,$F7+$G7&gt;=PrSettings!$M$8),(ABS(EN7-$F7)&lt;=1)*(ABS(EO7-$G7)&lt;=1)*1,""))),"")</f>
        <v/>
      </c>
      <c r="EU7" s="300"/>
      <c r="EW7" s="291">
        <f t="shared" si="11"/>
        <v>3</v>
      </c>
      <c r="EX7" s="292" t="str">
        <f t="shared" ref="EX7:EX11" si="126">$C7</f>
        <v>A3</v>
      </c>
      <c r="EY7" s="293">
        <f t="shared" si="59"/>
        <v>4</v>
      </c>
      <c r="EZ7" s="292" t="str">
        <f t="shared" ref="EZ7:EZ11" si="127">$E7</f>
        <v>A4</v>
      </c>
      <c r="FA7" s="296"/>
      <c r="FB7" s="296"/>
      <c r="FC7" s="299"/>
      <c r="FD7" s="293" t="str">
        <f t="shared" si="60"/>
        <v/>
      </c>
      <c r="FE7" s="293" t="str">
        <f>IF((FD7&lt;&gt;""),IF(OR($F7&lt;&gt;$G7,PrSettings!$M$4="●"),(($F7-$G7)=(FA7-FB7))*1,0),"")</f>
        <v/>
      </c>
      <c r="FF7" s="293" t="str">
        <f t="shared" si="61"/>
        <v/>
      </c>
      <c r="FG7" s="293" t="str">
        <f>IF(FD7&lt;&gt;"",IF(ABS($F7-$G7)&gt;=PrSettings!$M$7,(ABS($F7-$G7-FA7+FB7)&lt;=1)*1,IF(AND(FD7,$F7=$G7,$F7&gt;=PrSettings!$M$6),(ABS(FA7-$F7)&lt;=1)*1,IF(AND(ABS($F7-$G7-FA7+FB7)&lt;=1,$F7+$G7&gt;=PrSettings!$M$8),(ABS(FA7-$F7)&lt;=1)*(ABS(FB7-$G7)&lt;=1)*1,""))),"")</f>
        <v/>
      </c>
      <c r="FH7" s="300"/>
      <c r="FJ7" s="291">
        <f t="shared" si="12"/>
        <v>3</v>
      </c>
      <c r="FK7" s="292" t="str">
        <f t="shared" ref="FK7:FK11" si="128">$C7</f>
        <v>A3</v>
      </c>
      <c r="FL7" s="293">
        <f t="shared" si="62"/>
        <v>4</v>
      </c>
      <c r="FM7" s="292" t="str">
        <f t="shared" ref="FM7:FM11" si="129">$E7</f>
        <v>A4</v>
      </c>
      <c r="FN7" s="296"/>
      <c r="FO7" s="296"/>
      <c r="FP7" s="299"/>
      <c r="FQ7" s="293" t="str">
        <f t="shared" si="63"/>
        <v/>
      </c>
      <c r="FR7" s="293" t="str">
        <f>IF((FQ7&lt;&gt;""),IF(OR($F7&lt;&gt;$G7,PrSettings!$M$4="●"),(($F7-$G7)=(FN7-FO7))*1,0),"")</f>
        <v/>
      </c>
      <c r="FS7" s="293" t="str">
        <f t="shared" si="64"/>
        <v/>
      </c>
      <c r="FT7" s="293" t="str">
        <f>IF(FQ7&lt;&gt;"",IF(ABS($F7-$G7)&gt;=PrSettings!$M$7,(ABS($F7-$G7-FN7+FO7)&lt;=1)*1,IF(AND(FQ7,$F7=$G7,$F7&gt;=PrSettings!$M$6),(ABS(FN7-$F7)&lt;=1)*1,IF(AND(ABS($F7-$G7-FN7+FO7)&lt;=1,$F7+$G7&gt;=PrSettings!$M$8),(ABS(FN7-$F7)&lt;=1)*(ABS(FO7-$G7)&lt;=1)*1,""))),"")</f>
        <v/>
      </c>
      <c r="FU7" s="300"/>
      <c r="FW7" s="291">
        <f t="shared" si="13"/>
        <v>3</v>
      </c>
      <c r="FX7" s="292" t="str">
        <f t="shared" ref="FX7:FX11" si="130">$C7</f>
        <v>A3</v>
      </c>
      <c r="FY7" s="293">
        <f t="shared" si="65"/>
        <v>4</v>
      </c>
      <c r="FZ7" s="292" t="str">
        <f t="shared" ref="FZ7:FZ11" si="131">$E7</f>
        <v>A4</v>
      </c>
      <c r="GA7" s="296"/>
      <c r="GB7" s="296"/>
      <c r="GC7" s="299"/>
      <c r="GD7" s="293" t="str">
        <f t="shared" si="66"/>
        <v/>
      </c>
      <c r="GE7" s="293" t="str">
        <f>IF((GD7&lt;&gt;""),IF(OR($F7&lt;&gt;$G7,PrSettings!$M$4="●"),(($F7-$G7)=(GA7-GB7))*1,0),"")</f>
        <v/>
      </c>
      <c r="GF7" s="293" t="str">
        <f t="shared" si="67"/>
        <v/>
      </c>
      <c r="GG7" s="293" t="str">
        <f>IF(GD7&lt;&gt;"",IF(ABS($F7-$G7)&gt;=PrSettings!$M$7,(ABS($F7-$G7-GA7+GB7)&lt;=1)*1,IF(AND(GD7,$F7=$G7,$F7&gt;=PrSettings!$M$6),(ABS(GA7-$F7)&lt;=1)*1,IF(AND(ABS($F7-$G7-GA7+GB7)&lt;=1,$F7+$G7&gt;=PrSettings!$M$8),(ABS(GA7-$F7)&lt;=1)*(ABS(GB7-$G7)&lt;=1)*1,""))),"")</f>
        <v/>
      </c>
      <c r="GH7" s="300"/>
      <c r="GJ7" s="291">
        <f t="shared" si="14"/>
        <v>3</v>
      </c>
      <c r="GK7" s="292" t="str">
        <f t="shared" ref="GK7:GK11" si="132">$C7</f>
        <v>A3</v>
      </c>
      <c r="GL7" s="293">
        <f t="shared" si="68"/>
        <v>4</v>
      </c>
      <c r="GM7" s="292" t="str">
        <f t="shared" ref="GM7:GM11" si="133">$E7</f>
        <v>A4</v>
      </c>
      <c r="GN7" s="296"/>
      <c r="GO7" s="296"/>
      <c r="GP7" s="299"/>
      <c r="GQ7" s="293" t="str">
        <f t="shared" si="69"/>
        <v/>
      </c>
      <c r="GR7" s="293" t="str">
        <f>IF((GQ7&lt;&gt;""),IF(OR($F7&lt;&gt;$G7,PrSettings!$M$4="●"),(($F7-$G7)=(GN7-GO7))*1,0),"")</f>
        <v/>
      </c>
      <c r="GS7" s="293" t="str">
        <f t="shared" si="70"/>
        <v/>
      </c>
      <c r="GT7" s="293" t="str">
        <f>IF(GQ7&lt;&gt;"",IF(ABS($F7-$G7)&gt;=PrSettings!$M$7,(ABS($F7-$G7-GN7+GO7)&lt;=1)*1,IF(AND(GQ7,$F7=$G7,$F7&gt;=PrSettings!$M$6),(ABS(GN7-$F7)&lt;=1)*1,IF(AND(ABS($F7-$G7-GN7+GO7)&lt;=1,$F7+$G7&gt;=PrSettings!$M$8),(ABS(GN7-$F7)&lt;=1)*(ABS(GO7-$G7)&lt;=1)*1,""))),"")</f>
        <v/>
      </c>
      <c r="GU7" s="300"/>
      <c r="GW7" s="291">
        <f t="shared" si="15"/>
        <v>3</v>
      </c>
      <c r="GX7" s="292" t="str">
        <f t="shared" ref="GX7:GX11" si="134">$C7</f>
        <v>A3</v>
      </c>
      <c r="GY7" s="293">
        <f t="shared" si="71"/>
        <v>4</v>
      </c>
      <c r="GZ7" s="292" t="str">
        <f t="shared" ref="GZ7:GZ11" si="135">$E7</f>
        <v>A4</v>
      </c>
      <c r="HA7" s="296"/>
      <c r="HB7" s="296"/>
      <c r="HC7" s="299"/>
      <c r="HD7" s="293" t="str">
        <f t="shared" si="72"/>
        <v/>
      </c>
      <c r="HE7" s="293" t="str">
        <f>IF((HD7&lt;&gt;""),IF(OR($F7&lt;&gt;$G7,PrSettings!$M$4="●"),(($F7-$G7)=(HA7-HB7))*1,0),"")</f>
        <v/>
      </c>
      <c r="HF7" s="293" t="str">
        <f t="shared" si="73"/>
        <v/>
      </c>
      <c r="HG7" s="293" t="str">
        <f>IF(HD7&lt;&gt;"",IF(ABS($F7-$G7)&gt;=PrSettings!$M$7,(ABS($F7-$G7-HA7+HB7)&lt;=1)*1,IF(AND(HD7,$F7=$G7,$F7&gt;=PrSettings!$M$6),(ABS(HA7-$F7)&lt;=1)*1,IF(AND(ABS($F7-$G7-HA7+HB7)&lt;=1,$F7+$G7&gt;=PrSettings!$M$8),(ABS(HA7-$F7)&lt;=1)*(ABS(HB7-$G7)&lt;=1)*1,""))),"")</f>
        <v/>
      </c>
      <c r="HH7" s="300"/>
      <c r="HJ7" s="291">
        <f t="shared" si="16"/>
        <v>3</v>
      </c>
      <c r="HK7" s="292" t="str">
        <f t="shared" ref="HK7:HK11" si="136">$C7</f>
        <v>A3</v>
      </c>
      <c r="HL7" s="293">
        <f t="shared" si="74"/>
        <v>4</v>
      </c>
      <c r="HM7" s="292" t="str">
        <f t="shared" ref="HM7:HM11" si="137">$E7</f>
        <v>A4</v>
      </c>
      <c r="HN7" s="296"/>
      <c r="HO7" s="296"/>
      <c r="HP7" s="299"/>
      <c r="HQ7" s="293" t="str">
        <f t="shared" si="75"/>
        <v/>
      </c>
      <c r="HR7" s="293" t="str">
        <f>IF((HQ7&lt;&gt;""),IF(OR($F7&lt;&gt;$G7,PrSettings!$M$4="●"),(($F7-$G7)=(HN7-HO7))*1,0),"")</f>
        <v/>
      </c>
      <c r="HS7" s="293" t="str">
        <f t="shared" si="76"/>
        <v/>
      </c>
      <c r="HT7" s="293" t="str">
        <f>IF(HQ7&lt;&gt;"",IF(ABS($F7-$G7)&gt;=PrSettings!$M$7,(ABS($F7-$G7-HN7+HO7)&lt;=1)*1,IF(AND(HQ7,$F7=$G7,$F7&gt;=PrSettings!$M$6),(ABS(HN7-$F7)&lt;=1)*1,IF(AND(ABS($F7-$G7-HN7+HO7)&lt;=1,$F7+$G7&gt;=PrSettings!$M$8),(ABS(HN7-$F7)&lt;=1)*(ABS(HO7-$G7)&lt;=1)*1,""))),"")</f>
        <v/>
      </c>
      <c r="HU7" s="300"/>
      <c r="HW7" s="291">
        <f t="shared" si="17"/>
        <v>3</v>
      </c>
      <c r="HX7" s="292" t="str">
        <f t="shared" ref="HX7:HX11" si="138">$C7</f>
        <v>A3</v>
      </c>
      <c r="HY7" s="293">
        <f t="shared" si="77"/>
        <v>4</v>
      </c>
      <c r="HZ7" s="292" t="str">
        <f t="shared" ref="HZ7:HZ11" si="139">$E7</f>
        <v>A4</v>
      </c>
      <c r="IA7" s="296"/>
      <c r="IB7" s="296"/>
      <c r="IC7" s="299"/>
      <c r="ID7" s="293" t="str">
        <f t="shared" si="78"/>
        <v/>
      </c>
      <c r="IE7" s="293" t="str">
        <f>IF((ID7&lt;&gt;""),IF(OR($F7&lt;&gt;$G7,PrSettings!$M$4="●"),(($F7-$G7)=(IA7-IB7))*1,0),"")</f>
        <v/>
      </c>
      <c r="IF7" s="293" t="str">
        <f t="shared" si="79"/>
        <v/>
      </c>
      <c r="IG7" s="293" t="str">
        <f>IF(ID7&lt;&gt;"",IF(ABS($F7-$G7)&gt;=PrSettings!$M$7,(ABS($F7-$G7-IA7+IB7)&lt;=1)*1,IF(AND(ID7,$F7=$G7,$F7&gt;=PrSettings!$M$6),(ABS(IA7-$F7)&lt;=1)*1,IF(AND(ABS($F7-$G7-IA7+IB7)&lt;=1,$F7+$G7&gt;=PrSettings!$M$8),(ABS(IA7-$F7)&lt;=1)*(ABS(IB7-$G7)&lt;=1)*1,""))),"")</f>
        <v/>
      </c>
      <c r="IH7" s="300"/>
      <c r="IJ7" s="291">
        <f t="shared" si="18"/>
        <v>3</v>
      </c>
      <c r="IK7" s="292" t="str">
        <f t="shared" ref="IK7:IK11" si="140">$C7</f>
        <v>A3</v>
      </c>
      <c r="IL7" s="293">
        <f t="shared" si="80"/>
        <v>4</v>
      </c>
      <c r="IM7" s="292" t="str">
        <f t="shared" ref="IM7:IM11" si="141">$E7</f>
        <v>A4</v>
      </c>
      <c r="IN7" s="296"/>
      <c r="IO7" s="296"/>
      <c r="IP7" s="299"/>
      <c r="IQ7" s="293" t="str">
        <f t="shared" si="81"/>
        <v/>
      </c>
      <c r="IR7" s="293" t="str">
        <f>IF((IQ7&lt;&gt;""),IF(OR($F7&lt;&gt;$G7,PrSettings!$M$4="●"),(($F7-$G7)=(IN7-IO7))*1,0),"")</f>
        <v/>
      </c>
      <c r="IS7" s="293" t="str">
        <f t="shared" si="82"/>
        <v/>
      </c>
      <c r="IT7" s="293" t="str">
        <f>IF(IQ7&lt;&gt;"",IF(ABS($F7-$G7)&gt;=PrSettings!$M$7,(ABS($F7-$G7-IN7+IO7)&lt;=1)*1,IF(AND(IQ7,$F7=$G7,$F7&gt;=PrSettings!$M$6),(ABS(IN7-$F7)&lt;=1)*1,IF(AND(ABS($F7-$G7-IN7+IO7)&lt;=1,$F7+$G7&gt;=PrSettings!$M$8),(ABS(IN7-$F7)&lt;=1)*(ABS(IO7-$G7)&lt;=1)*1,""))),"")</f>
        <v/>
      </c>
      <c r="IU7" s="300"/>
      <c r="IW7" s="291">
        <f t="shared" si="19"/>
        <v>3</v>
      </c>
      <c r="IX7" s="292" t="str">
        <f t="shared" ref="IX7:IX11" si="142">$C7</f>
        <v>A3</v>
      </c>
      <c r="IY7" s="293">
        <f t="shared" si="83"/>
        <v>4</v>
      </c>
      <c r="IZ7" s="292" t="str">
        <f t="shared" ref="IZ7:IZ11" si="143">$E7</f>
        <v>A4</v>
      </c>
      <c r="JA7" s="296"/>
      <c r="JB7" s="296"/>
      <c r="JC7" s="299"/>
      <c r="JD7" s="293" t="str">
        <f t="shared" si="84"/>
        <v/>
      </c>
      <c r="JE7" s="293" t="str">
        <f>IF((JD7&lt;&gt;""),IF(OR($F7&lt;&gt;$G7,PrSettings!$M$4="●"),(($F7-$G7)=(JA7-JB7))*1,0),"")</f>
        <v/>
      </c>
      <c r="JF7" s="293" t="str">
        <f t="shared" si="85"/>
        <v/>
      </c>
      <c r="JG7" s="293" t="str">
        <f>IF(JD7&lt;&gt;"",IF(ABS($F7-$G7)&gt;=PrSettings!$M$7,(ABS($F7-$G7-JA7+JB7)&lt;=1)*1,IF(AND(JD7,$F7=$G7,$F7&gt;=PrSettings!$M$6),(ABS(JA7-$F7)&lt;=1)*1,IF(AND(ABS($F7-$G7-JA7+JB7)&lt;=1,$F7+$G7&gt;=PrSettings!$M$8),(ABS(JA7-$F7)&lt;=1)*(ABS(JB7-$G7)&lt;=1)*1,""))),"")</f>
        <v/>
      </c>
      <c r="JH7" s="300"/>
      <c r="JJ7" s="291">
        <f t="shared" si="20"/>
        <v>3</v>
      </c>
      <c r="JK7" s="292" t="str">
        <f t="shared" ref="JK7:JK11" si="144">$C7</f>
        <v>A3</v>
      </c>
      <c r="JL7" s="293">
        <f t="shared" si="86"/>
        <v>4</v>
      </c>
      <c r="JM7" s="292" t="str">
        <f t="shared" ref="JM7:JM11" si="145">$E7</f>
        <v>A4</v>
      </c>
      <c r="JN7" s="296"/>
      <c r="JO7" s="296"/>
      <c r="JP7" s="299"/>
      <c r="JQ7" s="293" t="str">
        <f t="shared" si="87"/>
        <v/>
      </c>
      <c r="JR7" s="293" t="str">
        <f>IF((JQ7&lt;&gt;""),IF(OR($F7&lt;&gt;$G7,PrSettings!$M$4="●"),(($F7-$G7)=(JN7-JO7))*1,0),"")</f>
        <v/>
      </c>
      <c r="JS7" s="293" t="str">
        <f t="shared" si="88"/>
        <v/>
      </c>
      <c r="JT7" s="293" t="str">
        <f>IF(JQ7&lt;&gt;"",IF(ABS($F7-$G7)&gt;=PrSettings!$M$7,(ABS($F7-$G7-JN7+JO7)&lt;=1)*1,IF(AND(JQ7,$F7=$G7,$F7&gt;=PrSettings!$M$6),(ABS(JN7-$F7)&lt;=1)*1,IF(AND(ABS($F7-$G7-JN7+JO7)&lt;=1,$F7+$G7&gt;=PrSettings!$M$8),(ABS(JN7-$F7)&lt;=1)*(ABS(JO7-$G7)&lt;=1)*1,""))),"")</f>
        <v/>
      </c>
      <c r="JU7" s="300"/>
      <c r="JW7" s="291">
        <f t="shared" si="21"/>
        <v>3</v>
      </c>
      <c r="JX7" s="292" t="str">
        <f t="shared" ref="JX7:JX11" si="146">$C7</f>
        <v>A3</v>
      </c>
      <c r="JY7" s="293">
        <f t="shared" si="89"/>
        <v>4</v>
      </c>
      <c r="JZ7" s="292" t="str">
        <f t="shared" ref="JZ7:JZ11" si="147">$E7</f>
        <v>A4</v>
      </c>
      <c r="KA7" s="296"/>
      <c r="KB7" s="296"/>
      <c r="KC7" s="299"/>
      <c r="KD7" s="293" t="str">
        <f t="shared" si="90"/>
        <v/>
      </c>
      <c r="KE7" s="293" t="str">
        <f>IF((KD7&lt;&gt;""),IF(OR($F7&lt;&gt;$G7,PrSettings!$M$4="●"),(($F7-$G7)=(KA7-KB7))*1,0),"")</f>
        <v/>
      </c>
      <c r="KF7" s="293" t="str">
        <f t="shared" si="91"/>
        <v/>
      </c>
      <c r="KG7" s="293" t="str">
        <f>IF(KD7&lt;&gt;"",IF(ABS($F7-$G7)&gt;=PrSettings!$M$7,(ABS($F7-$G7-KA7+KB7)&lt;=1)*1,IF(AND(KD7,$F7=$G7,$F7&gt;=PrSettings!$M$6),(ABS(KA7-$F7)&lt;=1)*1,IF(AND(ABS($F7-$G7-KA7+KB7)&lt;=1,$F7+$G7&gt;=PrSettings!$M$8),(ABS(KA7-$F7)&lt;=1)*(ABS(KB7-$G7)&lt;=1)*1,""))),"")</f>
        <v/>
      </c>
      <c r="KH7" s="300"/>
      <c r="KJ7" s="291">
        <f t="shared" si="22"/>
        <v>3</v>
      </c>
      <c r="KK7" s="292" t="str">
        <f t="shared" ref="KK7:KK11" si="148">$C7</f>
        <v>A3</v>
      </c>
      <c r="KL7" s="293">
        <f t="shared" si="92"/>
        <v>4</v>
      </c>
      <c r="KM7" s="292" t="str">
        <f t="shared" ref="KM7:KM11" si="149">$E7</f>
        <v>A4</v>
      </c>
      <c r="KN7" s="296"/>
      <c r="KO7" s="296"/>
      <c r="KP7" s="299"/>
      <c r="KQ7" s="293" t="str">
        <f t="shared" si="93"/>
        <v/>
      </c>
      <c r="KR7" s="293" t="str">
        <f>IF((KQ7&lt;&gt;""),IF(OR($F7&lt;&gt;$G7,PrSettings!$M$4="●"),(($F7-$G7)=(KN7-KO7))*1,0),"")</f>
        <v/>
      </c>
      <c r="KS7" s="293" t="str">
        <f t="shared" si="94"/>
        <v/>
      </c>
      <c r="KT7" s="293" t="str">
        <f>IF(KQ7&lt;&gt;"",IF(ABS($F7-$G7)&gt;=PrSettings!$M$7,(ABS($F7-$G7-KN7+KO7)&lt;=1)*1,IF(AND(KQ7,$F7=$G7,$F7&gt;=PrSettings!$M$6),(ABS(KN7-$F7)&lt;=1)*1,IF(AND(ABS($F7-$G7-KN7+KO7)&lt;=1,$F7+$G7&gt;=PrSettings!$M$8),(ABS(KN7-$F7)&lt;=1)*(ABS(KO7-$G7)&lt;=1)*1,""))),"")</f>
        <v/>
      </c>
      <c r="KU7" s="300"/>
      <c r="KW7" s="291">
        <f t="shared" si="23"/>
        <v>3</v>
      </c>
      <c r="KX7" s="292" t="str">
        <f t="shared" ref="KX7:KX11" si="150">$C7</f>
        <v>A3</v>
      </c>
      <c r="KY7" s="293">
        <f t="shared" si="95"/>
        <v>4</v>
      </c>
      <c r="KZ7" s="292" t="str">
        <f t="shared" ref="KZ7:KZ11" si="151">$E7</f>
        <v>A4</v>
      </c>
      <c r="LA7" s="296"/>
      <c r="LB7" s="296"/>
      <c r="LC7" s="299"/>
      <c r="LD7" s="293" t="str">
        <f t="shared" si="96"/>
        <v/>
      </c>
      <c r="LE7" s="293" t="str">
        <f>IF((LD7&lt;&gt;""),IF(OR($F7&lt;&gt;$G7,PrSettings!$M$4="●"),(($F7-$G7)=(LA7-LB7))*1,0),"")</f>
        <v/>
      </c>
      <c r="LF7" s="293" t="str">
        <f t="shared" si="97"/>
        <v/>
      </c>
      <c r="LG7" s="293" t="str">
        <f>IF(LD7&lt;&gt;"",IF(ABS($F7-$G7)&gt;=PrSettings!$M$7,(ABS($F7-$G7-LA7+LB7)&lt;=1)*1,IF(AND(LD7,$F7=$G7,$F7&gt;=PrSettings!$M$6),(ABS(LA7-$F7)&lt;=1)*1,IF(AND(ABS($F7-$G7-LA7+LB7)&lt;=1,$F7+$G7&gt;=PrSettings!$M$8),(ABS(LA7-$F7)&lt;=1)*(ABS(LB7-$G7)&lt;=1)*1,""))),"")</f>
        <v/>
      </c>
      <c r="LH7" s="300"/>
      <c r="LJ7" s="291">
        <f t="shared" si="24"/>
        <v>3</v>
      </c>
      <c r="LK7" s="292" t="str">
        <f t="shared" ref="LK7:LK11" si="152">$C7</f>
        <v>A3</v>
      </c>
      <c r="LL7" s="293">
        <f t="shared" si="98"/>
        <v>4</v>
      </c>
      <c r="LM7" s="292" t="str">
        <f t="shared" ref="LM7:LM11" si="153">$E7</f>
        <v>A4</v>
      </c>
      <c r="LN7" s="296"/>
      <c r="LO7" s="296"/>
      <c r="LP7" s="299"/>
      <c r="LQ7" s="293" t="str">
        <f t="shared" si="99"/>
        <v/>
      </c>
      <c r="LR7" s="293" t="str">
        <f>IF((LQ7&lt;&gt;""),IF(OR($F7&lt;&gt;$G7,PrSettings!$M$4="●"),(($F7-$G7)=(LN7-LO7))*1,0),"")</f>
        <v/>
      </c>
      <c r="LS7" s="293" t="str">
        <f t="shared" si="100"/>
        <v/>
      </c>
      <c r="LT7" s="293" t="str">
        <f>IF(LQ7&lt;&gt;"",IF(ABS($F7-$G7)&gt;=PrSettings!$M$7,(ABS($F7-$G7-LN7+LO7)&lt;=1)*1,IF(AND(LQ7,$F7=$G7,$F7&gt;=PrSettings!$M$6),(ABS(LN7-$F7)&lt;=1)*1,IF(AND(ABS($F7-$G7-LN7+LO7)&lt;=1,$F7+$G7&gt;=PrSettings!$M$8),(ABS(LN7-$F7)&lt;=1)*(ABS(LO7-$G7)&lt;=1)*1,""))),"")</f>
        <v/>
      </c>
      <c r="LU7" s="300"/>
      <c r="LW7" s="291">
        <f t="shared" si="25"/>
        <v>3</v>
      </c>
      <c r="LX7" s="292" t="str">
        <f t="shared" ref="LX7:LX11" si="154">$C7</f>
        <v>A3</v>
      </c>
      <c r="LY7" s="293">
        <f t="shared" si="101"/>
        <v>4</v>
      </c>
      <c r="LZ7" s="292" t="str">
        <f t="shared" ref="LZ7:LZ11" si="155">$E7</f>
        <v>A4</v>
      </c>
      <c r="MA7" s="296"/>
      <c r="MB7" s="296"/>
      <c r="MC7" s="299"/>
      <c r="MD7" s="293" t="str">
        <f t="shared" si="102"/>
        <v/>
      </c>
      <c r="ME7" s="293" t="str">
        <f>IF((MD7&lt;&gt;""),IF(OR($F7&lt;&gt;$G7,PrSettings!$M$4="●"),(($F7-$G7)=(MA7-MB7))*1,0),"")</f>
        <v/>
      </c>
      <c r="MF7" s="293" t="str">
        <f t="shared" si="103"/>
        <v/>
      </c>
      <c r="MG7" s="293" t="str">
        <f>IF(MD7&lt;&gt;"",IF(ABS($F7-$G7)&gt;=PrSettings!$M$7,(ABS($F7-$G7-MA7+MB7)&lt;=1)*1,IF(AND(MD7,$F7=$G7,$F7&gt;=PrSettings!$M$6),(ABS(MA7-$F7)&lt;=1)*1,IF(AND(ABS($F7-$G7-MA7+MB7)&lt;=1,$F7+$G7&gt;=PrSettings!$M$8),(ABS(MA7-$F7)&lt;=1)*(ABS(MB7-$G7)&lt;=1)*1,""))),"")</f>
        <v/>
      </c>
      <c r="MH7" s="300"/>
    </row>
    <row r="8" spans="1:346" x14ac:dyDescent="0.25">
      <c r="B8" s="291">
        <f>INDEX(Groups!$C$7:$C$35,MATCH(C8,Groups!$D$7:$D$35,0))</f>
        <v>2</v>
      </c>
      <c r="C8" s="292" t="str">
        <f>CalcA!$P$24</f>
        <v>A2</v>
      </c>
      <c r="D8" s="293">
        <f>INDEX(Groups!$C$7:$C$35,MATCH(E8,Groups!$D$7:$D$35,0))</f>
        <v>4</v>
      </c>
      <c r="E8" s="292" t="str">
        <f>CalcA!$Q$24</f>
        <v>A4</v>
      </c>
      <c r="F8" s="294" t="str">
        <f>CalcA!$R$24</f>
        <v/>
      </c>
      <c r="G8" s="295" t="str">
        <f>CalcA!$S$24</f>
        <v/>
      </c>
      <c r="J8" s="291">
        <f t="shared" si="0"/>
        <v>2</v>
      </c>
      <c r="K8" s="292" t="str">
        <f t="shared" si="104"/>
        <v>A2</v>
      </c>
      <c r="L8" s="293">
        <f t="shared" si="26"/>
        <v>4</v>
      </c>
      <c r="M8" s="292" t="str">
        <f t="shared" si="105"/>
        <v>A4</v>
      </c>
      <c r="N8" s="296"/>
      <c r="O8" s="296"/>
      <c r="P8" s="299"/>
      <c r="Q8" s="293" t="str">
        <f t="shared" si="27"/>
        <v/>
      </c>
      <c r="R8" s="293" t="str">
        <f>IF((Q8&lt;&gt;""),IF(OR($F8&lt;&gt;$G8,PrSettings!$M$4="●"),(($F8-$G8)=(N8-O8))*1,0),"")</f>
        <v/>
      </c>
      <c r="S8" s="293" t="str">
        <f t="shared" si="28"/>
        <v/>
      </c>
      <c r="T8" s="293" t="str">
        <f>IF(Q8&lt;&gt;"",IF(ABS($F8-$G8)&gt;=PrSettings!$M$7,(ABS($F8-$G8-N8+O8)&lt;=1)*1,IF(AND(Q8,$F8=$G8,$F8&gt;=PrSettings!$M$6),(ABS(N8-$F8)&lt;=1)*1,IF(AND(ABS($F8-$G8-N8+O8)&lt;=1,$F8+$G8&gt;=PrSettings!$M$8),(ABS(N8-$F8)&lt;=1)*(ABS(O8-$G8)&lt;=1)*1,""))),"")</f>
        <v/>
      </c>
      <c r="U8" s="300"/>
      <c r="W8" s="291">
        <f t="shared" si="1"/>
        <v>2</v>
      </c>
      <c r="X8" s="292" t="str">
        <f t="shared" si="106"/>
        <v>A2</v>
      </c>
      <c r="Y8" s="293">
        <f t="shared" si="29"/>
        <v>4</v>
      </c>
      <c r="Z8" s="292" t="str">
        <f t="shared" si="107"/>
        <v>A4</v>
      </c>
      <c r="AA8" s="296"/>
      <c r="AB8" s="296"/>
      <c r="AC8" s="299"/>
      <c r="AD8" s="293" t="str">
        <f t="shared" si="30"/>
        <v/>
      </c>
      <c r="AE8" s="293" t="str">
        <f>IF((AD8&lt;&gt;""),IF(OR($F8&lt;&gt;$G8,PrSettings!$M$4="●"),(($F8-$G8)=(AA8-AB8))*1,0),"")</f>
        <v/>
      </c>
      <c r="AF8" s="293" t="str">
        <f t="shared" si="31"/>
        <v/>
      </c>
      <c r="AG8" s="293" t="str">
        <f>IF(AD8&lt;&gt;"",IF(ABS($F8-$G8)&gt;=PrSettings!$M$7,(ABS($F8-$G8-AA8+AB8)&lt;=1)*1,IF(AND(AD8,$F8=$G8,$F8&gt;=PrSettings!$M$6),(ABS(AA8-$F8)&lt;=1)*1,IF(AND(ABS($F8-$G8-AA8+AB8)&lt;=1,$F8+$G8&gt;=PrSettings!$M$8),(ABS(AA8-$F8)&lt;=1)*(ABS(AB8-$G8)&lt;=1)*1,""))),"")</f>
        <v/>
      </c>
      <c r="AH8" s="300"/>
      <c r="AJ8" s="291">
        <f t="shared" si="2"/>
        <v>2</v>
      </c>
      <c r="AK8" s="292" t="str">
        <f t="shared" si="108"/>
        <v>A2</v>
      </c>
      <c r="AL8" s="293">
        <f t="shared" si="32"/>
        <v>4</v>
      </c>
      <c r="AM8" s="292" t="str">
        <f t="shared" si="109"/>
        <v>A4</v>
      </c>
      <c r="AN8" s="296"/>
      <c r="AO8" s="296"/>
      <c r="AP8" s="299"/>
      <c r="AQ8" s="293" t="str">
        <f t="shared" si="33"/>
        <v/>
      </c>
      <c r="AR8" s="293" t="str">
        <f>IF((AQ8&lt;&gt;""),IF(OR($F8&lt;&gt;$G8,PrSettings!$M$4="●"),(($F8-$G8)=(AN8-AO8))*1,0),"")</f>
        <v/>
      </c>
      <c r="AS8" s="293" t="str">
        <f t="shared" si="34"/>
        <v/>
      </c>
      <c r="AT8" s="293" t="str">
        <f>IF(AQ8&lt;&gt;"",IF(ABS($F8-$G8)&gt;=PrSettings!$M$7,(ABS($F8-$G8-AN8+AO8)&lt;=1)*1,IF(AND(AQ8,$F8=$G8,$F8&gt;=PrSettings!$M$6),(ABS(AN8-$F8)&lt;=1)*1,IF(AND(ABS($F8-$G8-AN8+AO8)&lt;=1,$F8+$G8&gt;=PrSettings!$M$8),(ABS(AN8-$F8)&lt;=1)*(ABS(AO8-$G8)&lt;=1)*1,""))),"")</f>
        <v/>
      </c>
      <c r="AU8" s="300"/>
      <c r="AW8" s="291">
        <f t="shared" si="3"/>
        <v>2</v>
      </c>
      <c r="AX8" s="292" t="str">
        <f t="shared" si="110"/>
        <v>A2</v>
      </c>
      <c r="AY8" s="293">
        <f t="shared" si="35"/>
        <v>4</v>
      </c>
      <c r="AZ8" s="292" t="str">
        <f t="shared" si="111"/>
        <v>A4</v>
      </c>
      <c r="BA8" s="296"/>
      <c r="BB8" s="296"/>
      <c r="BC8" s="299"/>
      <c r="BD8" s="293" t="str">
        <f t="shared" si="36"/>
        <v/>
      </c>
      <c r="BE8" s="293" t="str">
        <f>IF((BD8&lt;&gt;""),IF(OR($F8&lt;&gt;$G8,PrSettings!$M$4="●"),(($F8-$G8)=(BA8-BB8))*1,0),"")</f>
        <v/>
      </c>
      <c r="BF8" s="293" t="str">
        <f t="shared" si="37"/>
        <v/>
      </c>
      <c r="BG8" s="293" t="str">
        <f>IF(BD8&lt;&gt;"",IF(ABS($F8-$G8)&gt;=PrSettings!$M$7,(ABS($F8-$G8-BA8+BB8)&lt;=1)*1,IF(AND(BD8,$F8=$G8,$F8&gt;=PrSettings!$M$6),(ABS(BA8-$F8)&lt;=1)*1,IF(AND(ABS($F8-$G8-BA8+BB8)&lt;=1,$F8+$G8&gt;=PrSettings!$M$8),(ABS(BA8-$F8)&lt;=1)*(ABS(BB8-$G8)&lt;=1)*1,""))),"")</f>
        <v/>
      </c>
      <c r="BH8" s="300"/>
      <c r="BJ8" s="291">
        <f t="shared" si="4"/>
        <v>2</v>
      </c>
      <c r="BK8" s="292" t="str">
        <f t="shared" si="112"/>
        <v>A2</v>
      </c>
      <c r="BL8" s="293">
        <f t="shared" si="38"/>
        <v>4</v>
      </c>
      <c r="BM8" s="292" t="str">
        <f t="shared" si="113"/>
        <v>A4</v>
      </c>
      <c r="BN8" s="296"/>
      <c r="BO8" s="296"/>
      <c r="BP8" s="299"/>
      <c r="BQ8" s="293" t="str">
        <f t="shared" si="39"/>
        <v/>
      </c>
      <c r="BR8" s="293" t="str">
        <f>IF((BQ8&lt;&gt;""),IF(OR($F8&lt;&gt;$G8,PrSettings!$M$4="●"),(($F8-$G8)=(BN8-BO8))*1,0),"")</f>
        <v/>
      </c>
      <c r="BS8" s="293" t="str">
        <f t="shared" si="40"/>
        <v/>
      </c>
      <c r="BT8" s="293" t="str">
        <f>IF(BQ8&lt;&gt;"",IF(ABS($F8-$G8)&gt;=PrSettings!$M$7,(ABS($F8-$G8-BN8+BO8)&lt;=1)*1,IF(AND(BQ8,$F8=$G8,$F8&gt;=PrSettings!$M$6),(ABS(BN8-$F8)&lt;=1)*1,IF(AND(ABS($F8-$G8-BN8+BO8)&lt;=1,$F8+$G8&gt;=PrSettings!$M$8),(ABS(BN8-$F8)&lt;=1)*(ABS(BO8-$G8)&lt;=1)*1,""))),"")</f>
        <v/>
      </c>
      <c r="BU8" s="300"/>
      <c r="BW8" s="291">
        <f t="shared" si="5"/>
        <v>2</v>
      </c>
      <c r="BX8" s="292" t="str">
        <f t="shared" si="114"/>
        <v>A2</v>
      </c>
      <c r="BY8" s="293">
        <f t="shared" si="41"/>
        <v>4</v>
      </c>
      <c r="BZ8" s="292" t="str">
        <f t="shared" si="115"/>
        <v>A4</v>
      </c>
      <c r="CA8" s="296"/>
      <c r="CB8" s="296"/>
      <c r="CC8" s="299"/>
      <c r="CD8" s="293" t="str">
        <f t="shared" si="42"/>
        <v/>
      </c>
      <c r="CE8" s="293" t="str">
        <f>IF((CD8&lt;&gt;""),IF(OR($F8&lt;&gt;$G8,PrSettings!$M$4="●"),(($F8-$G8)=(CA8-CB8))*1,0),"")</f>
        <v/>
      </c>
      <c r="CF8" s="293" t="str">
        <f t="shared" si="43"/>
        <v/>
      </c>
      <c r="CG8" s="293" t="str">
        <f>IF(CD8&lt;&gt;"",IF(ABS($F8-$G8)&gt;=PrSettings!$M$7,(ABS($F8-$G8-CA8+CB8)&lt;=1)*1,IF(AND(CD8,$F8=$G8,$F8&gt;=PrSettings!$M$6),(ABS(CA8-$F8)&lt;=1)*1,IF(AND(ABS($F8-$G8-CA8+CB8)&lt;=1,$F8+$G8&gt;=PrSettings!$M$8),(ABS(CA8-$F8)&lt;=1)*(ABS(CB8-$G8)&lt;=1)*1,""))),"")</f>
        <v/>
      </c>
      <c r="CH8" s="300"/>
      <c r="CJ8" s="291">
        <f t="shared" si="6"/>
        <v>2</v>
      </c>
      <c r="CK8" s="292" t="str">
        <f t="shared" si="116"/>
        <v>A2</v>
      </c>
      <c r="CL8" s="293">
        <f t="shared" si="44"/>
        <v>4</v>
      </c>
      <c r="CM8" s="292" t="str">
        <f t="shared" si="117"/>
        <v>A4</v>
      </c>
      <c r="CN8" s="296"/>
      <c r="CO8" s="296"/>
      <c r="CP8" s="299"/>
      <c r="CQ8" s="293" t="str">
        <f t="shared" si="45"/>
        <v/>
      </c>
      <c r="CR8" s="293" t="str">
        <f>IF((CQ8&lt;&gt;""),IF(OR($F8&lt;&gt;$G8,PrSettings!$M$4="●"),(($F8-$G8)=(CN8-CO8))*1,0),"")</f>
        <v/>
      </c>
      <c r="CS8" s="293" t="str">
        <f t="shared" si="46"/>
        <v/>
      </c>
      <c r="CT8" s="293" t="str">
        <f>IF(CQ8&lt;&gt;"",IF(ABS($F8-$G8)&gt;=PrSettings!$M$7,(ABS($F8-$G8-CN8+CO8)&lt;=1)*1,IF(AND(CQ8,$F8=$G8,$F8&gt;=PrSettings!$M$6),(ABS(CN8-$F8)&lt;=1)*1,IF(AND(ABS($F8-$G8-CN8+CO8)&lt;=1,$F8+$G8&gt;=PrSettings!$M$8),(ABS(CN8-$F8)&lt;=1)*(ABS(CO8-$G8)&lt;=1)*1,""))),"")</f>
        <v/>
      </c>
      <c r="CU8" s="300"/>
      <c r="CW8" s="291">
        <f t="shared" si="7"/>
        <v>2</v>
      </c>
      <c r="CX8" s="292" t="str">
        <f t="shared" si="118"/>
        <v>A2</v>
      </c>
      <c r="CY8" s="293">
        <f t="shared" si="47"/>
        <v>4</v>
      </c>
      <c r="CZ8" s="292" t="str">
        <f t="shared" si="119"/>
        <v>A4</v>
      </c>
      <c r="DA8" s="296"/>
      <c r="DB8" s="296"/>
      <c r="DC8" s="299"/>
      <c r="DD8" s="293" t="str">
        <f t="shared" si="48"/>
        <v/>
      </c>
      <c r="DE8" s="293" t="str">
        <f>IF((DD8&lt;&gt;""),IF(OR($F8&lt;&gt;$G8,PrSettings!$M$4="●"),(($F8-$G8)=(DA8-DB8))*1,0),"")</f>
        <v/>
      </c>
      <c r="DF8" s="293" t="str">
        <f t="shared" si="49"/>
        <v/>
      </c>
      <c r="DG8" s="293" t="str">
        <f>IF(DD8&lt;&gt;"",IF(ABS($F8-$G8)&gt;=PrSettings!$M$7,(ABS($F8-$G8-DA8+DB8)&lt;=1)*1,IF(AND(DD8,$F8=$G8,$F8&gt;=PrSettings!$M$6),(ABS(DA8-$F8)&lt;=1)*1,IF(AND(ABS($F8-$G8-DA8+DB8)&lt;=1,$F8+$G8&gt;=PrSettings!$M$8),(ABS(DA8-$F8)&lt;=1)*(ABS(DB8-$G8)&lt;=1)*1,""))),"")</f>
        <v/>
      </c>
      <c r="DH8" s="300"/>
      <c r="DJ8" s="291">
        <f t="shared" si="8"/>
        <v>2</v>
      </c>
      <c r="DK8" s="292" t="str">
        <f t="shared" si="120"/>
        <v>A2</v>
      </c>
      <c r="DL8" s="293">
        <f t="shared" si="50"/>
        <v>4</v>
      </c>
      <c r="DM8" s="292" t="str">
        <f t="shared" si="121"/>
        <v>A4</v>
      </c>
      <c r="DN8" s="296"/>
      <c r="DO8" s="296"/>
      <c r="DP8" s="299"/>
      <c r="DQ8" s="293" t="str">
        <f t="shared" si="51"/>
        <v/>
      </c>
      <c r="DR8" s="293" t="str">
        <f>IF((DQ8&lt;&gt;""),IF(OR($F8&lt;&gt;$G8,PrSettings!$M$4="●"),(($F8-$G8)=(DN8-DO8))*1,0),"")</f>
        <v/>
      </c>
      <c r="DS8" s="293" t="str">
        <f t="shared" si="52"/>
        <v/>
      </c>
      <c r="DT8" s="293" t="str">
        <f>IF(DQ8&lt;&gt;"",IF(ABS($F8-$G8)&gt;=PrSettings!$M$7,(ABS($F8-$G8-DN8+DO8)&lt;=1)*1,IF(AND(DQ8,$F8=$G8,$F8&gt;=PrSettings!$M$6),(ABS(DN8-$F8)&lt;=1)*1,IF(AND(ABS($F8-$G8-DN8+DO8)&lt;=1,$F8+$G8&gt;=PrSettings!$M$8),(ABS(DN8-$F8)&lt;=1)*(ABS(DO8-$G8)&lt;=1)*1,""))),"")</f>
        <v/>
      </c>
      <c r="DU8" s="300"/>
      <c r="DW8" s="291">
        <f t="shared" si="9"/>
        <v>2</v>
      </c>
      <c r="DX8" s="292" t="str">
        <f t="shared" si="122"/>
        <v>A2</v>
      </c>
      <c r="DY8" s="293">
        <f t="shared" si="53"/>
        <v>4</v>
      </c>
      <c r="DZ8" s="292" t="str">
        <f t="shared" si="123"/>
        <v>A4</v>
      </c>
      <c r="EA8" s="296"/>
      <c r="EB8" s="296"/>
      <c r="EC8" s="299"/>
      <c r="ED8" s="293" t="str">
        <f t="shared" si="54"/>
        <v/>
      </c>
      <c r="EE8" s="293" t="str">
        <f>IF((ED8&lt;&gt;""),IF(OR($F8&lt;&gt;$G8,PrSettings!$M$4="●"),(($F8-$G8)=(EA8-EB8))*1,0),"")</f>
        <v/>
      </c>
      <c r="EF8" s="293" t="str">
        <f t="shared" si="55"/>
        <v/>
      </c>
      <c r="EG8" s="293" t="str">
        <f>IF(ED8&lt;&gt;"",IF(ABS($F8-$G8)&gt;=PrSettings!$M$7,(ABS($F8-$G8-EA8+EB8)&lt;=1)*1,IF(AND(ED8,$F8=$G8,$F8&gt;=PrSettings!$M$6),(ABS(EA8-$F8)&lt;=1)*1,IF(AND(ABS($F8-$G8-EA8+EB8)&lt;=1,$F8+$G8&gt;=PrSettings!$M$8),(ABS(EA8-$F8)&lt;=1)*(ABS(EB8-$G8)&lt;=1)*1,""))),"")</f>
        <v/>
      </c>
      <c r="EH8" s="300"/>
      <c r="EJ8" s="291">
        <f t="shared" si="10"/>
        <v>2</v>
      </c>
      <c r="EK8" s="292" t="str">
        <f t="shared" si="124"/>
        <v>A2</v>
      </c>
      <c r="EL8" s="293">
        <f t="shared" si="56"/>
        <v>4</v>
      </c>
      <c r="EM8" s="292" t="str">
        <f t="shared" si="125"/>
        <v>A4</v>
      </c>
      <c r="EN8" s="296"/>
      <c r="EO8" s="296"/>
      <c r="EP8" s="299"/>
      <c r="EQ8" s="293" t="str">
        <f t="shared" si="57"/>
        <v/>
      </c>
      <c r="ER8" s="293" t="str">
        <f>IF((EQ8&lt;&gt;""),IF(OR($F8&lt;&gt;$G8,PrSettings!$M$4="●"),(($F8-$G8)=(EN8-EO8))*1,0),"")</f>
        <v/>
      </c>
      <c r="ES8" s="293" t="str">
        <f t="shared" si="58"/>
        <v/>
      </c>
      <c r="ET8" s="293" t="str">
        <f>IF(EQ8&lt;&gt;"",IF(ABS($F8-$G8)&gt;=PrSettings!$M$7,(ABS($F8-$G8-EN8+EO8)&lt;=1)*1,IF(AND(EQ8,$F8=$G8,$F8&gt;=PrSettings!$M$6),(ABS(EN8-$F8)&lt;=1)*1,IF(AND(ABS($F8-$G8-EN8+EO8)&lt;=1,$F8+$G8&gt;=PrSettings!$M$8),(ABS(EN8-$F8)&lt;=1)*(ABS(EO8-$G8)&lt;=1)*1,""))),"")</f>
        <v/>
      </c>
      <c r="EU8" s="300"/>
      <c r="EW8" s="291">
        <f t="shared" si="11"/>
        <v>2</v>
      </c>
      <c r="EX8" s="292" t="str">
        <f t="shared" si="126"/>
        <v>A2</v>
      </c>
      <c r="EY8" s="293">
        <f t="shared" si="59"/>
        <v>4</v>
      </c>
      <c r="EZ8" s="292" t="str">
        <f t="shared" si="127"/>
        <v>A4</v>
      </c>
      <c r="FA8" s="296"/>
      <c r="FB8" s="296"/>
      <c r="FC8" s="299"/>
      <c r="FD8" s="293" t="str">
        <f t="shared" si="60"/>
        <v/>
      </c>
      <c r="FE8" s="293" t="str">
        <f>IF((FD8&lt;&gt;""),IF(OR($F8&lt;&gt;$G8,PrSettings!$M$4="●"),(($F8-$G8)=(FA8-FB8))*1,0),"")</f>
        <v/>
      </c>
      <c r="FF8" s="293" t="str">
        <f t="shared" si="61"/>
        <v/>
      </c>
      <c r="FG8" s="293" t="str">
        <f>IF(FD8&lt;&gt;"",IF(ABS($F8-$G8)&gt;=PrSettings!$M$7,(ABS($F8-$G8-FA8+FB8)&lt;=1)*1,IF(AND(FD8,$F8=$G8,$F8&gt;=PrSettings!$M$6),(ABS(FA8-$F8)&lt;=1)*1,IF(AND(ABS($F8-$G8-FA8+FB8)&lt;=1,$F8+$G8&gt;=PrSettings!$M$8),(ABS(FA8-$F8)&lt;=1)*(ABS(FB8-$G8)&lt;=1)*1,""))),"")</f>
        <v/>
      </c>
      <c r="FH8" s="300"/>
      <c r="FJ8" s="291">
        <f t="shared" si="12"/>
        <v>2</v>
      </c>
      <c r="FK8" s="292" t="str">
        <f t="shared" si="128"/>
        <v>A2</v>
      </c>
      <c r="FL8" s="293">
        <f t="shared" si="62"/>
        <v>4</v>
      </c>
      <c r="FM8" s="292" t="str">
        <f t="shared" si="129"/>
        <v>A4</v>
      </c>
      <c r="FN8" s="296"/>
      <c r="FO8" s="296"/>
      <c r="FP8" s="299"/>
      <c r="FQ8" s="293" t="str">
        <f t="shared" si="63"/>
        <v/>
      </c>
      <c r="FR8" s="293" t="str">
        <f>IF((FQ8&lt;&gt;""),IF(OR($F8&lt;&gt;$G8,PrSettings!$M$4="●"),(($F8-$G8)=(FN8-FO8))*1,0),"")</f>
        <v/>
      </c>
      <c r="FS8" s="293" t="str">
        <f t="shared" si="64"/>
        <v/>
      </c>
      <c r="FT8" s="293" t="str">
        <f>IF(FQ8&lt;&gt;"",IF(ABS($F8-$G8)&gt;=PrSettings!$M$7,(ABS($F8-$G8-FN8+FO8)&lt;=1)*1,IF(AND(FQ8,$F8=$G8,$F8&gt;=PrSettings!$M$6),(ABS(FN8-$F8)&lt;=1)*1,IF(AND(ABS($F8-$G8-FN8+FO8)&lt;=1,$F8+$G8&gt;=PrSettings!$M$8),(ABS(FN8-$F8)&lt;=1)*(ABS(FO8-$G8)&lt;=1)*1,""))),"")</f>
        <v/>
      </c>
      <c r="FU8" s="300"/>
      <c r="FW8" s="291">
        <f t="shared" si="13"/>
        <v>2</v>
      </c>
      <c r="FX8" s="292" t="str">
        <f t="shared" si="130"/>
        <v>A2</v>
      </c>
      <c r="FY8" s="293">
        <f t="shared" si="65"/>
        <v>4</v>
      </c>
      <c r="FZ8" s="292" t="str">
        <f t="shared" si="131"/>
        <v>A4</v>
      </c>
      <c r="GA8" s="296"/>
      <c r="GB8" s="296"/>
      <c r="GC8" s="299"/>
      <c r="GD8" s="293" t="str">
        <f t="shared" si="66"/>
        <v/>
      </c>
      <c r="GE8" s="293" t="str">
        <f>IF((GD8&lt;&gt;""),IF(OR($F8&lt;&gt;$G8,PrSettings!$M$4="●"),(($F8-$G8)=(GA8-GB8))*1,0),"")</f>
        <v/>
      </c>
      <c r="GF8" s="293" t="str">
        <f t="shared" si="67"/>
        <v/>
      </c>
      <c r="GG8" s="293" t="str">
        <f>IF(GD8&lt;&gt;"",IF(ABS($F8-$G8)&gt;=PrSettings!$M$7,(ABS($F8-$G8-GA8+GB8)&lt;=1)*1,IF(AND(GD8,$F8=$G8,$F8&gt;=PrSettings!$M$6),(ABS(GA8-$F8)&lt;=1)*1,IF(AND(ABS($F8-$G8-GA8+GB8)&lt;=1,$F8+$G8&gt;=PrSettings!$M$8),(ABS(GA8-$F8)&lt;=1)*(ABS(GB8-$G8)&lt;=1)*1,""))),"")</f>
        <v/>
      </c>
      <c r="GH8" s="300"/>
      <c r="GJ8" s="291">
        <f t="shared" si="14"/>
        <v>2</v>
      </c>
      <c r="GK8" s="292" t="str">
        <f t="shared" si="132"/>
        <v>A2</v>
      </c>
      <c r="GL8" s="293">
        <f t="shared" si="68"/>
        <v>4</v>
      </c>
      <c r="GM8" s="292" t="str">
        <f t="shared" si="133"/>
        <v>A4</v>
      </c>
      <c r="GN8" s="296"/>
      <c r="GO8" s="296"/>
      <c r="GP8" s="299"/>
      <c r="GQ8" s="293" t="str">
        <f t="shared" si="69"/>
        <v/>
      </c>
      <c r="GR8" s="293" t="str">
        <f>IF((GQ8&lt;&gt;""),IF(OR($F8&lt;&gt;$G8,PrSettings!$M$4="●"),(($F8-$G8)=(GN8-GO8))*1,0),"")</f>
        <v/>
      </c>
      <c r="GS8" s="293" t="str">
        <f t="shared" si="70"/>
        <v/>
      </c>
      <c r="GT8" s="293" t="str">
        <f>IF(GQ8&lt;&gt;"",IF(ABS($F8-$G8)&gt;=PrSettings!$M$7,(ABS($F8-$G8-GN8+GO8)&lt;=1)*1,IF(AND(GQ8,$F8=$G8,$F8&gt;=PrSettings!$M$6),(ABS(GN8-$F8)&lt;=1)*1,IF(AND(ABS($F8-$G8-GN8+GO8)&lt;=1,$F8+$G8&gt;=PrSettings!$M$8),(ABS(GN8-$F8)&lt;=1)*(ABS(GO8-$G8)&lt;=1)*1,""))),"")</f>
        <v/>
      </c>
      <c r="GU8" s="300"/>
      <c r="GW8" s="291">
        <f t="shared" si="15"/>
        <v>2</v>
      </c>
      <c r="GX8" s="292" t="str">
        <f t="shared" si="134"/>
        <v>A2</v>
      </c>
      <c r="GY8" s="293">
        <f t="shared" si="71"/>
        <v>4</v>
      </c>
      <c r="GZ8" s="292" t="str">
        <f t="shared" si="135"/>
        <v>A4</v>
      </c>
      <c r="HA8" s="296"/>
      <c r="HB8" s="296"/>
      <c r="HC8" s="299"/>
      <c r="HD8" s="293" t="str">
        <f t="shared" si="72"/>
        <v/>
      </c>
      <c r="HE8" s="293" t="str">
        <f>IF((HD8&lt;&gt;""),IF(OR($F8&lt;&gt;$G8,PrSettings!$M$4="●"),(($F8-$G8)=(HA8-HB8))*1,0),"")</f>
        <v/>
      </c>
      <c r="HF8" s="293" t="str">
        <f t="shared" si="73"/>
        <v/>
      </c>
      <c r="HG8" s="293" t="str">
        <f>IF(HD8&lt;&gt;"",IF(ABS($F8-$G8)&gt;=PrSettings!$M$7,(ABS($F8-$G8-HA8+HB8)&lt;=1)*1,IF(AND(HD8,$F8=$G8,$F8&gt;=PrSettings!$M$6),(ABS(HA8-$F8)&lt;=1)*1,IF(AND(ABS($F8-$G8-HA8+HB8)&lt;=1,$F8+$G8&gt;=PrSettings!$M$8),(ABS(HA8-$F8)&lt;=1)*(ABS(HB8-$G8)&lt;=1)*1,""))),"")</f>
        <v/>
      </c>
      <c r="HH8" s="300"/>
      <c r="HJ8" s="291">
        <f t="shared" si="16"/>
        <v>2</v>
      </c>
      <c r="HK8" s="292" t="str">
        <f t="shared" si="136"/>
        <v>A2</v>
      </c>
      <c r="HL8" s="293">
        <f t="shared" si="74"/>
        <v>4</v>
      </c>
      <c r="HM8" s="292" t="str">
        <f t="shared" si="137"/>
        <v>A4</v>
      </c>
      <c r="HN8" s="296"/>
      <c r="HO8" s="296"/>
      <c r="HP8" s="299"/>
      <c r="HQ8" s="293" t="str">
        <f t="shared" si="75"/>
        <v/>
      </c>
      <c r="HR8" s="293" t="str">
        <f>IF((HQ8&lt;&gt;""),IF(OR($F8&lt;&gt;$G8,PrSettings!$M$4="●"),(($F8-$G8)=(HN8-HO8))*1,0),"")</f>
        <v/>
      </c>
      <c r="HS8" s="293" t="str">
        <f t="shared" si="76"/>
        <v/>
      </c>
      <c r="HT8" s="293" t="str">
        <f>IF(HQ8&lt;&gt;"",IF(ABS($F8-$G8)&gt;=PrSettings!$M$7,(ABS($F8-$G8-HN8+HO8)&lt;=1)*1,IF(AND(HQ8,$F8=$G8,$F8&gt;=PrSettings!$M$6),(ABS(HN8-$F8)&lt;=1)*1,IF(AND(ABS($F8-$G8-HN8+HO8)&lt;=1,$F8+$G8&gt;=PrSettings!$M$8),(ABS(HN8-$F8)&lt;=1)*(ABS(HO8-$G8)&lt;=1)*1,""))),"")</f>
        <v/>
      </c>
      <c r="HU8" s="300"/>
      <c r="HW8" s="291">
        <f t="shared" si="17"/>
        <v>2</v>
      </c>
      <c r="HX8" s="292" t="str">
        <f t="shared" si="138"/>
        <v>A2</v>
      </c>
      <c r="HY8" s="293">
        <f t="shared" si="77"/>
        <v>4</v>
      </c>
      <c r="HZ8" s="292" t="str">
        <f t="shared" si="139"/>
        <v>A4</v>
      </c>
      <c r="IA8" s="296"/>
      <c r="IB8" s="296"/>
      <c r="IC8" s="299"/>
      <c r="ID8" s="293" t="str">
        <f t="shared" si="78"/>
        <v/>
      </c>
      <c r="IE8" s="293" t="str">
        <f>IF((ID8&lt;&gt;""),IF(OR($F8&lt;&gt;$G8,PrSettings!$M$4="●"),(($F8-$G8)=(IA8-IB8))*1,0),"")</f>
        <v/>
      </c>
      <c r="IF8" s="293" t="str">
        <f t="shared" si="79"/>
        <v/>
      </c>
      <c r="IG8" s="293" t="str">
        <f>IF(ID8&lt;&gt;"",IF(ABS($F8-$G8)&gt;=PrSettings!$M$7,(ABS($F8-$G8-IA8+IB8)&lt;=1)*1,IF(AND(ID8,$F8=$G8,$F8&gt;=PrSettings!$M$6),(ABS(IA8-$F8)&lt;=1)*1,IF(AND(ABS($F8-$G8-IA8+IB8)&lt;=1,$F8+$G8&gt;=PrSettings!$M$8),(ABS(IA8-$F8)&lt;=1)*(ABS(IB8-$G8)&lt;=1)*1,""))),"")</f>
        <v/>
      </c>
      <c r="IH8" s="300"/>
      <c r="IJ8" s="291">
        <f t="shared" si="18"/>
        <v>2</v>
      </c>
      <c r="IK8" s="292" t="str">
        <f t="shared" si="140"/>
        <v>A2</v>
      </c>
      <c r="IL8" s="293">
        <f t="shared" si="80"/>
        <v>4</v>
      </c>
      <c r="IM8" s="292" t="str">
        <f t="shared" si="141"/>
        <v>A4</v>
      </c>
      <c r="IN8" s="296"/>
      <c r="IO8" s="296"/>
      <c r="IP8" s="299"/>
      <c r="IQ8" s="293" t="str">
        <f t="shared" si="81"/>
        <v/>
      </c>
      <c r="IR8" s="293" t="str">
        <f>IF((IQ8&lt;&gt;""),IF(OR($F8&lt;&gt;$G8,PrSettings!$M$4="●"),(($F8-$G8)=(IN8-IO8))*1,0),"")</f>
        <v/>
      </c>
      <c r="IS8" s="293" t="str">
        <f t="shared" si="82"/>
        <v/>
      </c>
      <c r="IT8" s="293" t="str">
        <f>IF(IQ8&lt;&gt;"",IF(ABS($F8-$G8)&gt;=PrSettings!$M$7,(ABS($F8-$G8-IN8+IO8)&lt;=1)*1,IF(AND(IQ8,$F8=$G8,$F8&gt;=PrSettings!$M$6),(ABS(IN8-$F8)&lt;=1)*1,IF(AND(ABS($F8-$G8-IN8+IO8)&lt;=1,$F8+$G8&gt;=PrSettings!$M$8),(ABS(IN8-$F8)&lt;=1)*(ABS(IO8-$G8)&lt;=1)*1,""))),"")</f>
        <v/>
      </c>
      <c r="IU8" s="300"/>
      <c r="IW8" s="291">
        <f t="shared" si="19"/>
        <v>2</v>
      </c>
      <c r="IX8" s="292" t="str">
        <f t="shared" si="142"/>
        <v>A2</v>
      </c>
      <c r="IY8" s="293">
        <f t="shared" si="83"/>
        <v>4</v>
      </c>
      <c r="IZ8" s="292" t="str">
        <f t="shared" si="143"/>
        <v>A4</v>
      </c>
      <c r="JA8" s="296"/>
      <c r="JB8" s="296"/>
      <c r="JC8" s="299"/>
      <c r="JD8" s="293" t="str">
        <f t="shared" si="84"/>
        <v/>
      </c>
      <c r="JE8" s="293" t="str">
        <f>IF((JD8&lt;&gt;""),IF(OR($F8&lt;&gt;$G8,PrSettings!$M$4="●"),(($F8-$G8)=(JA8-JB8))*1,0),"")</f>
        <v/>
      </c>
      <c r="JF8" s="293" t="str">
        <f t="shared" si="85"/>
        <v/>
      </c>
      <c r="JG8" s="293" t="str">
        <f>IF(JD8&lt;&gt;"",IF(ABS($F8-$G8)&gt;=PrSettings!$M$7,(ABS($F8-$G8-JA8+JB8)&lt;=1)*1,IF(AND(JD8,$F8=$G8,$F8&gt;=PrSettings!$M$6),(ABS(JA8-$F8)&lt;=1)*1,IF(AND(ABS($F8-$G8-JA8+JB8)&lt;=1,$F8+$G8&gt;=PrSettings!$M$8),(ABS(JA8-$F8)&lt;=1)*(ABS(JB8-$G8)&lt;=1)*1,""))),"")</f>
        <v/>
      </c>
      <c r="JH8" s="300"/>
      <c r="JJ8" s="291">
        <f t="shared" si="20"/>
        <v>2</v>
      </c>
      <c r="JK8" s="292" t="str">
        <f t="shared" si="144"/>
        <v>A2</v>
      </c>
      <c r="JL8" s="293">
        <f t="shared" si="86"/>
        <v>4</v>
      </c>
      <c r="JM8" s="292" t="str">
        <f t="shared" si="145"/>
        <v>A4</v>
      </c>
      <c r="JN8" s="296"/>
      <c r="JO8" s="296"/>
      <c r="JP8" s="299"/>
      <c r="JQ8" s="293" t="str">
        <f t="shared" si="87"/>
        <v/>
      </c>
      <c r="JR8" s="293" t="str">
        <f>IF((JQ8&lt;&gt;""),IF(OR($F8&lt;&gt;$G8,PrSettings!$M$4="●"),(($F8-$G8)=(JN8-JO8))*1,0),"")</f>
        <v/>
      </c>
      <c r="JS8" s="293" t="str">
        <f t="shared" si="88"/>
        <v/>
      </c>
      <c r="JT8" s="293" t="str">
        <f>IF(JQ8&lt;&gt;"",IF(ABS($F8-$G8)&gt;=PrSettings!$M$7,(ABS($F8-$G8-JN8+JO8)&lt;=1)*1,IF(AND(JQ8,$F8=$G8,$F8&gt;=PrSettings!$M$6),(ABS(JN8-$F8)&lt;=1)*1,IF(AND(ABS($F8-$G8-JN8+JO8)&lt;=1,$F8+$G8&gt;=PrSettings!$M$8),(ABS(JN8-$F8)&lt;=1)*(ABS(JO8-$G8)&lt;=1)*1,""))),"")</f>
        <v/>
      </c>
      <c r="JU8" s="300"/>
      <c r="JW8" s="291">
        <f t="shared" si="21"/>
        <v>2</v>
      </c>
      <c r="JX8" s="292" t="str">
        <f t="shared" si="146"/>
        <v>A2</v>
      </c>
      <c r="JY8" s="293">
        <f t="shared" si="89"/>
        <v>4</v>
      </c>
      <c r="JZ8" s="292" t="str">
        <f t="shared" si="147"/>
        <v>A4</v>
      </c>
      <c r="KA8" s="296"/>
      <c r="KB8" s="296"/>
      <c r="KC8" s="299"/>
      <c r="KD8" s="293" t="str">
        <f t="shared" si="90"/>
        <v/>
      </c>
      <c r="KE8" s="293" t="str">
        <f>IF((KD8&lt;&gt;""),IF(OR($F8&lt;&gt;$G8,PrSettings!$M$4="●"),(($F8-$G8)=(KA8-KB8))*1,0),"")</f>
        <v/>
      </c>
      <c r="KF8" s="293" t="str">
        <f t="shared" si="91"/>
        <v/>
      </c>
      <c r="KG8" s="293" t="str">
        <f>IF(KD8&lt;&gt;"",IF(ABS($F8-$G8)&gt;=PrSettings!$M$7,(ABS($F8-$G8-KA8+KB8)&lt;=1)*1,IF(AND(KD8,$F8=$G8,$F8&gt;=PrSettings!$M$6),(ABS(KA8-$F8)&lt;=1)*1,IF(AND(ABS($F8-$G8-KA8+KB8)&lt;=1,$F8+$G8&gt;=PrSettings!$M$8),(ABS(KA8-$F8)&lt;=1)*(ABS(KB8-$G8)&lt;=1)*1,""))),"")</f>
        <v/>
      </c>
      <c r="KH8" s="300"/>
      <c r="KJ8" s="291">
        <f t="shared" si="22"/>
        <v>2</v>
      </c>
      <c r="KK8" s="292" t="str">
        <f t="shared" si="148"/>
        <v>A2</v>
      </c>
      <c r="KL8" s="293">
        <f t="shared" si="92"/>
        <v>4</v>
      </c>
      <c r="KM8" s="292" t="str">
        <f t="shared" si="149"/>
        <v>A4</v>
      </c>
      <c r="KN8" s="296"/>
      <c r="KO8" s="296"/>
      <c r="KP8" s="299"/>
      <c r="KQ8" s="293" t="str">
        <f t="shared" si="93"/>
        <v/>
      </c>
      <c r="KR8" s="293" t="str">
        <f>IF((KQ8&lt;&gt;""),IF(OR($F8&lt;&gt;$G8,PrSettings!$M$4="●"),(($F8-$G8)=(KN8-KO8))*1,0),"")</f>
        <v/>
      </c>
      <c r="KS8" s="293" t="str">
        <f t="shared" si="94"/>
        <v/>
      </c>
      <c r="KT8" s="293" t="str">
        <f>IF(KQ8&lt;&gt;"",IF(ABS($F8-$G8)&gt;=PrSettings!$M$7,(ABS($F8-$G8-KN8+KO8)&lt;=1)*1,IF(AND(KQ8,$F8=$G8,$F8&gt;=PrSettings!$M$6),(ABS(KN8-$F8)&lt;=1)*1,IF(AND(ABS($F8-$G8-KN8+KO8)&lt;=1,$F8+$G8&gt;=PrSettings!$M$8),(ABS(KN8-$F8)&lt;=1)*(ABS(KO8-$G8)&lt;=1)*1,""))),"")</f>
        <v/>
      </c>
      <c r="KU8" s="300"/>
      <c r="KW8" s="291">
        <f t="shared" si="23"/>
        <v>2</v>
      </c>
      <c r="KX8" s="292" t="str">
        <f t="shared" si="150"/>
        <v>A2</v>
      </c>
      <c r="KY8" s="293">
        <f t="shared" si="95"/>
        <v>4</v>
      </c>
      <c r="KZ8" s="292" t="str">
        <f t="shared" si="151"/>
        <v>A4</v>
      </c>
      <c r="LA8" s="296"/>
      <c r="LB8" s="296"/>
      <c r="LC8" s="299"/>
      <c r="LD8" s="293" t="str">
        <f t="shared" si="96"/>
        <v/>
      </c>
      <c r="LE8" s="293" t="str">
        <f>IF((LD8&lt;&gt;""),IF(OR($F8&lt;&gt;$G8,PrSettings!$M$4="●"),(($F8-$G8)=(LA8-LB8))*1,0),"")</f>
        <v/>
      </c>
      <c r="LF8" s="293" t="str">
        <f t="shared" si="97"/>
        <v/>
      </c>
      <c r="LG8" s="293" t="str">
        <f>IF(LD8&lt;&gt;"",IF(ABS($F8-$G8)&gt;=PrSettings!$M$7,(ABS($F8-$G8-LA8+LB8)&lt;=1)*1,IF(AND(LD8,$F8=$G8,$F8&gt;=PrSettings!$M$6),(ABS(LA8-$F8)&lt;=1)*1,IF(AND(ABS($F8-$G8-LA8+LB8)&lt;=1,$F8+$G8&gt;=PrSettings!$M$8),(ABS(LA8-$F8)&lt;=1)*(ABS(LB8-$G8)&lt;=1)*1,""))),"")</f>
        <v/>
      </c>
      <c r="LH8" s="300"/>
      <c r="LJ8" s="291">
        <f t="shared" si="24"/>
        <v>2</v>
      </c>
      <c r="LK8" s="292" t="str">
        <f t="shared" si="152"/>
        <v>A2</v>
      </c>
      <c r="LL8" s="293">
        <f t="shared" si="98"/>
        <v>4</v>
      </c>
      <c r="LM8" s="292" t="str">
        <f t="shared" si="153"/>
        <v>A4</v>
      </c>
      <c r="LN8" s="296"/>
      <c r="LO8" s="296"/>
      <c r="LP8" s="299"/>
      <c r="LQ8" s="293" t="str">
        <f t="shared" si="99"/>
        <v/>
      </c>
      <c r="LR8" s="293" t="str">
        <f>IF((LQ8&lt;&gt;""),IF(OR($F8&lt;&gt;$G8,PrSettings!$M$4="●"),(($F8-$G8)=(LN8-LO8))*1,0),"")</f>
        <v/>
      </c>
      <c r="LS8" s="293" t="str">
        <f t="shared" si="100"/>
        <v/>
      </c>
      <c r="LT8" s="293" t="str">
        <f>IF(LQ8&lt;&gt;"",IF(ABS($F8-$G8)&gt;=PrSettings!$M$7,(ABS($F8-$G8-LN8+LO8)&lt;=1)*1,IF(AND(LQ8,$F8=$G8,$F8&gt;=PrSettings!$M$6),(ABS(LN8-$F8)&lt;=1)*1,IF(AND(ABS($F8-$G8-LN8+LO8)&lt;=1,$F8+$G8&gt;=PrSettings!$M$8),(ABS(LN8-$F8)&lt;=1)*(ABS(LO8-$G8)&lt;=1)*1,""))),"")</f>
        <v/>
      </c>
      <c r="LU8" s="300"/>
      <c r="LW8" s="291">
        <f t="shared" si="25"/>
        <v>2</v>
      </c>
      <c r="LX8" s="292" t="str">
        <f t="shared" si="154"/>
        <v>A2</v>
      </c>
      <c r="LY8" s="293">
        <f t="shared" si="101"/>
        <v>4</v>
      </c>
      <c r="LZ8" s="292" t="str">
        <f t="shared" si="155"/>
        <v>A4</v>
      </c>
      <c r="MA8" s="296"/>
      <c r="MB8" s="296"/>
      <c r="MC8" s="299"/>
      <c r="MD8" s="293" t="str">
        <f t="shared" si="102"/>
        <v/>
      </c>
      <c r="ME8" s="293" t="str">
        <f>IF((MD8&lt;&gt;""),IF(OR($F8&lt;&gt;$G8,PrSettings!$M$4="●"),(($F8-$G8)=(MA8-MB8))*1,0),"")</f>
        <v/>
      </c>
      <c r="MF8" s="293" t="str">
        <f t="shared" si="103"/>
        <v/>
      </c>
      <c r="MG8" s="293" t="str">
        <f>IF(MD8&lt;&gt;"",IF(ABS($F8-$G8)&gt;=PrSettings!$M$7,(ABS($F8-$G8-MA8+MB8)&lt;=1)*1,IF(AND(MD8,$F8=$G8,$F8&gt;=PrSettings!$M$6),(ABS(MA8-$F8)&lt;=1)*1,IF(AND(ABS($F8-$G8-MA8+MB8)&lt;=1,$F8+$G8&gt;=PrSettings!$M$8),(ABS(MA8-$F8)&lt;=1)*(ABS(MB8-$G8)&lt;=1)*1,""))),"")</f>
        <v/>
      </c>
      <c r="MH8" s="300"/>
    </row>
    <row r="9" spans="1:346" x14ac:dyDescent="0.25">
      <c r="B9" s="291">
        <f>INDEX(Groups!$C$7:$C$35,MATCH(C9,Groups!$D$7:$D$35,0))</f>
        <v>1</v>
      </c>
      <c r="C9" s="292" t="str">
        <f>CalcA!$P$25</f>
        <v>A1</v>
      </c>
      <c r="D9" s="293">
        <f>INDEX(Groups!$C$7:$C$35,MATCH(E9,Groups!$D$7:$D$35,0))</f>
        <v>3</v>
      </c>
      <c r="E9" s="292" t="str">
        <f>CalcA!$Q$25</f>
        <v>A3</v>
      </c>
      <c r="F9" s="294" t="str">
        <f>CalcA!$R$25</f>
        <v/>
      </c>
      <c r="G9" s="295" t="str">
        <f>CalcA!$S$25</f>
        <v/>
      </c>
      <c r="J9" s="291">
        <f t="shared" si="0"/>
        <v>1</v>
      </c>
      <c r="K9" s="292" t="str">
        <f t="shared" si="104"/>
        <v>A1</v>
      </c>
      <c r="L9" s="293">
        <f t="shared" si="26"/>
        <v>3</v>
      </c>
      <c r="M9" s="292" t="str">
        <f t="shared" si="105"/>
        <v>A3</v>
      </c>
      <c r="N9" s="296"/>
      <c r="O9" s="296"/>
      <c r="P9" s="299"/>
      <c r="Q9" s="293" t="str">
        <f t="shared" si="27"/>
        <v/>
      </c>
      <c r="R9" s="293" t="str">
        <f>IF((Q9&lt;&gt;""),IF(OR($F9&lt;&gt;$G9,PrSettings!$M$4="●"),(($F9-$G9)=(N9-O9))*1,0),"")</f>
        <v/>
      </c>
      <c r="S9" s="293" t="str">
        <f t="shared" si="28"/>
        <v/>
      </c>
      <c r="T9" s="293" t="str">
        <f>IF(Q9&lt;&gt;"",IF(ABS($F9-$G9)&gt;=PrSettings!$M$7,(ABS($F9-$G9-N9+O9)&lt;=1)*1,IF(AND(Q9,$F9=$G9,$F9&gt;=PrSettings!$M$6),(ABS(N9-$F9)&lt;=1)*1,IF(AND(ABS($F9-$G9-N9+O9)&lt;=1,$F9+$G9&gt;=PrSettings!$M$8),(ABS(N9-$F9)&lt;=1)*(ABS(O9-$G9)&lt;=1)*1,""))),"")</f>
        <v/>
      </c>
      <c r="U9" s="300"/>
      <c r="W9" s="291">
        <f t="shared" si="1"/>
        <v>1</v>
      </c>
      <c r="X9" s="292" t="str">
        <f t="shared" si="106"/>
        <v>A1</v>
      </c>
      <c r="Y9" s="293">
        <f t="shared" si="29"/>
        <v>3</v>
      </c>
      <c r="Z9" s="292" t="str">
        <f t="shared" si="107"/>
        <v>A3</v>
      </c>
      <c r="AA9" s="296"/>
      <c r="AB9" s="296"/>
      <c r="AC9" s="299"/>
      <c r="AD9" s="293" t="str">
        <f t="shared" si="30"/>
        <v/>
      </c>
      <c r="AE9" s="293" t="str">
        <f>IF((AD9&lt;&gt;""),IF(OR($F9&lt;&gt;$G9,PrSettings!$M$4="●"),(($F9-$G9)=(AA9-AB9))*1,0),"")</f>
        <v/>
      </c>
      <c r="AF9" s="293" t="str">
        <f t="shared" si="31"/>
        <v/>
      </c>
      <c r="AG9" s="293" t="str">
        <f>IF(AD9&lt;&gt;"",IF(ABS($F9-$G9)&gt;=PrSettings!$M$7,(ABS($F9-$G9-AA9+AB9)&lt;=1)*1,IF(AND(AD9,$F9=$G9,$F9&gt;=PrSettings!$M$6),(ABS(AA9-$F9)&lt;=1)*1,IF(AND(ABS($F9-$G9-AA9+AB9)&lt;=1,$F9+$G9&gt;=PrSettings!$M$8),(ABS(AA9-$F9)&lt;=1)*(ABS(AB9-$G9)&lt;=1)*1,""))),"")</f>
        <v/>
      </c>
      <c r="AH9" s="300"/>
      <c r="AJ9" s="291">
        <f t="shared" si="2"/>
        <v>1</v>
      </c>
      <c r="AK9" s="292" t="str">
        <f t="shared" si="108"/>
        <v>A1</v>
      </c>
      <c r="AL9" s="293">
        <f t="shared" si="32"/>
        <v>3</v>
      </c>
      <c r="AM9" s="292" t="str">
        <f t="shared" si="109"/>
        <v>A3</v>
      </c>
      <c r="AN9" s="296"/>
      <c r="AO9" s="296"/>
      <c r="AP9" s="299"/>
      <c r="AQ9" s="293" t="str">
        <f t="shared" si="33"/>
        <v/>
      </c>
      <c r="AR9" s="293" t="str">
        <f>IF((AQ9&lt;&gt;""),IF(OR($F9&lt;&gt;$G9,PrSettings!$M$4="●"),(($F9-$G9)=(AN9-AO9))*1,0),"")</f>
        <v/>
      </c>
      <c r="AS9" s="293" t="str">
        <f t="shared" si="34"/>
        <v/>
      </c>
      <c r="AT9" s="293" t="str">
        <f>IF(AQ9&lt;&gt;"",IF(ABS($F9-$G9)&gt;=PrSettings!$M$7,(ABS($F9-$G9-AN9+AO9)&lt;=1)*1,IF(AND(AQ9,$F9=$G9,$F9&gt;=PrSettings!$M$6),(ABS(AN9-$F9)&lt;=1)*1,IF(AND(ABS($F9-$G9-AN9+AO9)&lt;=1,$F9+$G9&gt;=PrSettings!$M$8),(ABS(AN9-$F9)&lt;=1)*(ABS(AO9-$G9)&lt;=1)*1,""))),"")</f>
        <v/>
      </c>
      <c r="AU9" s="300"/>
      <c r="AW9" s="291">
        <f t="shared" si="3"/>
        <v>1</v>
      </c>
      <c r="AX9" s="292" t="str">
        <f t="shared" si="110"/>
        <v>A1</v>
      </c>
      <c r="AY9" s="293">
        <f t="shared" si="35"/>
        <v>3</v>
      </c>
      <c r="AZ9" s="292" t="str">
        <f t="shared" si="111"/>
        <v>A3</v>
      </c>
      <c r="BA9" s="296"/>
      <c r="BB9" s="296"/>
      <c r="BC9" s="299"/>
      <c r="BD9" s="293" t="str">
        <f t="shared" si="36"/>
        <v/>
      </c>
      <c r="BE9" s="293" t="str">
        <f>IF((BD9&lt;&gt;""),IF(OR($F9&lt;&gt;$G9,PrSettings!$M$4="●"),(($F9-$G9)=(BA9-BB9))*1,0),"")</f>
        <v/>
      </c>
      <c r="BF9" s="293" t="str">
        <f t="shared" si="37"/>
        <v/>
      </c>
      <c r="BG9" s="293" t="str">
        <f>IF(BD9&lt;&gt;"",IF(ABS($F9-$G9)&gt;=PrSettings!$M$7,(ABS($F9-$G9-BA9+BB9)&lt;=1)*1,IF(AND(BD9,$F9=$G9,$F9&gt;=PrSettings!$M$6),(ABS(BA9-$F9)&lt;=1)*1,IF(AND(ABS($F9-$G9-BA9+BB9)&lt;=1,$F9+$G9&gt;=PrSettings!$M$8),(ABS(BA9-$F9)&lt;=1)*(ABS(BB9-$G9)&lt;=1)*1,""))),"")</f>
        <v/>
      </c>
      <c r="BH9" s="300"/>
      <c r="BJ9" s="291">
        <f t="shared" si="4"/>
        <v>1</v>
      </c>
      <c r="BK9" s="292" t="str">
        <f t="shared" si="112"/>
        <v>A1</v>
      </c>
      <c r="BL9" s="293">
        <f t="shared" si="38"/>
        <v>3</v>
      </c>
      <c r="BM9" s="292" t="str">
        <f t="shared" si="113"/>
        <v>A3</v>
      </c>
      <c r="BN9" s="296"/>
      <c r="BO9" s="296"/>
      <c r="BP9" s="299"/>
      <c r="BQ9" s="293" t="str">
        <f t="shared" si="39"/>
        <v/>
      </c>
      <c r="BR9" s="293" t="str">
        <f>IF((BQ9&lt;&gt;""),IF(OR($F9&lt;&gt;$G9,PrSettings!$M$4="●"),(($F9-$G9)=(BN9-BO9))*1,0),"")</f>
        <v/>
      </c>
      <c r="BS9" s="293" t="str">
        <f t="shared" si="40"/>
        <v/>
      </c>
      <c r="BT9" s="293" t="str">
        <f>IF(BQ9&lt;&gt;"",IF(ABS($F9-$G9)&gt;=PrSettings!$M$7,(ABS($F9-$G9-BN9+BO9)&lt;=1)*1,IF(AND(BQ9,$F9=$G9,$F9&gt;=PrSettings!$M$6),(ABS(BN9-$F9)&lt;=1)*1,IF(AND(ABS($F9-$G9-BN9+BO9)&lt;=1,$F9+$G9&gt;=PrSettings!$M$8),(ABS(BN9-$F9)&lt;=1)*(ABS(BO9-$G9)&lt;=1)*1,""))),"")</f>
        <v/>
      </c>
      <c r="BU9" s="300"/>
      <c r="BW9" s="291">
        <f t="shared" si="5"/>
        <v>1</v>
      </c>
      <c r="BX9" s="292" t="str">
        <f t="shared" si="114"/>
        <v>A1</v>
      </c>
      <c r="BY9" s="293">
        <f t="shared" si="41"/>
        <v>3</v>
      </c>
      <c r="BZ9" s="292" t="str">
        <f t="shared" si="115"/>
        <v>A3</v>
      </c>
      <c r="CA9" s="296"/>
      <c r="CB9" s="296"/>
      <c r="CC9" s="299"/>
      <c r="CD9" s="293" t="str">
        <f t="shared" si="42"/>
        <v/>
      </c>
      <c r="CE9" s="293" t="str">
        <f>IF((CD9&lt;&gt;""),IF(OR($F9&lt;&gt;$G9,PrSettings!$M$4="●"),(($F9-$G9)=(CA9-CB9))*1,0),"")</f>
        <v/>
      </c>
      <c r="CF9" s="293" t="str">
        <f t="shared" si="43"/>
        <v/>
      </c>
      <c r="CG9" s="293" t="str">
        <f>IF(CD9&lt;&gt;"",IF(ABS($F9-$G9)&gt;=PrSettings!$M$7,(ABS($F9-$G9-CA9+CB9)&lt;=1)*1,IF(AND(CD9,$F9=$G9,$F9&gt;=PrSettings!$M$6),(ABS(CA9-$F9)&lt;=1)*1,IF(AND(ABS($F9-$G9-CA9+CB9)&lt;=1,$F9+$G9&gt;=PrSettings!$M$8),(ABS(CA9-$F9)&lt;=1)*(ABS(CB9-$G9)&lt;=1)*1,""))),"")</f>
        <v/>
      </c>
      <c r="CH9" s="300"/>
      <c r="CJ9" s="291">
        <f t="shared" si="6"/>
        <v>1</v>
      </c>
      <c r="CK9" s="292" t="str">
        <f t="shared" si="116"/>
        <v>A1</v>
      </c>
      <c r="CL9" s="293">
        <f t="shared" si="44"/>
        <v>3</v>
      </c>
      <c r="CM9" s="292" t="str">
        <f t="shared" si="117"/>
        <v>A3</v>
      </c>
      <c r="CN9" s="296"/>
      <c r="CO9" s="296"/>
      <c r="CP9" s="299"/>
      <c r="CQ9" s="293" t="str">
        <f t="shared" si="45"/>
        <v/>
      </c>
      <c r="CR9" s="293" t="str">
        <f>IF((CQ9&lt;&gt;""),IF(OR($F9&lt;&gt;$G9,PrSettings!$M$4="●"),(($F9-$G9)=(CN9-CO9))*1,0),"")</f>
        <v/>
      </c>
      <c r="CS9" s="293" t="str">
        <f t="shared" si="46"/>
        <v/>
      </c>
      <c r="CT9" s="293" t="str">
        <f>IF(CQ9&lt;&gt;"",IF(ABS($F9-$G9)&gt;=PrSettings!$M$7,(ABS($F9-$G9-CN9+CO9)&lt;=1)*1,IF(AND(CQ9,$F9=$G9,$F9&gt;=PrSettings!$M$6),(ABS(CN9-$F9)&lt;=1)*1,IF(AND(ABS($F9-$G9-CN9+CO9)&lt;=1,$F9+$G9&gt;=PrSettings!$M$8),(ABS(CN9-$F9)&lt;=1)*(ABS(CO9-$G9)&lt;=1)*1,""))),"")</f>
        <v/>
      </c>
      <c r="CU9" s="300"/>
      <c r="CW9" s="291">
        <f t="shared" si="7"/>
        <v>1</v>
      </c>
      <c r="CX9" s="292" t="str">
        <f t="shared" si="118"/>
        <v>A1</v>
      </c>
      <c r="CY9" s="293">
        <f t="shared" si="47"/>
        <v>3</v>
      </c>
      <c r="CZ9" s="292" t="str">
        <f t="shared" si="119"/>
        <v>A3</v>
      </c>
      <c r="DA9" s="296"/>
      <c r="DB9" s="296"/>
      <c r="DC9" s="299"/>
      <c r="DD9" s="293" t="str">
        <f t="shared" si="48"/>
        <v/>
      </c>
      <c r="DE9" s="293" t="str">
        <f>IF((DD9&lt;&gt;""),IF(OR($F9&lt;&gt;$G9,PrSettings!$M$4="●"),(($F9-$G9)=(DA9-DB9))*1,0),"")</f>
        <v/>
      </c>
      <c r="DF9" s="293" t="str">
        <f t="shared" si="49"/>
        <v/>
      </c>
      <c r="DG9" s="293" t="str">
        <f>IF(DD9&lt;&gt;"",IF(ABS($F9-$G9)&gt;=PrSettings!$M$7,(ABS($F9-$G9-DA9+DB9)&lt;=1)*1,IF(AND(DD9,$F9=$G9,$F9&gt;=PrSettings!$M$6),(ABS(DA9-$F9)&lt;=1)*1,IF(AND(ABS($F9-$G9-DA9+DB9)&lt;=1,$F9+$G9&gt;=PrSettings!$M$8),(ABS(DA9-$F9)&lt;=1)*(ABS(DB9-$G9)&lt;=1)*1,""))),"")</f>
        <v/>
      </c>
      <c r="DH9" s="300"/>
      <c r="DJ9" s="291">
        <f t="shared" si="8"/>
        <v>1</v>
      </c>
      <c r="DK9" s="292" t="str">
        <f t="shared" si="120"/>
        <v>A1</v>
      </c>
      <c r="DL9" s="293">
        <f t="shared" si="50"/>
        <v>3</v>
      </c>
      <c r="DM9" s="292" t="str">
        <f t="shared" si="121"/>
        <v>A3</v>
      </c>
      <c r="DN9" s="296"/>
      <c r="DO9" s="296"/>
      <c r="DP9" s="299"/>
      <c r="DQ9" s="293" t="str">
        <f t="shared" si="51"/>
        <v/>
      </c>
      <c r="DR9" s="293" t="str">
        <f>IF((DQ9&lt;&gt;""),IF(OR($F9&lt;&gt;$G9,PrSettings!$M$4="●"),(($F9-$G9)=(DN9-DO9))*1,0),"")</f>
        <v/>
      </c>
      <c r="DS9" s="293" t="str">
        <f t="shared" si="52"/>
        <v/>
      </c>
      <c r="DT9" s="293" t="str">
        <f>IF(DQ9&lt;&gt;"",IF(ABS($F9-$G9)&gt;=PrSettings!$M$7,(ABS($F9-$G9-DN9+DO9)&lt;=1)*1,IF(AND(DQ9,$F9=$G9,$F9&gt;=PrSettings!$M$6),(ABS(DN9-$F9)&lt;=1)*1,IF(AND(ABS($F9-$G9-DN9+DO9)&lt;=1,$F9+$G9&gt;=PrSettings!$M$8),(ABS(DN9-$F9)&lt;=1)*(ABS(DO9-$G9)&lt;=1)*1,""))),"")</f>
        <v/>
      </c>
      <c r="DU9" s="300"/>
      <c r="DW9" s="291">
        <f t="shared" si="9"/>
        <v>1</v>
      </c>
      <c r="DX9" s="292" t="str">
        <f t="shared" si="122"/>
        <v>A1</v>
      </c>
      <c r="DY9" s="293">
        <f t="shared" si="53"/>
        <v>3</v>
      </c>
      <c r="DZ9" s="292" t="str">
        <f t="shared" si="123"/>
        <v>A3</v>
      </c>
      <c r="EA9" s="296"/>
      <c r="EB9" s="296"/>
      <c r="EC9" s="299"/>
      <c r="ED9" s="293" t="str">
        <f t="shared" si="54"/>
        <v/>
      </c>
      <c r="EE9" s="293" t="str">
        <f>IF((ED9&lt;&gt;""),IF(OR($F9&lt;&gt;$G9,PrSettings!$M$4="●"),(($F9-$G9)=(EA9-EB9))*1,0),"")</f>
        <v/>
      </c>
      <c r="EF9" s="293" t="str">
        <f t="shared" si="55"/>
        <v/>
      </c>
      <c r="EG9" s="293" t="str">
        <f>IF(ED9&lt;&gt;"",IF(ABS($F9-$G9)&gt;=PrSettings!$M$7,(ABS($F9-$G9-EA9+EB9)&lt;=1)*1,IF(AND(ED9,$F9=$G9,$F9&gt;=PrSettings!$M$6),(ABS(EA9-$F9)&lt;=1)*1,IF(AND(ABS($F9-$G9-EA9+EB9)&lt;=1,$F9+$G9&gt;=PrSettings!$M$8),(ABS(EA9-$F9)&lt;=1)*(ABS(EB9-$G9)&lt;=1)*1,""))),"")</f>
        <v/>
      </c>
      <c r="EH9" s="300"/>
      <c r="EJ9" s="291">
        <f t="shared" si="10"/>
        <v>1</v>
      </c>
      <c r="EK9" s="292" t="str">
        <f t="shared" si="124"/>
        <v>A1</v>
      </c>
      <c r="EL9" s="293">
        <f t="shared" si="56"/>
        <v>3</v>
      </c>
      <c r="EM9" s="292" t="str">
        <f t="shared" si="125"/>
        <v>A3</v>
      </c>
      <c r="EN9" s="296"/>
      <c r="EO9" s="296"/>
      <c r="EP9" s="299"/>
      <c r="EQ9" s="293" t="str">
        <f t="shared" si="57"/>
        <v/>
      </c>
      <c r="ER9" s="293" t="str">
        <f>IF((EQ9&lt;&gt;""),IF(OR($F9&lt;&gt;$G9,PrSettings!$M$4="●"),(($F9-$G9)=(EN9-EO9))*1,0),"")</f>
        <v/>
      </c>
      <c r="ES9" s="293" t="str">
        <f t="shared" si="58"/>
        <v/>
      </c>
      <c r="ET9" s="293" t="str">
        <f>IF(EQ9&lt;&gt;"",IF(ABS($F9-$G9)&gt;=PrSettings!$M$7,(ABS($F9-$G9-EN9+EO9)&lt;=1)*1,IF(AND(EQ9,$F9=$G9,$F9&gt;=PrSettings!$M$6),(ABS(EN9-$F9)&lt;=1)*1,IF(AND(ABS($F9-$G9-EN9+EO9)&lt;=1,$F9+$G9&gt;=PrSettings!$M$8),(ABS(EN9-$F9)&lt;=1)*(ABS(EO9-$G9)&lt;=1)*1,""))),"")</f>
        <v/>
      </c>
      <c r="EU9" s="300"/>
      <c r="EW9" s="291">
        <f t="shared" si="11"/>
        <v>1</v>
      </c>
      <c r="EX9" s="292" t="str">
        <f t="shared" si="126"/>
        <v>A1</v>
      </c>
      <c r="EY9" s="293">
        <f t="shared" si="59"/>
        <v>3</v>
      </c>
      <c r="EZ9" s="292" t="str">
        <f t="shared" si="127"/>
        <v>A3</v>
      </c>
      <c r="FA9" s="296"/>
      <c r="FB9" s="296"/>
      <c r="FC9" s="299"/>
      <c r="FD9" s="293" t="str">
        <f t="shared" si="60"/>
        <v/>
      </c>
      <c r="FE9" s="293" t="str">
        <f>IF((FD9&lt;&gt;""),IF(OR($F9&lt;&gt;$G9,PrSettings!$M$4="●"),(($F9-$G9)=(FA9-FB9))*1,0),"")</f>
        <v/>
      </c>
      <c r="FF9" s="293" t="str">
        <f t="shared" si="61"/>
        <v/>
      </c>
      <c r="FG9" s="293" t="str">
        <f>IF(FD9&lt;&gt;"",IF(ABS($F9-$G9)&gt;=PrSettings!$M$7,(ABS($F9-$G9-FA9+FB9)&lt;=1)*1,IF(AND(FD9,$F9=$G9,$F9&gt;=PrSettings!$M$6),(ABS(FA9-$F9)&lt;=1)*1,IF(AND(ABS($F9-$G9-FA9+FB9)&lt;=1,$F9+$G9&gt;=PrSettings!$M$8),(ABS(FA9-$F9)&lt;=1)*(ABS(FB9-$G9)&lt;=1)*1,""))),"")</f>
        <v/>
      </c>
      <c r="FH9" s="300"/>
      <c r="FJ9" s="291">
        <f t="shared" si="12"/>
        <v>1</v>
      </c>
      <c r="FK9" s="292" t="str">
        <f t="shared" si="128"/>
        <v>A1</v>
      </c>
      <c r="FL9" s="293">
        <f t="shared" si="62"/>
        <v>3</v>
      </c>
      <c r="FM9" s="292" t="str">
        <f t="shared" si="129"/>
        <v>A3</v>
      </c>
      <c r="FN9" s="296"/>
      <c r="FO9" s="296"/>
      <c r="FP9" s="299"/>
      <c r="FQ9" s="293" t="str">
        <f t="shared" si="63"/>
        <v/>
      </c>
      <c r="FR9" s="293" t="str">
        <f>IF((FQ9&lt;&gt;""),IF(OR($F9&lt;&gt;$G9,PrSettings!$M$4="●"),(($F9-$G9)=(FN9-FO9))*1,0),"")</f>
        <v/>
      </c>
      <c r="FS9" s="293" t="str">
        <f t="shared" si="64"/>
        <v/>
      </c>
      <c r="FT9" s="293" t="str">
        <f>IF(FQ9&lt;&gt;"",IF(ABS($F9-$G9)&gt;=PrSettings!$M$7,(ABS($F9-$G9-FN9+FO9)&lt;=1)*1,IF(AND(FQ9,$F9=$G9,$F9&gt;=PrSettings!$M$6),(ABS(FN9-$F9)&lt;=1)*1,IF(AND(ABS($F9-$G9-FN9+FO9)&lt;=1,$F9+$G9&gt;=PrSettings!$M$8),(ABS(FN9-$F9)&lt;=1)*(ABS(FO9-$G9)&lt;=1)*1,""))),"")</f>
        <v/>
      </c>
      <c r="FU9" s="300"/>
      <c r="FW9" s="291">
        <f t="shared" si="13"/>
        <v>1</v>
      </c>
      <c r="FX9" s="292" t="str">
        <f t="shared" si="130"/>
        <v>A1</v>
      </c>
      <c r="FY9" s="293">
        <f t="shared" si="65"/>
        <v>3</v>
      </c>
      <c r="FZ9" s="292" t="str">
        <f t="shared" si="131"/>
        <v>A3</v>
      </c>
      <c r="GA9" s="296"/>
      <c r="GB9" s="296"/>
      <c r="GC9" s="299"/>
      <c r="GD9" s="293" t="str">
        <f t="shared" si="66"/>
        <v/>
      </c>
      <c r="GE9" s="293" t="str">
        <f>IF((GD9&lt;&gt;""),IF(OR($F9&lt;&gt;$G9,PrSettings!$M$4="●"),(($F9-$G9)=(GA9-GB9))*1,0),"")</f>
        <v/>
      </c>
      <c r="GF9" s="293" t="str">
        <f t="shared" si="67"/>
        <v/>
      </c>
      <c r="GG9" s="293" t="str">
        <f>IF(GD9&lt;&gt;"",IF(ABS($F9-$G9)&gt;=PrSettings!$M$7,(ABS($F9-$G9-GA9+GB9)&lt;=1)*1,IF(AND(GD9,$F9=$G9,$F9&gt;=PrSettings!$M$6),(ABS(GA9-$F9)&lt;=1)*1,IF(AND(ABS($F9-$G9-GA9+GB9)&lt;=1,$F9+$G9&gt;=PrSettings!$M$8),(ABS(GA9-$F9)&lt;=1)*(ABS(GB9-$G9)&lt;=1)*1,""))),"")</f>
        <v/>
      </c>
      <c r="GH9" s="300"/>
      <c r="GJ9" s="291">
        <f t="shared" si="14"/>
        <v>1</v>
      </c>
      <c r="GK9" s="292" t="str">
        <f t="shared" si="132"/>
        <v>A1</v>
      </c>
      <c r="GL9" s="293">
        <f t="shared" si="68"/>
        <v>3</v>
      </c>
      <c r="GM9" s="292" t="str">
        <f t="shared" si="133"/>
        <v>A3</v>
      </c>
      <c r="GN9" s="296"/>
      <c r="GO9" s="296"/>
      <c r="GP9" s="299"/>
      <c r="GQ9" s="293" t="str">
        <f t="shared" si="69"/>
        <v/>
      </c>
      <c r="GR9" s="293" t="str">
        <f>IF((GQ9&lt;&gt;""),IF(OR($F9&lt;&gt;$G9,PrSettings!$M$4="●"),(($F9-$G9)=(GN9-GO9))*1,0),"")</f>
        <v/>
      </c>
      <c r="GS9" s="293" t="str">
        <f t="shared" si="70"/>
        <v/>
      </c>
      <c r="GT9" s="293" t="str">
        <f>IF(GQ9&lt;&gt;"",IF(ABS($F9-$G9)&gt;=PrSettings!$M$7,(ABS($F9-$G9-GN9+GO9)&lt;=1)*1,IF(AND(GQ9,$F9=$G9,$F9&gt;=PrSettings!$M$6),(ABS(GN9-$F9)&lt;=1)*1,IF(AND(ABS($F9-$G9-GN9+GO9)&lt;=1,$F9+$G9&gt;=PrSettings!$M$8),(ABS(GN9-$F9)&lt;=1)*(ABS(GO9-$G9)&lt;=1)*1,""))),"")</f>
        <v/>
      </c>
      <c r="GU9" s="300"/>
      <c r="GW9" s="291">
        <f t="shared" si="15"/>
        <v>1</v>
      </c>
      <c r="GX9" s="292" t="str">
        <f t="shared" si="134"/>
        <v>A1</v>
      </c>
      <c r="GY9" s="293">
        <f t="shared" si="71"/>
        <v>3</v>
      </c>
      <c r="GZ9" s="292" t="str">
        <f t="shared" si="135"/>
        <v>A3</v>
      </c>
      <c r="HA9" s="296"/>
      <c r="HB9" s="296"/>
      <c r="HC9" s="299"/>
      <c r="HD9" s="293" t="str">
        <f t="shared" si="72"/>
        <v/>
      </c>
      <c r="HE9" s="293" t="str">
        <f>IF((HD9&lt;&gt;""),IF(OR($F9&lt;&gt;$G9,PrSettings!$M$4="●"),(($F9-$G9)=(HA9-HB9))*1,0),"")</f>
        <v/>
      </c>
      <c r="HF9" s="293" t="str">
        <f t="shared" si="73"/>
        <v/>
      </c>
      <c r="HG9" s="293" t="str">
        <f>IF(HD9&lt;&gt;"",IF(ABS($F9-$G9)&gt;=PrSettings!$M$7,(ABS($F9-$G9-HA9+HB9)&lt;=1)*1,IF(AND(HD9,$F9=$G9,$F9&gt;=PrSettings!$M$6),(ABS(HA9-$F9)&lt;=1)*1,IF(AND(ABS($F9-$G9-HA9+HB9)&lt;=1,$F9+$G9&gt;=PrSettings!$M$8),(ABS(HA9-$F9)&lt;=1)*(ABS(HB9-$G9)&lt;=1)*1,""))),"")</f>
        <v/>
      </c>
      <c r="HH9" s="300"/>
      <c r="HJ9" s="291">
        <f t="shared" si="16"/>
        <v>1</v>
      </c>
      <c r="HK9" s="292" t="str">
        <f t="shared" si="136"/>
        <v>A1</v>
      </c>
      <c r="HL9" s="293">
        <f t="shared" si="74"/>
        <v>3</v>
      </c>
      <c r="HM9" s="292" t="str">
        <f t="shared" si="137"/>
        <v>A3</v>
      </c>
      <c r="HN9" s="296"/>
      <c r="HO9" s="296"/>
      <c r="HP9" s="299"/>
      <c r="HQ9" s="293" t="str">
        <f t="shared" si="75"/>
        <v/>
      </c>
      <c r="HR9" s="293" t="str">
        <f>IF((HQ9&lt;&gt;""),IF(OR($F9&lt;&gt;$G9,PrSettings!$M$4="●"),(($F9-$G9)=(HN9-HO9))*1,0),"")</f>
        <v/>
      </c>
      <c r="HS9" s="293" t="str">
        <f t="shared" si="76"/>
        <v/>
      </c>
      <c r="HT9" s="293" t="str">
        <f>IF(HQ9&lt;&gt;"",IF(ABS($F9-$G9)&gt;=PrSettings!$M$7,(ABS($F9-$G9-HN9+HO9)&lt;=1)*1,IF(AND(HQ9,$F9=$G9,$F9&gt;=PrSettings!$M$6),(ABS(HN9-$F9)&lt;=1)*1,IF(AND(ABS($F9-$G9-HN9+HO9)&lt;=1,$F9+$G9&gt;=PrSettings!$M$8),(ABS(HN9-$F9)&lt;=1)*(ABS(HO9-$G9)&lt;=1)*1,""))),"")</f>
        <v/>
      </c>
      <c r="HU9" s="300"/>
      <c r="HW9" s="291">
        <f t="shared" si="17"/>
        <v>1</v>
      </c>
      <c r="HX9" s="292" t="str">
        <f t="shared" si="138"/>
        <v>A1</v>
      </c>
      <c r="HY9" s="293">
        <f t="shared" si="77"/>
        <v>3</v>
      </c>
      <c r="HZ9" s="292" t="str">
        <f t="shared" si="139"/>
        <v>A3</v>
      </c>
      <c r="IA9" s="296"/>
      <c r="IB9" s="296"/>
      <c r="IC9" s="299"/>
      <c r="ID9" s="293" t="str">
        <f t="shared" si="78"/>
        <v/>
      </c>
      <c r="IE9" s="293" t="str">
        <f>IF((ID9&lt;&gt;""),IF(OR($F9&lt;&gt;$G9,PrSettings!$M$4="●"),(($F9-$G9)=(IA9-IB9))*1,0),"")</f>
        <v/>
      </c>
      <c r="IF9" s="293" t="str">
        <f t="shared" si="79"/>
        <v/>
      </c>
      <c r="IG9" s="293" t="str">
        <f>IF(ID9&lt;&gt;"",IF(ABS($F9-$G9)&gt;=PrSettings!$M$7,(ABS($F9-$G9-IA9+IB9)&lt;=1)*1,IF(AND(ID9,$F9=$G9,$F9&gt;=PrSettings!$M$6),(ABS(IA9-$F9)&lt;=1)*1,IF(AND(ABS($F9-$G9-IA9+IB9)&lt;=1,$F9+$G9&gt;=PrSettings!$M$8),(ABS(IA9-$F9)&lt;=1)*(ABS(IB9-$G9)&lt;=1)*1,""))),"")</f>
        <v/>
      </c>
      <c r="IH9" s="300"/>
      <c r="IJ9" s="291">
        <f t="shared" si="18"/>
        <v>1</v>
      </c>
      <c r="IK9" s="292" t="str">
        <f t="shared" si="140"/>
        <v>A1</v>
      </c>
      <c r="IL9" s="293">
        <f t="shared" si="80"/>
        <v>3</v>
      </c>
      <c r="IM9" s="292" t="str">
        <f t="shared" si="141"/>
        <v>A3</v>
      </c>
      <c r="IN9" s="296"/>
      <c r="IO9" s="296"/>
      <c r="IP9" s="299"/>
      <c r="IQ9" s="293" t="str">
        <f t="shared" si="81"/>
        <v/>
      </c>
      <c r="IR9" s="293" t="str">
        <f>IF((IQ9&lt;&gt;""),IF(OR($F9&lt;&gt;$G9,PrSettings!$M$4="●"),(($F9-$G9)=(IN9-IO9))*1,0),"")</f>
        <v/>
      </c>
      <c r="IS9" s="293" t="str">
        <f t="shared" si="82"/>
        <v/>
      </c>
      <c r="IT9" s="293" t="str">
        <f>IF(IQ9&lt;&gt;"",IF(ABS($F9-$G9)&gt;=PrSettings!$M$7,(ABS($F9-$G9-IN9+IO9)&lt;=1)*1,IF(AND(IQ9,$F9=$G9,$F9&gt;=PrSettings!$M$6),(ABS(IN9-$F9)&lt;=1)*1,IF(AND(ABS($F9-$G9-IN9+IO9)&lt;=1,$F9+$G9&gt;=PrSettings!$M$8),(ABS(IN9-$F9)&lt;=1)*(ABS(IO9-$G9)&lt;=1)*1,""))),"")</f>
        <v/>
      </c>
      <c r="IU9" s="300"/>
      <c r="IW9" s="291">
        <f t="shared" si="19"/>
        <v>1</v>
      </c>
      <c r="IX9" s="292" t="str">
        <f t="shared" si="142"/>
        <v>A1</v>
      </c>
      <c r="IY9" s="293">
        <f t="shared" si="83"/>
        <v>3</v>
      </c>
      <c r="IZ9" s="292" t="str">
        <f t="shared" si="143"/>
        <v>A3</v>
      </c>
      <c r="JA9" s="296"/>
      <c r="JB9" s="296"/>
      <c r="JC9" s="299"/>
      <c r="JD9" s="293" t="str">
        <f t="shared" si="84"/>
        <v/>
      </c>
      <c r="JE9" s="293" t="str">
        <f>IF((JD9&lt;&gt;""),IF(OR($F9&lt;&gt;$G9,PrSettings!$M$4="●"),(($F9-$G9)=(JA9-JB9))*1,0),"")</f>
        <v/>
      </c>
      <c r="JF9" s="293" t="str">
        <f t="shared" si="85"/>
        <v/>
      </c>
      <c r="JG9" s="293" t="str">
        <f>IF(JD9&lt;&gt;"",IF(ABS($F9-$G9)&gt;=PrSettings!$M$7,(ABS($F9-$G9-JA9+JB9)&lt;=1)*1,IF(AND(JD9,$F9=$G9,$F9&gt;=PrSettings!$M$6),(ABS(JA9-$F9)&lt;=1)*1,IF(AND(ABS($F9-$G9-JA9+JB9)&lt;=1,$F9+$G9&gt;=PrSettings!$M$8),(ABS(JA9-$F9)&lt;=1)*(ABS(JB9-$G9)&lt;=1)*1,""))),"")</f>
        <v/>
      </c>
      <c r="JH9" s="300"/>
      <c r="JJ9" s="291">
        <f t="shared" si="20"/>
        <v>1</v>
      </c>
      <c r="JK9" s="292" t="str">
        <f t="shared" si="144"/>
        <v>A1</v>
      </c>
      <c r="JL9" s="293">
        <f t="shared" si="86"/>
        <v>3</v>
      </c>
      <c r="JM9" s="292" t="str">
        <f t="shared" si="145"/>
        <v>A3</v>
      </c>
      <c r="JN9" s="296"/>
      <c r="JO9" s="296"/>
      <c r="JP9" s="299"/>
      <c r="JQ9" s="293" t="str">
        <f t="shared" si="87"/>
        <v/>
      </c>
      <c r="JR9" s="293" t="str">
        <f>IF((JQ9&lt;&gt;""),IF(OR($F9&lt;&gt;$G9,PrSettings!$M$4="●"),(($F9-$G9)=(JN9-JO9))*1,0),"")</f>
        <v/>
      </c>
      <c r="JS9" s="293" t="str">
        <f t="shared" si="88"/>
        <v/>
      </c>
      <c r="JT9" s="293" t="str">
        <f>IF(JQ9&lt;&gt;"",IF(ABS($F9-$G9)&gt;=PrSettings!$M$7,(ABS($F9-$G9-JN9+JO9)&lt;=1)*1,IF(AND(JQ9,$F9=$G9,$F9&gt;=PrSettings!$M$6),(ABS(JN9-$F9)&lt;=1)*1,IF(AND(ABS($F9-$G9-JN9+JO9)&lt;=1,$F9+$G9&gt;=PrSettings!$M$8),(ABS(JN9-$F9)&lt;=1)*(ABS(JO9-$G9)&lt;=1)*1,""))),"")</f>
        <v/>
      </c>
      <c r="JU9" s="300"/>
      <c r="JW9" s="291">
        <f t="shared" si="21"/>
        <v>1</v>
      </c>
      <c r="JX9" s="292" t="str">
        <f t="shared" si="146"/>
        <v>A1</v>
      </c>
      <c r="JY9" s="293">
        <f t="shared" si="89"/>
        <v>3</v>
      </c>
      <c r="JZ9" s="292" t="str">
        <f t="shared" si="147"/>
        <v>A3</v>
      </c>
      <c r="KA9" s="296"/>
      <c r="KB9" s="296"/>
      <c r="KC9" s="299"/>
      <c r="KD9" s="293" t="str">
        <f t="shared" si="90"/>
        <v/>
      </c>
      <c r="KE9" s="293" t="str">
        <f>IF((KD9&lt;&gt;""),IF(OR($F9&lt;&gt;$G9,PrSettings!$M$4="●"),(($F9-$G9)=(KA9-KB9))*1,0),"")</f>
        <v/>
      </c>
      <c r="KF9" s="293" t="str">
        <f t="shared" si="91"/>
        <v/>
      </c>
      <c r="KG9" s="293" t="str">
        <f>IF(KD9&lt;&gt;"",IF(ABS($F9-$G9)&gt;=PrSettings!$M$7,(ABS($F9-$G9-KA9+KB9)&lt;=1)*1,IF(AND(KD9,$F9=$G9,$F9&gt;=PrSettings!$M$6),(ABS(KA9-$F9)&lt;=1)*1,IF(AND(ABS($F9-$G9-KA9+KB9)&lt;=1,$F9+$G9&gt;=PrSettings!$M$8),(ABS(KA9-$F9)&lt;=1)*(ABS(KB9-$G9)&lt;=1)*1,""))),"")</f>
        <v/>
      </c>
      <c r="KH9" s="300"/>
      <c r="KJ9" s="291">
        <f t="shared" si="22"/>
        <v>1</v>
      </c>
      <c r="KK9" s="292" t="str">
        <f t="shared" si="148"/>
        <v>A1</v>
      </c>
      <c r="KL9" s="293">
        <f t="shared" si="92"/>
        <v>3</v>
      </c>
      <c r="KM9" s="292" t="str">
        <f t="shared" si="149"/>
        <v>A3</v>
      </c>
      <c r="KN9" s="296"/>
      <c r="KO9" s="296"/>
      <c r="KP9" s="299"/>
      <c r="KQ9" s="293" t="str">
        <f t="shared" si="93"/>
        <v/>
      </c>
      <c r="KR9" s="293" t="str">
        <f>IF((KQ9&lt;&gt;""),IF(OR($F9&lt;&gt;$G9,PrSettings!$M$4="●"),(($F9-$G9)=(KN9-KO9))*1,0),"")</f>
        <v/>
      </c>
      <c r="KS9" s="293" t="str">
        <f t="shared" si="94"/>
        <v/>
      </c>
      <c r="KT9" s="293" t="str">
        <f>IF(KQ9&lt;&gt;"",IF(ABS($F9-$G9)&gt;=PrSettings!$M$7,(ABS($F9-$G9-KN9+KO9)&lt;=1)*1,IF(AND(KQ9,$F9=$G9,$F9&gt;=PrSettings!$M$6),(ABS(KN9-$F9)&lt;=1)*1,IF(AND(ABS($F9-$G9-KN9+KO9)&lt;=1,$F9+$G9&gt;=PrSettings!$M$8),(ABS(KN9-$F9)&lt;=1)*(ABS(KO9-$G9)&lt;=1)*1,""))),"")</f>
        <v/>
      </c>
      <c r="KU9" s="300"/>
      <c r="KW9" s="291">
        <f t="shared" si="23"/>
        <v>1</v>
      </c>
      <c r="KX9" s="292" t="str">
        <f t="shared" si="150"/>
        <v>A1</v>
      </c>
      <c r="KY9" s="293">
        <f t="shared" si="95"/>
        <v>3</v>
      </c>
      <c r="KZ9" s="292" t="str">
        <f t="shared" si="151"/>
        <v>A3</v>
      </c>
      <c r="LA9" s="296"/>
      <c r="LB9" s="296"/>
      <c r="LC9" s="299"/>
      <c r="LD9" s="293" t="str">
        <f t="shared" si="96"/>
        <v/>
      </c>
      <c r="LE9" s="293" t="str">
        <f>IF((LD9&lt;&gt;""),IF(OR($F9&lt;&gt;$G9,PrSettings!$M$4="●"),(($F9-$G9)=(LA9-LB9))*1,0),"")</f>
        <v/>
      </c>
      <c r="LF9" s="293" t="str">
        <f t="shared" si="97"/>
        <v/>
      </c>
      <c r="LG9" s="293" t="str">
        <f>IF(LD9&lt;&gt;"",IF(ABS($F9-$G9)&gt;=PrSettings!$M$7,(ABS($F9-$G9-LA9+LB9)&lt;=1)*1,IF(AND(LD9,$F9=$G9,$F9&gt;=PrSettings!$M$6),(ABS(LA9-$F9)&lt;=1)*1,IF(AND(ABS($F9-$G9-LA9+LB9)&lt;=1,$F9+$G9&gt;=PrSettings!$M$8),(ABS(LA9-$F9)&lt;=1)*(ABS(LB9-$G9)&lt;=1)*1,""))),"")</f>
        <v/>
      </c>
      <c r="LH9" s="300"/>
      <c r="LJ9" s="291">
        <f t="shared" si="24"/>
        <v>1</v>
      </c>
      <c r="LK9" s="292" t="str">
        <f t="shared" si="152"/>
        <v>A1</v>
      </c>
      <c r="LL9" s="293">
        <f t="shared" si="98"/>
        <v>3</v>
      </c>
      <c r="LM9" s="292" t="str">
        <f t="shared" si="153"/>
        <v>A3</v>
      </c>
      <c r="LN9" s="296"/>
      <c r="LO9" s="296"/>
      <c r="LP9" s="299"/>
      <c r="LQ9" s="293" t="str">
        <f t="shared" si="99"/>
        <v/>
      </c>
      <c r="LR9" s="293" t="str">
        <f>IF((LQ9&lt;&gt;""),IF(OR($F9&lt;&gt;$G9,PrSettings!$M$4="●"),(($F9-$G9)=(LN9-LO9))*1,0),"")</f>
        <v/>
      </c>
      <c r="LS9" s="293" t="str">
        <f t="shared" si="100"/>
        <v/>
      </c>
      <c r="LT9" s="293" t="str">
        <f>IF(LQ9&lt;&gt;"",IF(ABS($F9-$G9)&gt;=PrSettings!$M$7,(ABS($F9-$G9-LN9+LO9)&lt;=1)*1,IF(AND(LQ9,$F9=$G9,$F9&gt;=PrSettings!$M$6),(ABS(LN9-$F9)&lt;=1)*1,IF(AND(ABS($F9-$G9-LN9+LO9)&lt;=1,$F9+$G9&gt;=PrSettings!$M$8),(ABS(LN9-$F9)&lt;=1)*(ABS(LO9-$G9)&lt;=1)*1,""))),"")</f>
        <v/>
      </c>
      <c r="LU9" s="300"/>
      <c r="LW9" s="291">
        <f t="shared" si="25"/>
        <v>1</v>
      </c>
      <c r="LX9" s="292" t="str">
        <f t="shared" si="154"/>
        <v>A1</v>
      </c>
      <c r="LY9" s="293">
        <f t="shared" si="101"/>
        <v>3</v>
      </c>
      <c r="LZ9" s="292" t="str">
        <f t="shared" si="155"/>
        <v>A3</v>
      </c>
      <c r="MA9" s="296"/>
      <c r="MB9" s="296"/>
      <c r="MC9" s="299"/>
      <c r="MD9" s="293" t="str">
        <f t="shared" si="102"/>
        <v/>
      </c>
      <c r="ME9" s="293" t="str">
        <f>IF((MD9&lt;&gt;""),IF(OR($F9&lt;&gt;$G9,PrSettings!$M$4="●"),(($F9-$G9)=(MA9-MB9))*1,0),"")</f>
        <v/>
      </c>
      <c r="MF9" s="293" t="str">
        <f t="shared" si="103"/>
        <v/>
      </c>
      <c r="MG9" s="293" t="str">
        <f>IF(MD9&lt;&gt;"",IF(ABS($F9-$G9)&gt;=PrSettings!$M$7,(ABS($F9-$G9-MA9+MB9)&lt;=1)*1,IF(AND(MD9,$F9=$G9,$F9&gt;=PrSettings!$M$6),(ABS(MA9-$F9)&lt;=1)*1,IF(AND(ABS($F9-$G9-MA9+MB9)&lt;=1,$F9+$G9&gt;=PrSettings!$M$8),(ABS(MA9-$F9)&lt;=1)*(ABS(MB9-$G9)&lt;=1)*1,""))),"")</f>
        <v/>
      </c>
      <c r="MH9" s="300"/>
    </row>
    <row r="10" spans="1:346" x14ac:dyDescent="0.25">
      <c r="B10" s="291">
        <f>INDEX(Groups!$C$7:$C$35,MATCH(C10,Groups!$D$7:$D$35,0))</f>
        <v>4</v>
      </c>
      <c r="C10" s="292" t="str">
        <f>CalcA!$P$26</f>
        <v>A4</v>
      </c>
      <c r="D10" s="293">
        <f>INDEX(Groups!$C$7:$C$35,MATCH(E10,Groups!$D$7:$D$35,0))</f>
        <v>1</v>
      </c>
      <c r="E10" s="292" t="str">
        <f>CalcA!$Q$26</f>
        <v>A1</v>
      </c>
      <c r="F10" s="294" t="str">
        <f>CalcA!$R$26</f>
        <v/>
      </c>
      <c r="G10" s="295" t="str">
        <f>CalcA!$S$26</f>
        <v/>
      </c>
      <c r="J10" s="291">
        <f t="shared" si="0"/>
        <v>4</v>
      </c>
      <c r="K10" s="292" t="str">
        <f t="shared" si="104"/>
        <v>A4</v>
      </c>
      <c r="L10" s="293">
        <f t="shared" si="26"/>
        <v>1</v>
      </c>
      <c r="M10" s="292" t="str">
        <f t="shared" si="105"/>
        <v>A1</v>
      </c>
      <c r="N10" s="296"/>
      <c r="O10" s="296"/>
      <c r="P10" s="299"/>
      <c r="Q10" s="293" t="str">
        <f t="shared" si="27"/>
        <v/>
      </c>
      <c r="R10" s="293" t="str">
        <f>IF((Q10&lt;&gt;""),IF(OR($F10&lt;&gt;$G10,PrSettings!$M$4="●"),(($F10-$G10)=(N10-O10))*1,0),"")</f>
        <v/>
      </c>
      <c r="S10" s="293" t="str">
        <f t="shared" si="28"/>
        <v/>
      </c>
      <c r="T10" s="293" t="str">
        <f>IF(Q10&lt;&gt;"",IF(ABS($F10-$G10)&gt;=PrSettings!$M$7,(ABS($F10-$G10-N10+O10)&lt;=1)*1,IF(AND(Q10,$F10=$G10,$F10&gt;=PrSettings!$M$6),(ABS(N10-$F10)&lt;=1)*1,IF(AND(ABS($F10-$G10-N10+O10)&lt;=1,$F10+$G10&gt;=PrSettings!$M$8),(ABS(N10-$F10)&lt;=1)*(ABS(O10-$G10)&lt;=1)*1,""))),"")</f>
        <v/>
      </c>
      <c r="U10" s="300"/>
      <c r="W10" s="291">
        <f t="shared" si="1"/>
        <v>4</v>
      </c>
      <c r="X10" s="292" t="str">
        <f t="shared" si="106"/>
        <v>A4</v>
      </c>
      <c r="Y10" s="293">
        <f t="shared" si="29"/>
        <v>1</v>
      </c>
      <c r="Z10" s="292" t="str">
        <f t="shared" si="107"/>
        <v>A1</v>
      </c>
      <c r="AA10" s="296"/>
      <c r="AB10" s="296"/>
      <c r="AC10" s="299"/>
      <c r="AD10" s="293" t="str">
        <f t="shared" si="30"/>
        <v/>
      </c>
      <c r="AE10" s="293" t="str">
        <f>IF((AD10&lt;&gt;""),IF(OR($F10&lt;&gt;$G10,PrSettings!$M$4="●"),(($F10-$G10)=(AA10-AB10))*1,0),"")</f>
        <v/>
      </c>
      <c r="AF10" s="293" t="str">
        <f t="shared" si="31"/>
        <v/>
      </c>
      <c r="AG10" s="293" t="str">
        <f>IF(AD10&lt;&gt;"",IF(ABS($F10-$G10)&gt;=PrSettings!$M$7,(ABS($F10-$G10-AA10+AB10)&lt;=1)*1,IF(AND(AD10,$F10=$G10,$F10&gt;=PrSettings!$M$6),(ABS(AA10-$F10)&lt;=1)*1,IF(AND(ABS($F10-$G10-AA10+AB10)&lt;=1,$F10+$G10&gt;=PrSettings!$M$8),(ABS(AA10-$F10)&lt;=1)*(ABS(AB10-$G10)&lt;=1)*1,""))),"")</f>
        <v/>
      </c>
      <c r="AH10" s="300"/>
      <c r="AJ10" s="291">
        <f t="shared" si="2"/>
        <v>4</v>
      </c>
      <c r="AK10" s="292" t="str">
        <f t="shared" si="108"/>
        <v>A4</v>
      </c>
      <c r="AL10" s="293">
        <f t="shared" si="32"/>
        <v>1</v>
      </c>
      <c r="AM10" s="292" t="str">
        <f t="shared" si="109"/>
        <v>A1</v>
      </c>
      <c r="AN10" s="296"/>
      <c r="AO10" s="296"/>
      <c r="AP10" s="299"/>
      <c r="AQ10" s="293" t="str">
        <f t="shared" si="33"/>
        <v/>
      </c>
      <c r="AR10" s="293" t="str">
        <f>IF((AQ10&lt;&gt;""),IF(OR($F10&lt;&gt;$G10,PrSettings!$M$4="●"),(($F10-$G10)=(AN10-AO10))*1,0),"")</f>
        <v/>
      </c>
      <c r="AS10" s="293" t="str">
        <f t="shared" si="34"/>
        <v/>
      </c>
      <c r="AT10" s="293" t="str">
        <f>IF(AQ10&lt;&gt;"",IF(ABS($F10-$G10)&gt;=PrSettings!$M$7,(ABS($F10-$G10-AN10+AO10)&lt;=1)*1,IF(AND(AQ10,$F10=$G10,$F10&gt;=PrSettings!$M$6),(ABS(AN10-$F10)&lt;=1)*1,IF(AND(ABS($F10-$G10-AN10+AO10)&lt;=1,$F10+$G10&gt;=PrSettings!$M$8),(ABS(AN10-$F10)&lt;=1)*(ABS(AO10-$G10)&lt;=1)*1,""))),"")</f>
        <v/>
      </c>
      <c r="AU10" s="300"/>
      <c r="AW10" s="291">
        <f t="shared" si="3"/>
        <v>4</v>
      </c>
      <c r="AX10" s="292" t="str">
        <f t="shared" si="110"/>
        <v>A4</v>
      </c>
      <c r="AY10" s="293">
        <f t="shared" si="35"/>
        <v>1</v>
      </c>
      <c r="AZ10" s="292" t="str">
        <f t="shared" si="111"/>
        <v>A1</v>
      </c>
      <c r="BA10" s="296"/>
      <c r="BB10" s="296"/>
      <c r="BC10" s="299"/>
      <c r="BD10" s="293" t="str">
        <f t="shared" si="36"/>
        <v/>
      </c>
      <c r="BE10" s="293" t="str">
        <f>IF((BD10&lt;&gt;""),IF(OR($F10&lt;&gt;$G10,PrSettings!$M$4="●"),(($F10-$G10)=(BA10-BB10))*1,0),"")</f>
        <v/>
      </c>
      <c r="BF10" s="293" t="str">
        <f t="shared" si="37"/>
        <v/>
      </c>
      <c r="BG10" s="293" t="str">
        <f>IF(BD10&lt;&gt;"",IF(ABS($F10-$G10)&gt;=PrSettings!$M$7,(ABS($F10-$G10-BA10+BB10)&lt;=1)*1,IF(AND(BD10,$F10=$G10,$F10&gt;=PrSettings!$M$6),(ABS(BA10-$F10)&lt;=1)*1,IF(AND(ABS($F10-$G10-BA10+BB10)&lt;=1,$F10+$G10&gt;=PrSettings!$M$8),(ABS(BA10-$F10)&lt;=1)*(ABS(BB10-$G10)&lt;=1)*1,""))),"")</f>
        <v/>
      </c>
      <c r="BH10" s="300"/>
      <c r="BJ10" s="291">
        <f t="shared" si="4"/>
        <v>4</v>
      </c>
      <c r="BK10" s="292" t="str">
        <f t="shared" si="112"/>
        <v>A4</v>
      </c>
      <c r="BL10" s="293">
        <f t="shared" si="38"/>
        <v>1</v>
      </c>
      <c r="BM10" s="292" t="str">
        <f t="shared" si="113"/>
        <v>A1</v>
      </c>
      <c r="BN10" s="296"/>
      <c r="BO10" s="296"/>
      <c r="BP10" s="299"/>
      <c r="BQ10" s="293" t="str">
        <f t="shared" si="39"/>
        <v/>
      </c>
      <c r="BR10" s="293" t="str">
        <f>IF((BQ10&lt;&gt;""),IF(OR($F10&lt;&gt;$G10,PrSettings!$M$4="●"),(($F10-$G10)=(BN10-BO10))*1,0),"")</f>
        <v/>
      </c>
      <c r="BS10" s="293" t="str">
        <f t="shared" si="40"/>
        <v/>
      </c>
      <c r="BT10" s="293" t="str">
        <f>IF(BQ10&lt;&gt;"",IF(ABS($F10-$G10)&gt;=PrSettings!$M$7,(ABS($F10-$G10-BN10+BO10)&lt;=1)*1,IF(AND(BQ10,$F10=$G10,$F10&gt;=PrSettings!$M$6),(ABS(BN10-$F10)&lt;=1)*1,IF(AND(ABS($F10-$G10-BN10+BO10)&lt;=1,$F10+$G10&gt;=PrSettings!$M$8),(ABS(BN10-$F10)&lt;=1)*(ABS(BO10-$G10)&lt;=1)*1,""))),"")</f>
        <v/>
      </c>
      <c r="BU10" s="300"/>
      <c r="BW10" s="291">
        <f t="shared" si="5"/>
        <v>4</v>
      </c>
      <c r="BX10" s="292" t="str">
        <f t="shared" si="114"/>
        <v>A4</v>
      </c>
      <c r="BY10" s="293">
        <f t="shared" si="41"/>
        <v>1</v>
      </c>
      <c r="BZ10" s="292" t="str">
        <f t="shared" si="115"/>
        <v>A1</v>
      </c>
      <c r="CA10" s="296"/>
      <c r="CB10" s="296"/>
      <c r="CC10" s="299"/>
      <c r="CD10" s="293" t="str">
        <f t="shared" si="42"/>
        <v/>
      </c>
      <c r="CE10" s="293" t="str">
        <f>IF((CD10&lt;&gt;""),IF(OR($F10&lt;&gt;$G10,PrSettings!$M$4="●"),(($F10-$G10)=(CA10-CB10))*1,0),"")</f>
        <v/>
      </c>
      <c r="CF10" s="293" t="str">
        <f t="shared" si="43"/>
        <v/>
      </c>
      <c r="CG10" s="293" t="str">
        <f>IF(CD10&lt;&gt;"",IF(ABS($F10-$G10)&gt;=PrSettings!$M$7,(ABS($F10-$G10-CA10+CB10)&lt;=1)*1,IF(AND(CD10,$F10=$G10,$F10&gt;=PrSettings!$M$6),(ABS(CA10-$F10)&lt;=1)*1,IF(AND(ABS($F10-$G10-CA10+CB10)&lt;=1,$F10+$G10&gt;=PrSettings!$M$8),(ABS(CA10-$F10)&lt;=1)*(ABS(CB10-$G10)&lt;=1)*1,""))),"")</f>
        <v/>
      </c>
      <c r="CH10" s="300"/>
      <c r="CJ10" s="291">
        <f t="shared" si="6"/>
        <v>4</v>
      </c>
      <c r="CK10" s="292" t="str">
        <f t="shared" si="116"/>
        <v>A4</v>
      </c>
      <c r="CL10" s="293">
        <f t="shared" si="44"/>
        <v>1</v>
      </c>
      <c r="CM10" s="292" t="str">
        <f t="shared" si="117"/>
        <v>A1</v>
      </c>
      <c r="CN10" s="296"/>
      <c r="CO10" s="296"/>
      <c r="CP10" s="299"/>
      <c r="CQ10" s="293" t="str">
        <f t="shared" si="45"/>
        <v/>
      </c>
      <c r="CR10" s="293" t="str">
        <f>IF((CQ10&lt;&gt;""),IF(OR($F10&lt;&gt;$G10,PrSettings!$M$4="●"),(($F10-$G10)=(CN10-CO10))*1,0),"")</f>
        <v/>
      </c>
      <c r="CS10" s="293" t="str">
        <f t="shared" si="46"/>
        <v/>
      </c>
      <c r="CT10" s="293" t="str">
        <f>IF(CQ10&lt;&gt;"",IF(ABS($F10-$G10)&gt;=PrSettings!$M$7,(ABS($F10-$G10-CN10+CO10)&lt;=1)*1,IF(AND(CQ10,$F10=$G10,$F10&gt;=PrSettings!$M$6),(ABS(CN10-$F10)&lt;=1)*1,IF(AND(ABS($F10-$G10-CN10+CO10)&lt;=1,$F10+$G10&gt;=PrSettings!$M$8),(ABS(CN10-$F10)&lt;=1)*(ABS(CO10-$G10)&lt;=1)*1,""))),"")</f>
        <v/>
      </c>
      <c r="CU10" s="300"/>
      <c r="CW10" s="291">
        <f t="shared" si="7"/>
        <v>4</v>
      </c>
      <c r="CX10" s="292" t="str">
        <f t="shared" si="118"/>
        <v>A4</v>
      </c>
      <c r="CY10" s="293">
        <f t="shared" si="47"/>
        <v>1</v>
      </c>
      <c r="CZ10" s="292" t="str">
        <f t="shared" si="119"/>
        <v>A1</v>
      </c>
      <c r="DA10" s="296"/>
      <c r="DB10" s="296"/>
      <c r="DC10" s="299"/>
      <c r="DD10" s="293" t="str">
        <f t="shared" si="48"/>
        <v/>
      </c>
      <c r="DE10" s="293" t="str">
        <f>IF((DD10&lt;&gt;""),IF(OR($F10&lt;&gt;$G10,PrSettings!$M$4="●"),(($F10-$G10)=(DA10-DB10))*1,0),"")</f>
        <v/>
      </c>
      <c r="DF10" s="293" t="str">
        <f t="shared" si="49"/>
        <v/>
      </c>
      <c r="DG10" s="293" t="str">
        <f>IF(DD10&lt;&gt;"",IF(ABS($F10-$G10)&gt;=PrSettings!$M$7,(ABS($F10-$G10-DA10+DB10)&lt;=1)*1,IF(AND(DD10,$F10=$G10,$F10&gt;=PrSettings!$M$6),(ABS(DA10-$F10)&lt;=1)*1,IF(AND(ABS($F10-$G10-DA10+DB10)&lt;=1,$F10+$G10&gt;=PrSettings!$M$8),(ABS(DA10-$F10)&lt;=1)*(ABS(DB10-$G10)&lt;=1)*1,""))),"")</f>
        <v/>
      </c>
      <c r="DH10" s="300"/>
      <c r="DJ10" s="291">
        <f t="shared" si="8"/>
        <v>4</v>
      </c>
      <c r="DK10" s="292" t="str">
        <f t="shared" si="120"/>
        <v>A4</v>
      </c>
      <c r="DL10" s="293">
        <f t="shared" si="50"/>
        <v>1</v>
      </c>
      <c r="DM10" s="292" t="str">
        <f t="shared" si="121"/>
        <v>A1</v>
      </c>
      <c r="DN10" s="296"/>
      <c r="DO10" s="296"/>
      <c r="DP10" s="299"/>
      <c r="DQ10" s="293" t="str">
        <f t="shared" si="51"/>
        <v/>
      </c>
      <c r="DR10" s="293" t="str">
        <f>IF((DQ10&lt;&gt;""),IF(OR($F10&lt;&gt;$G10,PrSettings!$M$4="●"),(($F10-$G10)=(DN10-DO10))*1,0),"")</f>
        <v/>
      </c>
      <c r="DS10" s="293" t="str">
        <f t="shared" si="52"/>
        <v/>
      </c>
      <c r="DT10" s="293" t="str">
        <f>IF(DQ10&lt;&gt;"",IF(ABS($F10-$G10)&gt;=PrSettings!$M$7,(ABS($F10-$G10-DN10+DO10)&lt;=1)*1,IF(AND(DQ10,$F10=$G10,$F10&gt;=PrSettings!$M$6),(ABS(DN10-$F10)&lt;=1)*1,IF(AND(ABS($F10-$G10-DN10+DO10)&lt;=1,$F10+$G10&gt;=PrSettings!$M$8),(ABS(DN10-$F10)&lt;=1)*(ABS(DO10-$G10)&lt;=1)*1,""))),"")</f>
        <v/>
      </c>
      <c r="DU10" s="300"/>
      <c r="DW10" s="291">
        <f t="shared" si="9"/>
        <v>4</v>
      </c>
      <c r="DX10" s="292" t="str">
        <f t="shared" si="122"/>
        <v>A4</v>
      </c>
      <c r="DY10" s="293">
        <f t="shared" si="53"/>
        <v>1</v>
      </c>
      <c r="DZ10" s="292" t="str">
        <f t="shared" si="123"/>
        <v>A1</v>
      </c>
      <c r="EA10" s="296"/>
      <c r="EB10" s="296"/>
      <c r="EC10" s="299"/>
      <c r="ED10" s="293" t="str">
        <f t="shared" si="54"/>
        <v/>
      </c>
      <c r="EE10" s="293" t="str">
        <f>IF((ED10&lt;&gt;""),IF(OR($F10&lt;&gt;$G10,PrSettings!$M$4="●"),(($F10-$G10)=(EA10-EB10))*1,0),"")</f>
        <v/>
      </c>
      <c r="EF10" s="293" t="str">
        <f t="shared" si="55"/>
        <v/>
      </c>
      <c r="EG10" s="293" t="str">
        <f>IF(ED10&lt;&gt;"",IF(ABS($F10-$G10)&gt;=PrSettings!$M$7,(ABS($F10-$G10-EA10+EB10)&lt;=1)*1,IF(AND(ED10,$F10=$G10,$F10&gt;=PrSettings!$M$6),(ABS(EA10-$F10)&lt;=1)*1,IF(AND(ABS($F10-$G10-EA10+EB10)&lt;=1,$F10+$G10&gt;=PrSettings!$M$8),(ABS(EA10-$F10)&lt;=1)*(ABS(EB10-$G10)&lt;=1)*1,""))),"")</f>
        <v/>
      </c>
      <c r="EH10" s="300"/>
      <c r="EJ10" s="291">
        <f t="shared" si="10"/>
        <v>4</v>
      </c>
      <c r="EK10" s="292" t="str">
        <f t="shared" si="124"/>
        <v>A4</v>
      </c>
      <c r="EL10" s="293">
        <f t="shared" si="56"/>
        <v>1</v>
      </c>
      <c r="EM10" s="292" t="str">
        <f t="shared" si="125"/>
        <v>A1</v>
      </c>
      <c r="EN10" s="296"/>
      <c r="EO10" s="296"/>
      <c r="EP10" s="299"/>
      <c r="EQ10" s="293" t="str">
        <f t="shared" si="57"/>
        <v/>
      </c>
      <c r="ER10" s="293" t="str">
        <f>IF((EQ10&lt;&gt;""),IF(OR($F10&lt;&gt;$G10,PrSettings!$M$4="●"),(($F10-$G10)=(EN10-EO10))*1,0),"")</f>
        <v/>
      </c>
      <c r="ES10" s="293" t="str">
        <f t="shared" si="58"/>
        <v/>
      </c>
      <c r="ET10" s="293" t="str">
        <f>IF(EQ10&lt;&gt;"",IF(ABS($F10-$G10)&gt;=PrSettings!$M$7,(ABS($F10-$G10-EN10+EO10)&lt;=1)*1,IF(AND(EQ10,$F10=$G10,$F10&gt;=PrSettings!$M$6),(ABS(EN10-$F10)&lt;=1)*1,IF(AND(ABS($F10-$G10-EN10+EO10)&lt;=1,$F10+$G10&gt;=PrSettings!$M$8),(ABS(EN10-$F10)&lt;=1)*(ABS(EO10-$G10)&lt;=1)*1,""))),"")</f>
        <v/>
      </c>
      <c r="EU10" s="300"/>
      <c r="EW10" s="291">
        <f t="shared" si="11"/>
        <v>4</v>
      </c>
      <c r="EX10" s="292" t="str">
        <f t="shared" si="126"/>
        <v>A4</v>
      </c>
      <c r="EY10" s="293">
        <f t="shared" si="59"/>
        <v>1</v>
      </c>
      <c r="EZ10" s="292" t="str">
        <f t="shared" si="127"/>
        <v>A1</v>
      </c>
      <c r="FA10" s="296"/>
      <c r="FB10" s="296"/>
      <c r="FC10" s="299"/>
      <c r="FD10" s="293" t="str">
        <f t="shared" si="60"/>
        <v/>
      </c>
      <c r="FE10" s="293" t="str">
        <f>IF((FD10&lt;&gt;""),IF(OR($F10&lt;&gt;$G10,PrSettings!$M$4="●"),(($F10-$G10)=(FA10-FB10))*1,0),"")</f>
        <v/>
      </c>
      <c r="FF10" s="293" t="str">
        <f t="shared" si="61"/>
        <v/>
      </c>
      <c r="FG10" s="293" t="str">
        <f>IF(FD10&lt;&gt;"",IF(ABS($F10-$G10)&gt;=PrSettings!$M$7,(ABS($F10-$G10-FA10+FB10)&lt;=1)*1,IF(AND(FD10,$F10=$G10,$F10&gt;=PrSettings!$M$6),(ABS(FA10-$F10)&lt;=1)*1,IF(AND(ABS($F10-$G10-FA10+FB10)&lt;=1,$F10+$G10&gt;=PrSettings!$M$8),(ABS(FA10-$F10)&lt;=1)*(ABS(FB10-$G10)&lt;=1)*1,""))),"")</f>
        <v/>
      </c>
      <c r="FH10" s="300"/>
      <c r="FJ10" s="291">
        <f t="shared" si="12"/>
        <v>4</v>
      </c>
      <c r="FK10" s="292" t="str">
        <f t="shared" si="128"/>
        <v>A4</v>
      </c>
      <c r="FL10" s="293">
        <f t="shared" si="62"/>
        <v>1</v>
      </c>
      <c r="FM10" s="292" t="str">
        <f t="shared" si="129"/>
        <v>A1</v>
      </c>
      <c r="FN10" s="296"/>
      <c r="FO10" s="296"/>
      <c r="FP10" s="299"/>
      <c r="FQ10" s="293" t="str">
        <f t="shared" si="63"/>
        <v/>
      </c>
      <c r="FR10" s="293" t="str">
        <f>IF((FQ10&lt;&gt;""),IF(OR($F10&lt;&gt;$G10,PrSettings!$M$4="●"),(($F10-$G10)=(FN10-FO10))*1,0),"")</f>
        <v/>
      </c>
      <c r="FS10" s="293" t="str">
        <f t="shared" si="64"/>
        <v/>
      </c>
      <c r="FT10" s="293" t="str">
        <f>IF(FQ10&lt;&gt;"",IF(ABS($F10-$G10)&gt;=PrSettings!$M$7,(ABS($F10-$G10-FN10+FO10)&lt;=1)*1,IF(AND(FQ10,$F10=$G10,$F10&gt;=PrSettings!$M$6),(ABS(FN10-$F10)&lt;=1)*1,IF(AND(ABS($F10-$G10-FN10+FO10)&lt;=1,$F10+$G10&gt;=PrSettings!$M$8),(ABS(FN10-$F10)&lt;=1)*(ABS(FO10-$G10)&lt;=1)*1,""))),"")</f>
        <v/>
      </c>
      <c r="FU10" s="300"/>
      <c r="FW10" s="291">
        <f t="shared" si="13"/>
        <v>4</v>
      </c>
      <c r="FX10" s="292" t="str">
        <f t="shared" si="130"/>
        <v>A4</v>
      </c>
      <c r="FY10" s="293">
        <f t="shared" si="65"/>
        <v>1</v>
      </c>
      <c r="FZ10" s="292" t="str">
        <f t="shared" si="131"/>
        <v>A1</v>
      </c>
      <c r="GA10" s="296"/>
      <c r="GB10" s="296"/>
      <c r="GC10" s="299"/>
      <c r="GD10" s="293" t="str">
        <f t="shared" si="66"/>
        <v/>
      </c>
      <c r="GE10" s="293" t="str">
        <f>IF((GD10&lt;&gt;""),IF(OR($F10&lt;&gt;$G10,PrSettings!$M$4="●"),(($F10-$G10)=(GA10-GB10))*1,0),"")</f>
        <v/>
      </c>
      <c r="GF10" s="293" t="str">
        <f t="shared" si="67"/>
        <v/>
      </c>
      <c r="GG10" s="293" t="str">
        <f>IF(GD10&lt;&gt;"",IF(ABS($F10-$G10)&gt;=PrSettings!$M$7,(ABS($F10-$G10-GA10+GB10)&lt;=1)*1,IF(AND(GD10,$F10=$G10,$F10&gt;=PrSettings!$M$6),(ABS(GA10-$F10)&lt;=1)*1,IF(AND(ABS($F10-$G10-GA10+GB10)&lt;=1,$F10+$G10&gt;=PrSettings!$M$8),(ABS(GA10-$F10)&lt;=1)*(ABS(GB10-$G10)&lt;=1)*1,""))),"")</f>
        <v/>
      </c>
      <c r="GH10" s="300"/>
      <c r="GJ10" s="291">
        <f t="shared" si="14"/>
        <v>4</v>
      </c>
      <c r="GK10" s="292" t="str">
        <f t="shared" si="132"/>
        <v>A4</v>
      </c>
      <c r="GL10" s="293">
        <f t="shared" si="68"/>
        <v>1</v>
      </c>
      <c r="GM10" s="292" t="str">
        <f t="shared" si="133"/>
        <v>A1</v>
      </c>
      <c r="GN10" s="296"/>
      <c r="GO10" s="296"/>
      <c r="GP10" s="299"/>
      <c r="GQ10" s="293" t="str">
        <f t="shared" si="69"/>
        <v/>
      </c>
      <c r="GR10" s="293" t="str">
        <f>IF((GQ10&lt;&gt;""),IF(OR($F10&lt;&gt;$G10,PrSettings!$M$4="●"),(($F10-$G10)=(GN10-GO10))*1,0),"")</f>
        <v/>
      </c>
      <c r="GS10" s="293" t="str">
        <f t="shared" si="70"/>
        <v/>
      </c>
      <c r="GT10" s="293" t="str">
        <f>IF(GQ10&lt;&gt;"",IF(ABS($F10-$G10)&gt;=PrSettings!$M$7,(ABS($F10-$G10-GN10+GO10)&lt;=1)*1,IF(AND(GQ10,$F10=$G10,$F10&gt;=PrSettings!$M$6),(ABS(GN10-$F10)&lt;=1)*1,IF(AND(ABS($F10-$G10-GN10+GO10)&lt;=1,$F10+$G10&gt;=PrSettings!$M$8),(ABS(GN10-$F10)&lt;=1)*(ABS(GO10-$G10)&lt;=1)*1,""))),"")</f>
        <v/>
      </c>
      <c r="GU10" s="300"/>
      <c r="GW10" s="291">
        <f t="shared" si="15"/>
        <v>4</v>
      </c>
      <c r="GX10" s="292" t="str">
        <f t="shared" si="134"/>
        <v>A4</v>
      </c>
      <c r="GY10" s="293">
        <f t="shared" si="71"/>
        <v>1</v>
      </c>
      <c r="GZ10" s="292" t="str">
        <f t="shared" si="135"/>
        <v>A1</v>
      </c>
      <c r="HA10" s="296"/>
      <c r="HB10" s="296"/>
      <c r="HC10" s="299"/>
      <c r="HD10" s="293" t="str">
        <f t="shared" si="72"/>
        <v/>
      </c>
      <c r="HE10" s="293" t="str">
        <f>IF((HD10&lt;&gt;""),IF(OR($F10&lt;&gt;$G10,PrSettings!$M$4="●"),(($F10-$G10)=(HA10-HB10))*1,0),"")</f>
        <v/>
      </c>
      <c r="HF10" s="293" t="str">
        <f t="shared" si="73"/>
        <v/>
      </c>
      <c r="HG10" s="293" t="str">
        <f>IF(HD10&lt;&gt;"",IF(ABS($F10-$G10)&gt;=PrSettings!$M$7,(ABS($F10-$G10-HA10+HB10)&lt;=1)*1,IF(AND(HD10,$F10=$G10,$F10&gt;=PrSettings!$M$6),(ABS(HA10-$F10)&lt;=1)*1,IF(AND(ABS($F10-$G10-HA10+HB10)&lt;=1,$F10+$G10&gt;=PrSettings!$M$8),(ABS(HA10-$F10)&lt;=1)*(ABS(HB10-$G10)&lt;=1)*1,""))),"")</f>
        <v/>
      </c>
      <c r="HH10" s="300"/>
      <c r="HJ10" s="291">
        <f t="shared" si="16"/>
        <v>4</v>
      </c>
      <c r="HK10" s="292" t="str">
        <f t="shared" si="136"/>
        <v>A4</v>
      </c>
      <c r="HL10" s="293">
        <f t="shared" si="74"/>
        <v>1</v>
      </c>
      <c r="HM10" s="292" t="str">
        <f t="shared" si="137"/>
        <v>A1</v>
      </c>
      <c r="HN10" s="296"/>
      <c r="HO10" s="296"/>
      <c r="HP10" s="299"/>
      <c r="HQ10" s="293" t="str">
        <f t="shared" si="75"/>
        <v/>
      </c>
      <c r="HR10" s="293" t="str">
        <f>IF((HQ10&lt;&gt;""),IF(OR($F10&lt;&gt;$G10,PrSettings!$M$4="●"),(($F10-$G10)=(HN10-HO10))*1,0),"")</f>
        <v/>
      </c>
      <c r="HS10" s="293" t="str">
        <f t="shared" si="76"/>
        <v/>
      </c>
      <c r="HT10" s="293" t="str">
        <f>IF(HQ10&lt;&gt;"",IF(ABS($F10-$G10)&gt;=PrSettings!$M$7,(ABS($F10-$G10-HN10+HO10)&lt;=1)*1,IF(AND(HQ10,$F10=$G10,$F10&gt;=PrSettings!$M$6),(ABS(HN10-$F10)&lt;=1)*1,IF(AND(ABS($F10-$G10-HN10+HO10)&lt;=1,$F10+$G10&gt;=PrSettings!$M$8),(ABS(HN10-$F10)&lt;=1)*(ABS(HO10-$G10)&lt;=1)*1,""))),"")</f>
        <v/>
      </c>
      <c r="HU10" s="300"/>
      <c r="HW10" s="291">
        <f t="shared" si="17"/>
        <v>4</v>
      </c>
      <c r="HX10" s="292" t="str">
        <f t="shared" si="138"/>
        <v>A4</v>
      </c>
      <c r="HY10" s="293">
        <f t="shared" si="77"/>
        <v>1</v>
      </c>
      <c r="HZ10" s="292" t="str">
        <f t="shared" si="139"/>
        <v>A1</v>
      </c>
      <c r="IA10" s="296"/>
      <c r="IB10" s="296"/>
      <c r="IC10" s="299"/>
      <c r="ID10" s="293" t="str">
        <f t="shared" si="78"/>
        <v/>
      </c>
      <c r="IE10" s="293" t="str">
        <f>IF((ID10&lt;&gt;""),IF(OR($F10&lt;&gt;$G10,PrSettings!$M$4="●"),(($F10-$G10)=(IA10-IB10))*1,0),"")</f>
        <v/>
      </c>
      <c r="IF10" s="293" t="str">
        <f t="shared" si="79"/>
        <v/>
      </c>
      <c r="IG10" s="293" t="str">
        <f>IF(ID10&lt;&gt;"",IF(ABS($F10-$G10)&gt;=PrSettings!$M$7,(ABS($F10-$G10-IA10+IB10)&lt;=1)*1,IF(AND(ID10,$F10=$G10,$F10&gt;=PrSettings!$M$6),(ABS(IA10-$F10)&lt;=1)*1,IF(AND(ABS($F10-$G10-IA10+IB10)&lt;=1,$F10+$G10&gt;=PrSettings!$M$8),(ABS(IA10-$F10)&lt;=1)*(ABS(IB10-$G10)&lt;=1)*1,""))),"")</f>
        <v/>
      </c>
      <c r="IH10" s="300"/>
      <c r="IJ10" s="291">
        <f t="shared" si="18"/>
        <v>4</v>
      </c>
      <c r="IK10" s="292" t="str">
        <f t="shared" si="140"/>
        <v>A4</v>
      </c>
      <c r="IL10" s="293">
        <f t="shared" si="80"/>
        <v>1</v>
      </c>
      <c r="IM10" s="292" t="str">
        <f t="shared" si="141"/>
        <v>A1</v>
      </c>
      <c r="IN10" s="296"/>
      <c r="IO10" s="296"/>
      <c r="IP10" s="299"/>
      <c r="IQ10" s="293" t="str">
        <f t="shared" si="81"/>
        <v/>
      </c>
      <c r="IR10" s="293" t="str">
        <f>IF((IQ10&lt;&gt;""),IF(OR($F10&lt;&gt;$G10,PrSettings!$M$4="●"),(($F10-$G10)=(IN10-IO10))*1,0),"")</f>
        <v/>
      </c>
      <c r="IS10" s="293" t="str">
        <f t="shared" si="82"/>
        <v/>
      </c>
      <c r="IT10" s="293" t="str">
        <f>IF(IQ10&lt;&gt;"",IF(ABS($F10-$G10)&gt;=PrSettings!$M$7,(ABS($F10-$G10-IN10+IO10)&lt;=1)*1,IF(AND(IQ10,$F10=$G10,$F10&gt;=PrSettings!$M$6),(ABS(IN10-$F10)&lt;=1)*1,IF(AND(ABS($F10-$G10-IN10+IO10)&lt;=1,$F10+$G10&gt;=PrSettings!$M$8),(ABS(IN10-$F10)&lt;=1)*(ABS(IO10-$G10)&lt;=1)*1,""))),"")</f>
        <v/>
      </c>
      <c r="IU10" s="300"/>
      <c r="IW10" s="291">
        <f t="shared" si="19"/>
        <v>4</v>
      </c>
      <c r="IX10" s="292" t="str">
        <f t="shared" si="142"/>
        <v>A4</v>
      </c>
      <c r="IY10" s="293">
        <f t="shared" si="83"/>
        <v>1</v>
      </c>
      <c r="IZ10" s="292" t="str">
        <f t="shared" si="143"/>
        <v>A1</v>
      </c>
      <c r="JA10" s="296"/>
      <c r="JB10" s="296"/>
      <c r="JC10" s="299"/>
      <c r="JD10" s="293" t="str">
        <f t="shared" si="84"/>
        <v/>
      </c>
      <c r="JE10" s="293" t="str">
        <f>IF((JD10&lt;&gt;""),IF(OR($F10&lt;&gt;$G10,PrSettings!$M$4="●"),(($F10-$G10)=(JA10-JB10))*1,0),"")</f>
        <v/>
      </c>
      <c r="JF10" s="293" t="str">
        <f t="shared" si="85"/>
        <v/>
      </c>
      <c r="JG10" s="293" t="str">
        <f>IF(JD10&lt;&gt;"",IF(ABS($F10-$G10)&gt;=PrSettings!$M$7,(ABS($F10-$G10-JA10+JB10)&lt;=1)*1,IF(AND(JD10,$F10=$G10,$F10&gt;=PrSettings!$M$6),(ABS(JA10-$F10)&lt;=1)*1,IF(AND(ABS($F10-$G10-JA10+JB10)&lt;=1,$F10+$G10&gt;=PrSettings!$M$8),(ABS(JA10-$F10)&lt;=1)*(ABS(JB10-$G10)&lt;=1)*1,""))),"")</f>
        <v/>
      </c>
      <c r="JH10" s="300"/>
      <c r="JJ10" s="291">
        <f t="shared" si="20"/>
        <v>4</v>
      </c>
      <c r="JK10" s="292" t="str">
        <f t="shared" si="144"/>
        <v>A4</v>
      </c>
      <c r="JL10" s="293">
        <f t="shared" si="86"/>
        <v>1</v>
      </c>
      <c r="JM10" s="292" t="str">
        <f t="shared" si="145"/>
        <v>A1</v>
      </c>
      <c r="JN10" s="296"/>
      <c r="JO10" s="296"/>
      <c r="JP10" s="299"/>
      <c r="JQ10" s="293" t="str">
        <f t="shared" si="87"/>
        <v/>
      </c>
      <c r="JR10" s="293" t="str">
        <f>IF((JQ10&lt;&gt;""),IF(OR($F10&lt;&gt;$G10,PrSettings!$M$4="●"),(($F10-$G10)=(JN10-JO10))*1,0),"")</f>
        <v/>
      </c>
      <c r="JS10" s="293" t="str">
        <f t="shared" si="88"/>
        <v/>
      </c>
      <c r="JT10" s="293" t="str">
        <f>IF(JQ10&lt;&gt;"",IF(ABS($F10-$G10)&gt;=PrSettings!$M$7,(ABS($F10-$G10-JN10+JO10)&lt;=1)*1,IF(AND(JQ10,$F10=$G10,$F10&gt;=PrSettings!$M$6),(ABS(JN10-$F10)&lt;=1)*1,IF(AND(ABS($F10-$G10-JN10+JO10)&lt;=1,$F10+$G10&gt;=PrSettings!$M$8),(ABS(JN10-$F10)&lt;=1)*(ABS(JO10-$G10)&lt;=1)*1,""))),"")</f>
        <v/>
      </c>
      <c r="JU10" s="300"/>
      <c r="JW10" s="291">
        <f t="shared" si="21"/>
        <v>4</v>
      </c>
      <c r="JX10" s="292" t="str">
        <f t="shared" si="146"/>
        <v>A4</v>
      </c>
      <c r="JY10" s="293">
        <f t="shared" si="89"/>
        <v>1</v>
      </c>
      <c r="JZ10" s="292" t="str">
        <f t="shared" si="147"/>
        <v>A1</v>
      </c>
      <c r="KA10" s="296"/>
      <c r="KB10" s="296"/>
      <c r="KC10" s="299"/>
      <c r="KD10" s="293" t="str">
        <f t="shared" si="90"/>
        <v/>
      </c>
      <c r="KE10" s="293" t="str">
        <f>IF((KD10&lt;&gt;""),IF(OR($F10&lt;&gt;$G10,PrSettings!$M$4="●"),(($F10-$G10)=(KA10-KB10))*1,0),"")</f>
        <v/>
      </c>
      <c r="KF10" s="293" t="str">
        <f t="shared" si="91"/>
        <v/>
      </c>
      <c r="KG10" s="293" t="str">
        <f>IF(KD10&lt;&gt;"",IF(ABS($F10-$G10)&gt;=PrSettings!$M$7,(ABS($F10-$G10-KA10+KB10)&lt;=1)*1,IF(AND(KD10,$F10=$G10,$F10&gt;=PrSettings!$M$6),(ABS(KA10-$F10)&lt;=1)*1,IF(AND(ABS($F10-$G10-KA10+KB10)&lt;=1,$F10+$G10&gt;=PrSettings!$M$8),(ABS(KA10-$F10)&lt;=1)*(ABS(KB10-$G10)&lt;=1)*1,""))),"")</f>
        <v/>
      </c>
      <c r="KH10" s="300"/>
      <c r="KJ10" s="291">
        <f t="shared" si="22"/>
        <v>4</v>
      </c>
      <c r="KK10" s="292" t="str">
        <f t="shared" si="148"/>
        <v>A4</v>
      </c>
      <c r="KL10" s="293">
        <f t="shared" si="92"/>
        <v>1</v>
      </c>
      <c r="KM10" s="292" t="str">
        <f t="shared" si="149"/>
        <v>A1</v>
      </c>
      <c r="KN10" s="296"/>
      <c r="KO10" s="296"/>
      <c r="KP10" s="299"/>
      <c r="KQ10" s="293" t="str">
        <f t="shared" si="93"/>
        <v/>
      </c>
      <c r="KR10" s="293" t="str">
        <f>IF((KQ10&lt;&gt;""),IF(OR($F10&lt;&gt;$G10,PrSettings!$M$4="●"),(($F10-$G10)=(KN10-KO10))*1,0),"")</f>
        <v/>
      </c>
      <c r="KS10" s="293" t="str">
        <f t="shared" si="94"/>
        <v/>
      </c>
      <c r="KT10" s="293" t="str">
        <f>IF(KQ10&lt;&gt;"",IF(ABS($F10-$G10)&gt;=PrSettings!$M$7,(ABS($F10-$G10-KN10+KO10)&lt;=1)*1,IF(AND(KQ10,$F10=$G10,$F10&gt;=PrSettings!$M$6),(ABS(KN10-$F10)&lt;=1)*1,IF(AND(ABS($F10-$G10-KN10+KO10)&lt;=1,$F10+$G10&gt;=PrSettings!$M$8),(ABS(KN10-$F10)&lt;=1)*(ABS(KO10-$G10)&lt;=1)*1,""))),"")</f>
        <v/>
      </c>
      <c r="KU10" s="300"/>
      <c r="KW10" s="291">
        <f t="shared" si="23"/>
        <v>4</v>
      </c>
      <c r="KX10" s="292" t="str">
        <f t="shared" si="150"/>
        <v>A4</v>
      </c>
      <c r="KY10" s="293">
        <f t="shared" si="95"/>
        <v>1</v>
      </c>
      <c r="KZ10" s="292" t="str">
        <f t="shared" si="151"/>
        <v>A1</v>
      </c>
      <c r="LA10" s="296"/>
      <c r="LB10" s="296"/>
      <c r="LC10" s="299"/>
      <c r="LD10" s="293" t="str">
        <f t="shared" si="96"/>
        <v/>
      </c>
      <c r="LE10" s="293" t="str">
        <f>IF((LD10&lt;&gt;""),IF(OR($F10&lt;&gt;$G10,PrSettings!$M$4="●"),(($F10-$G10)=(LA10-LB10))*1,0),"")</f>
        <v/>
      </c>
      <c r="LF10" s="293" t="str">
        <f t="shared" si="97"/>
        <v/>
      </c>
      <c r="LG10" s="293" t="str">
        <f>IF(LD10&lt;&gt;"",IF(ABS($F10-$G10)&gt;=PrSettings!$M$7,(ABS($F10-$G10-LA10+LB10)&lt;=1)*1,IF(AND(LD10,$F10=$G10,$F10&gt;=PrSettings!$M$6),(ABS(LA10-$F10)&lt;=1)*1,IF(AND(ABS($F10-$G10-LA10+LB10)&lt;=1,$F10+$G10&gt;=PrSettings!$M$8),(ABS(LA10-$F10)&lt;=1)*(ABS(LB10-$G10)&lt;=1)*1,""))),"")</f>
        <v/>
      </c>
      <c r="LH10" s="300"/>
      <c r="LJ10" s="291">
        <f t="shared" si="24"/>
        <v>4</v>
      </c>
      <c r="LK10" s="292" t="str">
        <f t="shared" si="152"/>
        <v>A4</v>
      </c>
      <c r="LL10" s="293">
        <f t="shared" si="98"/>
        <v>1</v>
      </c>
      <c r="LM10" s="292" t="str">
        <f t="shared" si="153"/>
        <v>A1</v>
      </c>
      <c r="LN10" s="296"/>
      <c r="LO10" s="296"/>
      <c r="LP10" s="299"/>
      <c r="LQ10" s="293" t="str">
        <f t="shared" si="99"/>
        <v/>
      </c>
      <c r="LR10" s="293" t="str">
        <f>IF((LQ10&lt;&gt;""),IF(OR($F10&lt;&gt;$G10,PrSettings!$M$4="●"),(($F10-$G10)=(LN10-LO10))*1,0),"")</f>
        <v/>
      </c>
      <c r="LS10" s="293" t="str">
        <f t="shared" si="100"/>
        <v/>
      </c>
      <c r="LT10" s="293" t="str">
        <f>IF(LQ10&lt;&gt;"",IF(ABS($F10-$G10)&gt;=PrSettings!$M$7,(ABS($F10-$G10-LN10+LO10)&lt;=1)*1,IF(AND(LQ10,$F10=$G10,$F10&gt;=PrSettings!$M$6),(ABS(LN10-$F10)&lt;=1)*1,IF(AND(ABS($F10-$G10-LN10+LO10)&lt;=1,$F10+$G10&gt;=PrSettings!$M$8),(ABS(LN10-$F10)&lt;=1)*(ABS(LO10-$G10)&lt;=1)*1,""))),"")</f>
        <v/>
      </c>
      <c r="LU10" s="300"/>
      <c r="LW10" s="291">
        <f t="shared" si="25"/>
        <v>4</v>
      </c>
      <c r="LX10" s="292" t="str">
        <f t="shared" si="154"/>
        <v>A4</v>
      </c>
      <c r="LY10" s="293">
        <f t="shared" si="101"/>
        <v>1</v>
      </c>
      <c r="LZ10" s="292" t="str">
        <f t="shared" si="155"/>
        <v>A1</v>
      </c>
      <c r="MA10" s="296"/>
      <c r="MB10" s="296"/>
      <c r="MC10" s="299"/>
      <c r="MD10" s="293" t="str">
        <f t="shared" si="102"/>
        <v/>
      </c>
      <c r="ME10" s="293" t="str">
        <f>IF((MD10&lt;&gt;""),IF(OR($F10&lt;&gt;$G10,PrSettings!$M$4="●"),(($F10-$G10)=(MA10-MB10))*1,0),"")</f>
        <v/>
      </c>
      <c r="MF10" s="293" t="str">
        <f t="shared" si="103"/>
        <v/>
      </c>
      <c r="MG10" s="293" t="str">
        <f>IF(MD10&lt;&gt;"",IF(ABS($F10-$G10)&gt;=PrSettings!$M$7,(ABS($F10-$G10-MA10+MB10)&lt;=1)*1,IF(AND(MD10,$F10=$G10,$F10&gt;=PrSettings!$M$6),(ABS(MA10-$F10)&lt;=1)*1,IF(AND(ABS($F10-$G10-MA10+MB10)&lt;=1,$F10+$G10&gt;=PrSettings!$M$8),(ABS(MA10-$F10)&lt;=1)*(ABS(MB10-$G10)&lt;=1)*1,""))),"")</f>
        <v/>
      </c>
      <c r="MH10" s="300"/>
    </row>
    <row r="11" spans="1:346" x14ac:dyDescent="0.25">
      <c r="B11" s="291">
        <f>INDEX(Groups!$C$7:$C$35,MATCH(C11,Groups!$D$7:$D$35,0))</f>
        <v>2</v>
      </c>
      <c r="C11" s="292" t="str">
        <f>CalcA!$P$27</f>
        <v>A2</v>
      </c>
      <c r="D11" s="293">
        <f>INDEX(Groups!$C$7:$C$35,MATCH(E11,Groups!$D$7:$D$35,0))</f>
        <v>3</v>
      </c>
      <c r="E11" s="292" t="str">
        <f>CalcA!$Q$27</f>
        <v>A3</v>
      </c>
      <c r="F11" s="294" t="str">
        <f>CalcA!$R$27</f>
        <v/>
      </c>
      <c r="G11" s="295" t="str">
        <f>CalcA!$S$27</f>
        <v/>
      </c>
      <c r="J11" s="291">
        <f t="shared" si="0"/>
        <v>2</v>
      </c>
      <c r="K11" s="292" t="str">
        <f t="shared" si="104"/>
        <v>A2</v>
      </c>
      <c r="L11" s="293">
        <f t="shared" si="26"/>
        <v>3</v>
      </c>
      <c r="M11" s="292" t="str">
        <f t="shared" si="105"/>
        <v>A3</v>
      </c>
      <c r="N11" s="296"/>
      <c r="O11" s="296"/>
      <c r="P11" s="301"/>
      <c r="Q11" s="293" t="str">
        <f t="shared" si="27"/>
        <v/>
      </c>
      <c r="R11" s="293" t="str">
        <f>IF((Q11&lt;&gt;""),IF(OR($F11&lt;&gt;$G11,PrSettings!$M$4="●"),(($F11-$G11)=(N11-O11))*1,0),"")</f>
        <v/>
      </c>
      <c r="S11" s="293" t="str">
        <f t="shared" si="28"/>
        <v/>
      </c>
      <c r="T11" s="293" t="str">
        <f>IF(Q11&lt;&gt;"",IF(ABS($F11-$G11)&gt;=PrSettings!$M$7,(ABS($F11-$G11-N11+O11)&lt;=1)*1,IF(AND(Q11,$F11=$G11,$F11&gt;=PrSettings!$M$6),(ABS(N11-$F11)&lt;=1)*1,IF(AND(ABS($F11-$G11-N11+O11)&lt;=1,$F11+$G11&gt;=PrSettings!$M$8),(ABS(N11-$F11)&lt;=1)*(ABS(O11-$G11)&lt;=1)*1,""))),"")</f>
        <v/>
      </c>
      <c r="U11" s="302"/>
      <c r="W11" s="291">
        <f t="shared" si="1"/>
        <v>2</v>
      </c>
      <c r="X11" s="292" t="str">
        <f t="shared" si="106"/>
        <v>A2</v>
      </c>
      <c r="Y11" s="293">
        <f t="shared" si="29"/>
        <v>3</v>
      </c>
      <c r="Z11" s="292" t="str">
        <f t="shared" si="107"/>
        <v>A3</v>
      </c>
      <c r="AA11" s="296"/>
      <c r="AB11" s="296"/>
      <c r="AC11" s="301"/>
      <c r="AD11" s="293" t="str">
        <f t="shared" si="30"/>
        <v/>
      </c>
      <c r="AE11" s="293" t="str">
        <f>IF((AD11&lt;&gt;""),IF(OR($F11&lt;&gt;$G11,PrSettings!$M$4="●"),(($F11-$G11)=(AA11-AB11))*1,0),"")</f>
        <v/>
      </c>
      <c r="AF11" s="293" t="str">
        <f t="shared" si="31"/>
        <v/>
      </c>
      <c r="AG11" s="293" t="str">
        <f>IF(AD11&lt;&gt;"",IF(ABS($F11-$G11)&gt;=PrSettings!$M$7,(ABS($F11-$G11-AA11+AB11)&lt;=1)*1,IF(AND(AD11,$F11=$G11,$F11&gt;=PrSettings!$M$6),(ABS(AA11-$F11)&lt;=1)*1,IF(AND(ABS($F11-$G11-AA11+AB11)&lt;=1,$F11+$G11&gt;=PrSettings!$M$8),(ABS(AA11-$F11)&lt;=1)*(ABS(AB11-$G11)&lt;=1)*1,""))),"")</f>
        <v/>
      </c>
      <c r="AH11" s="302"/>
      <c r="AJ11" s="291">
        <f t="shared" si="2"/>
        <v>2</v>
      </c>
      <c r="AK11" s="292" t="str">
        <f t="shared" si="108"/>
        <v>A2</v>
      </c>
      <c r="AL11" s="293">
        <f t="shared" si="32"/>
        <v>3</v>
      </c>
      <c r="AM11" s="292" t="str">
        <f t="shared" si="109"/>
        <v>A3</v>
      </c>
      <c r="AN11" s="296"/>
      <c r="AO11" s="296"/>
      <c r="AP11" s="301"/>
      <c r="AQ11" s="293" t="str">
        <f t="shared" si="33"/>
        <v/>
      </c>
      <c r="AR11" s="293" t="str">
        <f>IF((AQ11&lt;&gt;""),IF(OR($F11&lt;&gt;$G11,PrSettings!$M$4="●"),(($F11-$G11)=(AN11-AO11))*1,0),"")</f>
        <v/>
      </c>
      <c r="AS11" s="293" t="str">
        <f t="shared" si="34"/>
        <v/>
      </c>
      <c r="AT11" s="293" t="str">
        <f>IF(AQ11&lt;&gt;"",IF(ABS($F11-$G11)&gt;=PrSettings!$M$7,(ABS($F11-$G11-AN11+AO11)&lt;=1)*1,IF(AND(AQ11,$F11=$G11,$F11&gt;=PrSettings!$M$6),(ABS(AN11-$F11)&lt;=1)*1,IF(AND(ABS($F11-$G11-AN11+AO11)&lt;=1,$F11+$G11&gt;=PrSettings!$M$8),(ABS(AN11-$F11)&lt;=1)*(ABS(AO11-$G11)&lt;=1)*1,""))),"")</f>
        <v/>
      </c>
      <c r="AU11" s="302"/>
      <c r="AW11" s="291">
        <f t="shared" si="3"/>
        <v>2</v>
      </c>
      <c r="AX11" s="292" t="str">
        <f t="shared" si="110"/>
        <v>A2</v>
      </c>
      <c r="AY11" s="293">
        <f t="shared" si="35"/>
        <v>3</v>
      </c>
      <c r="AZ11" s="292" t="str">
        <f t="shared" si="111"/>
        <v>A3</v>
      </c>
      <c r="BA11" s="296"/>
      <c r="BB11" s="296"/>
      <c r="BC11" s="301"/>
      <c r="BD11" s="293" t="str">
        <f t="shared" si="36"/>
        <v/>
      </c>
      <c r="BE11" s="293" t="str">
        <f>IF((BD11&lt;&gt;""),IF(OR($F11&lt;&gt;$G11,PrSettings!$M$4="●"),(($F11-$G11)=(BA11-BB11))*1,0),"")</f>
        <v/>
      </c>
      <c r="BF11" s="293" t="str">
        <f t="shared" si="37"/>
        <v/>
      </c>
      <c r="BG11" s="293" t="str">
        <f>IF(BD11&lt;&gt;"",IF(ABS($F11-$G11)&gt;=PrSettings!$M$7,(ABS($F11-$G11-BA11+BB11)&lt;=1)*1,IF(AND(BD11,$F11=$G11,$F11&gt;=PrSettings!$M$6),(ABS(BA11-$F11)&lt;=1)*1,IF(AND(ABS($F11-$G11-BA11+BB11)&lt;=1,$F11+$G11&gt;=PrSettings!$M$8),(ABS(BA11-$F11)&lt;=1)*(ABS(BB11-$G11)&lt;=1)*1,""))),"")</f>
        <v/>
      </c>
      <c r="BH11" s="302"/>
      <c r="BJ11" s="291">
        <f t="shared" si="4"/>
        <v>2</v>
      </c>
      <c r="BK11" s="292" t="str">
        <f t="shared" si="112"/>
        <v>A2</v>
      </c>
      <c r="BL11" s="293">
        <f t="shared" si="38"/>
        <v>3</v>
      </c>
      <c r="BM11" s="292" t="str">
        <f t="shared" si="113"/>
        <v>A3</v>
      </c>
      <c r="BN11" s="296"/>
      <c r="BO11" s="296"/>
      <c r="BP11" s="301"/>
      <c r="BQ11" s="293" t="str">
        <f t="shared" si="39"/>
        <v/>
      </c>
      <c r="BR11" s="293" t="str">
        <f>IF((BQ11&lt;&gt;""),IF(OR($F11&lt;&gt;$G11,PrSettings!$M$4="●"),(($F11-$G11)=(BN11-BO11))*1,0),"")</f>
        <v/>
      </c>
      <c r="BS11" s="293" t="str">
        <f t="shared" si="40"/>
        <v/>
      </c>
      <c r="BT11" s="293" t="str">
        <f>IF(BQ11&lt;&gt;"",IF(ABS($F11-$G11)&gt;=PrSettings!$M$7,(ABS($F11-$G11-BN11+BO11)&lt;=1)*1,IF(AND(BQ11,$F11=$G11,$F11&gt;=PrSettings!$M$6),(ABS(BN11-$F11)&lt;=1)*1,IF(AND(ABS($F11-$G11-BN11+BO11)&lt;=1,$F11+$G11&gt;=PrSettings!$M$8),(ABS(BN11-$F11)&lt;=1)*(ABS(BO11-$G11)&lt;=1)*1,""))),"")</f>
        <v/>
      </c>
      <c r="BU11" s="302"/>
      <c r="BW11" s="291">
        <f t="shared" si="5"/>
        <v>2</v>
      </c>
      <c r="BX11" s="292" t="str">
        <f t="shared" si="114"/>
        <v>A2</v>
      </c>
      <c r="BY11" s="293">
        <f t="shared" si="41"/>
        <v>3</v>
      </c>
      <c r="BZ11" s="292" t="str">
        <f t="shared" si="115"/>
        <v>A3</v>
      </c>
      <c r="CA11" s="296"/>
      <c r="CB11" s="296"/>
      <c r="CC11" s="301"/>
      <c r="CD11" s="293" t="str">
        <f t="shared" si="42"/>
        <v/>
      </c>
      <c r="CE11" s="293" t="str">
        <f>IF((CD11&lt;&gt;""),IF(OR($F11&lt;&gt;$G11,PrSettings!$M$4="●"),(($F11-$G11)=(CA11-CB11))*1,0),"")</f>
        <v/>
      </c>
      <c r="CF11" s="293" t="str">
        <f t="shared" si="43"/>
        <v/>
      </c>
      <c r="CG11" s="293" t="str">
        <f>IF(CD11&lt;&gt;"",IF(ABS($F11-$G11)&gt;=PrSettings!$M$7,(ABS($F11-$G11-CA11+CB11)&lt;=1)*1,IF(AND(CD11,$F11=$G11,$F11&gt;=PrSettings!$M$6),(ABS(CA11-$F11)&lt;=1)*1,IF(AND(ABS($F11-$G11-CA11+CB11)&lt;=1,$F11+$G11&gt;=PrSettings!$M$8),(ABS(CA11-$F11)&lt;=1)*(ABS(CB11-$G11)&lt;=1)*1,""))),"")</f>
        <v/>
      </c>
      <c r="CH11" s="302"/>
      <c r="CJ11" s="291">
        <f t="shared" si="6"/>
        <v>2</v>
      </c>
      <c r="CK11" s="292" t="str">
        <f t="shared" si="116"/>
        <v>A2</v>
      </c>
      <c r="CL11" s="293">
        <f t="shared" si="44"/>
        <v>3</v>
      </c>
      <c r="CM11" s="292" t="str">
        <f t="shared" si="117"/>
        <v>A3</v>
      </c>
      <c r="CN11" s="296"/>
      <c r="CO11" s="296"/>
      <c r="CP11" s="301"/>
      <c r="CQ11" s="293" t="str">
        <f t="shared" si="45"/>
        <v/>
      </c>
      <c r="CR11" s="293" t="str">
        <f>IF((CQ11&lt;&gt;""),IF(OR($F11&lt;&gt;$G11,PrSettings!$M$4="●"),(($F11-$G11)=(CN11-CO11))*1,0),"")</f>
        <v/>
      </c>
      <c r="CS11" s="293" t="str">
        <f t="shared" si="46"/>
        <v/>
      </c>
      <c r="CT11" s="293" t="str">
        <f>IF(CQ11&lt;&gt;"",IF(ABS($F11-$G11)&gt;=PrSettings!$M$7,(ABS($F11-$G11-CN11+CO11)&lt;=1)*1,IF(AND(CQ11,$F11=$G11,$F11&gt;=PrSettings!$M$6),(ABS(CN11-$F11)&lt;=1)*1,IF(AND(ABS($F11-$G11-CN11+CO11)&lt;=1,$F11+$G11&gt;=PrSettings!$M$8),(ABS(CN11-$F11)&lt;=1)*(ABS(CO11-$G11)&lt;=1)*1,""))),"")</f>
        <v/>
      </c>
      <c r="CU11" s="302"/>
      <c r="CW11" s="291">
        <f t="shared" si="7"/>
        <v>2</v>
      </c>
      <c r="CX11" s="292" t="str">
        <f t="shared" si="118"/>
        <v>A2</v>
      </c>
      <c r="CY11" s="293">
        <f t="shared" si="47"/>
        <v>3</v>
      </c>
      <c r="CZ11" s="292" t="str">
        <f t="shared" si="119"/>
        <v>A3</v>
      </c>
      <c r="DA11" s="296"/>
      <c r="DB11" s="296"/>
      <c r="DC11" s="301"/>
      <c r="DD11" s="293" t="str">
        <f t="shared" si="48"/>
        <v/>
      </c>
      <c r="DE11" s="293" t="str">
        <f>IF((DD11&lt;&gt;""),IF(OR($F11&lt;&gt;$G11,PrSettings!$M$4="●"),(($F11-$G11)=(DA11-DB11))*1,0),"")</f>
        <v/>
      </c>
      <c r="DF11" s="293" t="str">
        <f t="shared" si="49"/>
        <v/>
      </c>
      <c r="DG11" s="293" t="str">
        <f>IF(DD11&lt;&gt;"",IF(ABS($F11-$G11)&gt;=PrSettings!$M$7,(ABS($F11-$G11-DA11+DB11)&lt;=1)*1,IF(AND(DD11,$F11=$G11,$F11&gt;=PrSettings!$M$6),(ABS(DA11-$F11)&lt;=1)*1,IF(AND(ABS($F11-$G11-DA11+DB11)&lt;=1,$F11+$G11&gt;=PrSettings!$M$8),(ABS(DA11-$F11)&lt;=1)*(ABS(DB11-$G11)&lt;=1)*1,""))),"")</f>
        <v/>
      </c>
      <c r="DH11" s="302"/>
      <c r="DJ11" s="291">
        <f t="shared" si="8"/>
        <v>2</v>
      </c>
      <c r="DK11" s="292" t="str">
        <f t="shared" si="120"/>
        <v>A2</v>
      </c>
      <c r="DL11" s="293">
        <f t="shared" si="50"/>
        <v>3</v>
      </c>
      <c r="DM11" s="292" t="str">
        <f t="shared" si="121"/>
        <v>A3</v>
      </c>
      <c r="DN11" s="296"/>
      <c r="DO11" s="296"/>
      <c r="DP11" s="301"/>
      <c r="DQ11" s="293" t="str">
        <f t="shared" si="51"/>
        <v/>
      </c>
      <c r="DR11" s="293" t="str">
        <f>IF((DQ11&lt;&gt;""),IF(OR($F11&lt;&gt;$G11,PrSettings!$M$4="●"),(($F11-$G11)=(DN11-DO11))*1,0),"")</f>
        <v/>
      </c>
      <c r="DS11" s="293" t="str">
        <f t="shared" si="52"/>
        <v/>
      </c>
      <c r="DT11" s="293" t="str">
        <f>IF(DQ11&lt;&gt;"",IF(ABS($F11-$G11)&gt;=PrSettings!$M$7,(ABS($F11-$G11-DN11+DO11)&lt;=1)*1,IF(AND(DQ11,$F11=$G11,$F11&gt;=PrSettings!$M$6),(ABS(DN11-$F11)&lt;=1)*1,IF(AND(ABS($F11-$G11-DN11+DO11)&lt;=1,$F11+$G11&gt;=PrSettings!$M$8),(ABS(DN11-$F11)&lt;=1)*(ABS(DO11-$G11)&lt;=1)*1,""))),"")</f>
        <v/>
      </c>
      <c r="DU11" s="302"/>
      <c r="DW11" s="291">
        <f t="shared" si="9"/>
        <v>2</v>
      </c>
      <c r="DX11" s="292" t="str">
        <f t="shared" si="122"/>
        <v>A2</v>
      </c>
      <c r="DY11" s="293">
        <f t="shared" si="53"/>
        <v>3</v>
      </c>
      <c r="DZ11" s="292" t="str">
        <f t="shared" si="123"/>
        <v>A3</v>
      </c>
      <c r="EA11" s="296"/>
      <c r="EB11" s="296"/>
      <c r="EC11" s="301"/>
      <c r="ED11" s="293" t="str">
        <f t="shared" si="54"/>
        <v/>
      </c>
      <c r="EE11" s="293" t="str">
        <f>IF((ED11&lt;&gt;""),IF(OR($F11&lt;&gt;$G11,PrSettings!$M$4="●"),(($F11-$G11)=(EA11-EB11))*1,0),"")</f>
        <v/>
      </c>
      <c r="EF11" s="293" t="str">
        <f t="shared" si="55"/>
        <v/>
      </c>
      <c r="EG11" s="293" t="str">
        <f>IF(ED11&lt;&gt;"",IF(ABS($F11-$G11)&gt;=PrSettings!$M$7,(ABS($F11-$G11-EA11+EB11)&lt;=1)*1,IF(AND(ED11,$F11=$G11,$F11&gt;=PrSettings!$M$6),(ABS(EA11-$F11)&lt;=1)*1,IF(AND(ABS($F11-$G11-EA11+EB11)&lt;=1,$F11+$G11&gt;=PrSettings!$M$8),(ABS(EA11-$F11)&lt;=1)*(ABS(EB11-$G11)&lt;=1)*1,""))),"")</f>
        <v/>
      </c>
      <c r="EH11" s="302"/>
      <c r="EJ11" s="291">
        <f t="shared" si="10"/>
        <v>2</v>
      </c>
      <c r="EK11" s="292" t="str">
        <f t="shared" si="124"/>
        <v>A2</v>
      </c>
      <c r="EL11" s="293">
        <f t="shared" si="56"/>
        <v>3</v>
      </c>
      <c r="EM11" s="292" t="str">
        <f t="shared" si="125"/>
        <v>A3</v>
      </c>
      <c r="EN11" s="296"/>
      <c r="EO11" s="296"/>
      <c r="EP11" s="301"/>
      <c r="EQ11" s="293" t="str">
        <f t="shared" si="57"/>
        <v/>
      </c>
      <c r="ER11" s="293" t="str">
        <f>IF((EQ11&lt;&gt;""),IF(OR($F11&lt;&gt;$G11,PrSettings!$M$4="●"),(($F11-$G11)=(EN11-EO11))*1,0),"")</f>
        <v/>
      </c>
      <c r="ES11" s="293" t="str">
        <f t="shared" si="58"/>
        <v/>
      </c>
      <c r="ET11" s="293" t="str">
        <f>IF(EQ11&lt;&gt;"",IF(ABS($F11-$G11)&gt;=PrSettings!$M$7,(ABS($F11-$G11-EN11+EO11)&lt;=1)*1,IF(AND(EQ11,$F11=$G11,$F11&gt;=PrSettings!$M$6),(ABS(EN11-$F11)&lt;=1)*1,IF(AND(ABS($F11-$G11-EN11+EO11)&lt;=1,$F11+$G11&gt;=PrSettings!$M$8),(ABS(EN11-$F11)&lt;=1)*(ABS(EO11-$G11)&lt;=1)*1,""))),"")</f>
        <v/>
      </c>
      <c r="EU11" s="302"/>
      <c r="EW11" s="291">
        <f t="shared" si="11"/>
        <v>2</v>
      </c>
      <c r="EX11" s="292" t="str">
        <f t="shared" si="126"/>
        <v>A2</v>
      </c>
      <c r="EY11" s="293">
        <f t="shared" si="59"/>
        <v>3</v>
      </c>
      <c r="EZ11" s="292" t="str">
        <f t="shared" si="127"/>
        <v>A3</v>
      </c>
      <c r="FA11" s="296"/>
      <c r="FB11" s="296"/>
      <c r="FC11" s="301"/>
      <c r="FD11" s="293" t="str">
        <f t="shared" si="60"/>
        <v/>
      </c>
      <c r="FE11" s="293" t="str">
        <f>IF((FD11&lt;&gt;""),IF(OR($F11&lt;&gt;$G11,PrSettings!$M$4="●"),(($F11-$G11)=(FA11-FB11))*1,0),"")</f>
        <v/>
      </c>
      <c r="FF11" s="293" t="str">
        <f t="shared" si="61"/>
        <v/>
      </c>
      <c r="FG11" s="293" t="str">
        <f>IF(FD11&lt;&gt;"",IF(ABS($F11-$G11)&gt;=PrSettings!$M$7,(ABS($F11-$G11-FA11+FB11)&lt;=1)*1,IF(AND(FD11,$F11=$G11,$F11&gt;=PrSettings!$M$6),(ABS(FA11-$F11)&lt;=1)*1,IF(AND(ABS($F11-$G11-FA11+FB11)&lt;=1,$F11+$G11&gt;=PrSettings!$M$8),(ABS(FA11-$F11)&lt;=1)*(ABS(FB11-$G11)&lt;=1)*1,""))),"")</f>
        <v/>
      </c>
      <c r="FH11" s="302"/>
      <c r="FJ11" s="291">
        <f t="shared" si="12"/>
        <v>2</v>
      </c>
      <c r="FK11" s="292" t="str">
        <f t="shared" si="128"/>
        <v>A2</v>
      </c>
      <c r="FL11" s="293">
        <f t="shared" si="62"/>
        <v>3</v>
      </c>
      <c r="FM11" s="292" t="str">
        <f t="shared" si="129"/>
        <v>A3</v>
      </c>
      <c r="FN11" s="296"/>
      <c r="FO11" s="296"/>
      <c r="FP11" s="301"/>
      <c r="FQ11" s="293" t="str">
        <f t="shared" si="63"/>
        <v/>
      </c>
      <c r="FR11" s="293" t="str">
        <f>IF((FQ11&lt;&gt;""),IF(OR($F11&lt;&gt;$G11,PrSettings!$M$4="●"),(($F11-$G11)=(FN11-FO11))*1,0),"")</f>
        <v/>
      </c>
      <c r="FS11" s="293" t="str">
        <f t="shared" si="64"/>
        <v/>
      </c>
      <c r="FT11" s="293" t="str">
        <f>IF(FQ11&lt;&gt;"",IF(ABS($F11-$G11)&gt;=PrSettings!$M$7,(ABS($F11-$G11-FN11+FO11)&lt;=1)*1,IF(AND(FQ11,$F11=$G11,$F11&gt;=PrSettings!$M$6),(ABS(FN11-$F11)&lt;=1)*1,IF(AND(ABS($F11-$G11-FN11+FO11)&lt;=1,$F11+$G11&gt;=PrSettings!$M$8),(ABS(FN11-$F11)&lt;=1)*(ABS(FO11-$G11)&lt;=1)*1,""))),"")</f>
        <v/>
      </c>
      <c r="FU11" s="302"/>
      <c r="FW11" s="291">
        <f t="shared" si="13"/>
        <v>2</v>
      </c>
      <c r="FX11" s="292" t="str">
        <f t="shared" si="130"/>
        <v>A2</v>
      </c>
      <c r="FY11" s="293">
        <f t="shared" si="65"/>
        <v>3</v>
      </c>
      <c r="FZ11" s="292" t="str">
        <f t="shared" si="131"/>
        <v>A3</v>
      </c>
      <c r="GA11" s="296"/>
      <c r="GB11" s="296"/>
      <c r="GC11" s="301"/>
      <c r="GD11" s="293" t="str">
        <f t="shared" si="66"/>
        <v/>
      </c>
      <c r="GE11" s="293" t="str">
        <f>IF((GD11&lt;&gt;""),IF(OR($F11&lt;&gt;$G11,PrSettings!$M$4="●"),(($F11-$G11)=(GA11-GB11))*1,0),"")</f>
        <v/>
      </c>
      <c r="GF11" s="293" t="str">
        <f t="shared" si="67"/>
        <v/>
      </c>
      <c r="GG11" s="293" t="str">
        <f>IF(GD11&lt;&gt;"",IF(ABS($F11-$G11)&gt;=PrSettings!$M$7,(ABS($F11-$G11-GA11+GB11)&lt;=1)*1,IF(AND(GD11,$F11=$G11,$F11&gt;=PrSettings!$M$6),(ABS(GA11-$F11)&lt;=1)*1,IF(AND(ABS($F11-$G11-GA11+GB11)&lt;=1,$F11+$G11&gt;=PrSettings!$M$8),(ABS(GA11-$F11)&lt;=1)*(ABS(GB11-$G11)&lt;=1)*1,""))),"")</f>
        <v/>
      </c>
      <c r="GH11" s="302"/>
      <c r="GJ11" s="291">
        <f t="shared" si="14"/>
        <v>2</v>
      </c>
      <c r="GK11" s="292" t="str">
        <f t="shared" si="132"/>
        <v>A2</v>
      </c>
      <c r="GL11" s="293">
        <f t="shared" si="68"/>
        <v>3</v>
      </c>
      <c r="GM11" s="292" t="str">
        <f t="shared" si="133"/>
        <v>A3</v>
      </c>
      <c r="GN11" s="296"/>
      <c r="GO11" s="296"/>
      <c r="GP11" s="301"/>
      <c r="GQ11" s="293" t="str">
        <f t="shared" si="69"/>
        <v/>
      </c>
      <c r="GR11" s="293" t="str">
        <f>IF((GQ11&lt;&gt;""),IF(OR($F11&lt;&gt;$G11,PrSettings!$M$4="●"),(($F11-$G11)=(GN11-GO11))*1,0),"")</f>
        <v/>
      </c>
      <c r="GS11" s="293" t="str">
        <f t="shared" si="70"/>
        <v/>
      </c>
      <c r="GT11" s="293" t="str">
        <f>IF(GQ11&lt;&gt;"",IF(ABS($F11-$G11)&gt;=PrSettings!$M$7,(ABS($F11-$G11-GN11+GO11)&lt;=1)*1,IF(AND(GQ11,$F11=$G11,$F11&gt;=PrSettings!$M$6),(ABS(GN11-$F11)&lt;=1)*1,IF(AND(ABS($F11-$G11-GN11+GO11)&lt;=1,$F11+$G11&gt;=PrSettings!$M$8),(ABS(GN11-$F11)&lt;=1)*(ABS(GO11-$G11)&lt;=1)*1,""))),"")</f>
        <v/>
      </c>
      <c r="GU11" s="302"/>
      <c r="GW11" s="291">
        <f t="shared" si="15"/>
        <v>2</v>
      </c>
      <c r="GX11" s="292" t="str">
        <f t="shared" si="134"/>
        <v>A2</v>
      </c>
      <c r="GY11" s="293">
        <f t="shared" si="71"/>
        <v>3</v>
      </c>
      <c r="GZ11" s="292" t="str">
        <f t="shared" si="135"/>
        <v>A3</v>
      </c>
      <c r="HA11" s="296"/>
      <c r="HB11" s="296"/>
      <c r="HC11" s="301"/>
      <c r="HD11" s="293" t="str">
        <f t="shared" si="72"/>
        <v/>
      </c>
      <c r="HE11" s="293" t="str">
        <f>IF((HD11&lt;&gt;""),IF(OR($F11&lt;&gt;$G11,PrSettings!$M$4="●"),(($F11-$G11)=(HA11-HB11))*1,0),"")</f>
        <v/>
      </c>
      <c r="HF11" s="293" t="str">
        <f t="shared" si="73"/>
        <v/>
      </c>
      <c r="HG11" s="293" t="str">
        <f>IF(HD11&lt;&gt;"",IF(ABS($F11-$G11)&gt;=PrSettings!$M$7,(ABS($F11-$G11-HA11+HB11)&lt;=1)*1,IF(AND(HD11,$F11=$G11,$F11&gt;=PrSettings!$M$6),(ABS(HA11-$F11)&lt;=1)*1,IF(AND(ABS($F11-$G11-HA11+HB11)&lt;=1,$F11+$G11&gt;=PrSettings!$M$8),(ABS(HA11-$F11)&lt;=1)*(ABS(HB11-$G11)&lt;=1)*1,""))),"")</f>
        <v/>
      </c>
      <c r="HH11" s="302"/>
      <c r="HJ11" s="291">
        <f t="shared" si="16"/>
        <v>2</v>
      </c>
      <c r="HK11" s="292" t="str">
        <f t="shared" si="136"/>
        <v>A2</v>
      </c>
      <c r="HL11" s="293">
        <f t="shared" si="74"/>
        <v>3</v>
      </c>
      <c r="HM11" s="292" t="str">
        <f t="shared" si="137"/>
        <v>A3</v>
      </c>
      <c r="HN11" s="296"/>
      <c r="HO11" s="296"/>
      <c r="HP11" s="301"/>
      <c r="HQ11" s="293" t="str">
        <f t="shared" si="75"/>
        <v/>
      </c>
      <c r="HR11" s="293" t="str">
        <f>IF((HQ11&lt;&gt;""),IF(OR($F11&lt;&gt;$G11,PrSettings!$M$4="●"),(($F11-$G11)=(HN11-HO11))*1,0),"")</f>
        <v/>
      </c>
      <c r="HS11" s="293" t="str">
        <f t="shared" si="76"/>
        <v/>
      </c>
      <c r="HT11" s="293" t="str">
        <f>IF(HQ11&lt;&gt;"",IF(ABS($F11-$G11)&gt;=PrSettings!$M$7,(ABS($F11-$G11-HN11+HO11)&lt;=1)*1,IF(AND(HQ11,$F11=$G11,$F11&gt;=PrSettings!$M$6),(ABS(HN11-$F11)&lt;=1)*1,IF(AND(ABS($F11-$G11-HN11+HO11)&lt;=1,$F11+$G11&gt;=PrSettings!$M$8),(ABS(HN11-$F11)&lt;=1)*(ABS(HO11-$G11)&lt;=1)*1,""))),"")</f>
        <v/>
      </c>
      <c r="HU11" s="302"/>
      <c r="HW11" s="291">
        <f t="shared" si="17"/>
        <v>2</v>
      </c>
      <c r="HX11" s="292" t="str">
        <f t="shared" si="138"/>
        <v>A2</v>
      </c>
      <c r="HY11" s="293">
        <f t="shared" si="77"/>
        <v>3</v>
      </c>
      <c r="HZ11" s="292" t="str">
        <f t="shared" si="139"/>
        <v>A3</v>
      </c>
      <c r="IA11" s="296"/>
      <c r="IB11" s="296"/>
      <c r="IC11" s="301"/>
      <c r="ID11" s="293" t="str">
        <f t="shared" si="78"/>
        <v/>
      </c>
      <c r="IE11" s="293" t="str">
        <f>IF((ID11&lt;&gt;""),IF(OR($F11&lt;&gt;$G11,PrSettings!$M$4="●"),(($F11-$G11)=(IA11-IB11))*1,0),"")</f>
        <v/>
      </c>
      <c r="IF11" s="293" t="str">
        <f t="shared" si="79"/>
        <v/>
      </c>
      <c r="IG11" s="293" t="str">
        <f>IF(ID11&lt;&gt;"",IF(ABS($F11-$G11)&gt;=PrSettings!$M$7,(ABS($F11-$G11-IA11+IB11)&lt;=1)*1,IF(AND(ID11,$F11=$G11,$F11&gt;=PrSettings!$M$6),(ABS(IA11-$F11)&lt;=1)*1,IF(AND(ABS($F11-$G11-IA11+IB11)&lt;=1,$F11+$G11&gt;=PrSettings!$M$8),(ABS(IA11-$F11)&lt;=1)*(ABS(IB11-$G11)&lt;=1)*1,""))),"")</f>
        <v/>
      </c>
      <c r="IH11" s="302"/>
      <c r="IJ11" s="291">
        <f t="shared" si="18"/>
        <v>2</v>
      </c>
      <c r="IK11" s="292" t="str">
        <f t="shared" si="140"/>
        <v>A2</v>
      </c>
      <c r="IL11" s="293">
        <f t="shared" si="80"/>
        <v>3</v>
      </c>
      <c r="IM11" s="292" t="str">
        <f t="shared" si="141"/>
        <v>A3</v>
      </c>
      <c r="IN11" s="296"/>
      <c r="IO11" s="296"/>
      <c r="IP11" s="301"/>
      <c r="IQ11" s="293" t="str">
        <f t="shared" si="81"/>
        <v/>
      </c>
      <c r="IR11" s="293" t="str">
        <f>IF((IQ11&lt;&gt;""),IF(OR($F11&lt;&gt;$G11,PrSettings!$M$4="●"),(($F11-$G11)=(IN11-IO11))*1,0),"")</f>
        <v/>
      </c>
      <c r="IS11" s="293" t="str">
        <f t="shared" si="82"/>
        <v/>
      </c>
      <c r="IT11" s="293" t="str">
        <f>IF(IQ11&lt;&gt;"",IF(ABS($F11-$G11)&gt;=PrSettings!$M$7,(ABS($F11-$G11-IN11+IO11)&lt;=1)*1,IF(AND(IQ11,$F11=$G11,$F11&gt;=PrSettings!$M$6),(ABS(IN11-$F11)&lt;=1)*1,IF(AND(ABS($F11-$G11-IN11+IO11)&lt;=1,$F11+$G11&gt;=PrSettings!$M$8),(ABS(IN11-$F11)&lt;=1)*(ABS(IO11-$G11)&lt;=1)*1,""))),"")</f>
        <v/>
      </c>
      <c r="IU11" s="302"/>
      <c r="IW11" s="291">
        <f t="shared" si="19"/>
        <v>2</v>
      </c>
      <c r="IX11" s="292" t="str">
        <f t="shared" si="142"/>
        <v>A2</v>
      </c>
      <c r="IY11" s="293">
        <f t="shared" si="83"/>
        <v>3</v>
      </c>
      <c r="IZ11" s="292" t="str">
        <f t="shared" si="143"/>
        <v>A3</v>
      </c>
      <c r="JA11" s="296"/>
      <c r="JB11" s="296"/>
      <c r="JC11" s="301"/>
      <c r="JD11" s="293" t="str">
        <f t="shared" si="84"/>
        <v/>
      </c>
      <c r="JE11" s="293" t="str">
        <f>IF((JD11&lt;&gt;""),IF(OR($F11&lt;&gt;$G11,PrSettings!$M$4="●"),(($F11-$G11)=(JA11-JB11))*1,0),"")</f>
        <v/>
      </c>
      <c r="JF11" s="293" t="str">
        <f t="shared" si="85"/>
        <v/>
      </c>
      <c r="JG11" s="293" t="str">
        <f>IF(JD11&lt;&gt;"",IF(ABS($F11-$G11)&gt;=PrSettings!$M$7,(ABS($F11-$G11-JA11+JB11)&lt;=1)*1,IF(AND(JD11,$F11=$G11,$F11&gt;=PrSettings!$M$6),(ABS(JA11-$F11)&lt;=1)*1,IF(AND(ABS($F11-$G11-JA11+JB11)&lt;=1,$F11+$G11&gt;=PrSettings!$M$8),(ABS(JA11-$F11)&lt;=1)*(ABS(JB11-$G11)&lt;=1)*1,""))),"")</f>
        <v/>
      </c>
      <c r="JH11" s="302"/>
      <c r="JJ11" s="291">
        <f t="shared" si="20"/>
        <v>2</v>
      </c>
      <c r="JK11" s="292" t="str">
        <f t="shared" si="144"/>
        <v>A2</v>
      </c>
      <c r="JL11" s="293">
        <f t="shared" si="86"/>
        <v>3</v>
      </c>
      <c r="JM11" s="292" t="str">
        <f t="shared" si="145"/>
        <v>A3</v>
      </c>
      <c r="JN11" s="296"/>
      <c r="JO11" s="296"/>
      <c r="JP11" s="301"/>
      <c r="JQ11" s="293" t="str">
        <f t="shared" si="87"/>
        <v/>
      </c>
      <c r="JR11" s="293" t="str">
        <f>IF((JQ11&lt;&gt;""),IF(OR($F11&lt;&gt;$G11,PrSettings!$M$4="●"),(($F11-$G11)=(JN11-JO11))*1,0),"")</f>
        <v/>
      </c>
      <c r="JS11" s="293" t="str">
        <f t="shared" si="88"/>
        <v/>
      </c>
      <c r="JT11" s="293" t="str">
        <f>IF(JQ11&lt;&gt;"",IF(ABS($F11-$G11)&gt;=PrSettings!$M$7,(ABS($F11-$G11-JN11+JO11)&lt;=1)*1,IF(AND(JQ11,$F11=$G11,$F11&gt;=PrSettings!$M$6),(ABS(JN11-$F11)&lt;=1)*1,IF(AND(ABS($F11-$G11-JN11+JO11)&lt;=1,$F11+$G11&gt;=PrSettings!$M$8),(ABS(JN11-$F11)&lt;=1)*(ABS(JO11-$G11)&lt;=1)*1,""))),"")</f>
        <v/>
      </c>
      <c r="JU11" s="302"/>
      <c r="JW11" s="291">
        <f t="shared" si="21"/>
        <v>2</v>
      </c>
      <c r="JX11" s="292" t="str">
        <f t="shared" si="146"/>
        <v>A2</v>
      </c>
      <c r="JY11" s="293">
        <f t="shared" si="89"/>
        <v>3</v>
      </c>
      <c r="JZ11" s="292" t="str">
        <f t="shared" si="147"/>
        <v>A3</v>
      </c>
      <c r="KA11" s="296"/>
      <c r="KB11" s="296"/>
      <c r="KC11" s="301"/>
      <c r="KD11" s="293" t="str">
        <f t="shared" si="90"/>
        <v/>
      </c>
      <c r="KE11" s="293" t="str">
        <f>IF((KD11&lt;&gt;""),IF(OR($F11&lt;&gt;$G11,PrSettings!$M$4="●"),(($F11-$G11)=(KA11-KB11))*1,0),"")</f>
        <v/>
      </c>
      <c r="KF11" s="293" t="str">
        <f t="shared" si="91"/>
        <v/>
      </c>
      <c r="KG11" s="293" t="str">
        <f>IF(KD11&lt;&gt;"",IF(ABS($F11-$G11)&gt;=PrSettings!$M$7,(ABS($F11-$G11-KA11+KB11)&lt;=1)*1,IF(AND(KD11,$F11=$G11,$F11&gt;=PrSettings!$M$6),(ABS(KA11-$F11)&lt;=1)*1,IF(AND(ABS($F11-$G11-KA11+KB11)&lt;=1,$F11+$G11&gt;=PrSettings!$M$8),(ABS(KA11-$F11)&lt;=1)*(ABS(KB11-$G11)&lt;=1)*1,""))),"")</f>
        <v/>
      </c>
      <c r="KH11" s="302"/>
      <c r="KJ11" s="291">
        <f t="shared" si="22"/>
        <v>2</v>
      </c>
      <c r="KK11" s="292" t="str">
        <f t="shared" si="148"/>
        <v>A2</v>
      </c>
      <c r="KL11" s="293">
        <f t="shared" si="92"/>
        <v>3</v>
      </c>
      <c r="KM11" s="292" t="str">
        <f t="shared" si="149"/>
        <v>A3</v>
      </c>
      <c r="KN11" s="296"/>
      <c r="KO11" s="296"/>
      <c r="KP11" s="301"/>
      <c r="KQ11" s="293" t="str">
        <f t="shared" si="93"/>
        <v/>
      </c>
      <c r="KR11" s="293" t="str">
        <f>IF((KQ11&lt;&gt;""),IF(OR($F11&lt;&gt;$G11,PrSettings!$M$4="●"),(($F11-$G11)=(KN11-KO11))*1,0),"")</f>
        <v/>
      </c>
      <c r="KS11" s="293" t="str">
        <f t="shared" si="94"/>
        <v/>
      </c>
      <c r="KT11" s="293" t="str">
        <f>IF(KQ11&lt;&gt;"",IF(ABS($F11-$G11)&gt;=PrSettings!$M$7,(ABS($F11-$G11-KN11+KO11)&lt;=1)*1,IF(AND(KQ11,$F11=$G11,$F11&gt;=PrSettings!$M$6),(ABS(KN11-$F11)&lt;=1)*1,IF(AND(ABS($F11-$G11-KN11+KO11)&lt;=1,$F11+$G11&gt;=PrSettings!$M$8),(ABS(KN11-$F11)&lt;=1)*(ABS(KO11-$G11)&lt;=1)*1,""))),"")</f>
        <v/>
      </c>
      <c r="KU11" s="302"/>
      <c r="KW11" s="291">
        <f t="shared" si="23"/>
        <v>2</v>
      </c>
      <c r="KX11" s="292" t="str">
        <f t="shared" si="150"/>
        <v>A2</v>
      </c>
      <c r="KY11" s="293">
        <f t="shared" si="95"/>
        <v>3</v>
      </c>
      <c r="KZ11" s="292" t="str">
        <f t="shared" si="151"/>
        <v>A3</v>
      </c>
      <c r="LA11" s="296"/>
      <c r="LB11" s="296"/>
      <c r="LC11" s="301"/>
      <c r="LD11" s="293" t="str">
        <f t="shared" si="96"/>
        <v/>
      </c>
      <c r="LE11" s="293" t="str">
        <f>IF((LD11&lt;&gt;""),IF(OR($F11&lt;&gt;$G11,PrSettings!$M$4="●"),(($F11-$G11)=(LA11-LB11))*1,0),"")</f>
        <v/>
      </c>
      <c r="LF11" s="293" t="str">
        <f t="shared" si="97"/>
        <v/>
      </c>
      <c r="LG11" s="293" t="str">
        <f>IF(LD11&lt;&gt;"",IF(ABS($F11-$G11)&gt;=PrSettings!$M$7,(ABS($F11-$G11-LA11+LB11)&lt;=1)*1,IF(AND(LD11,$F11=$G11,$F11&gt;=PrSettings!$M$6),(ABS(LA11-$F11)&lt;=1)*1,IF(AND(ABS($F11-$G11-LA11+LB11)&lt;=1,$F11+$G11&gt;=PrSettings!$M$8),(ABS(LA11-$F11)&lt;=1)*(ABS(LB11-$G11)&lt;=1)*1,""))),"")</f>
        <v/>
      </c>
      <c r="LH11" s="302"/>
      <c r="LJ11" s="291">
        <f t="shared" si="24"/>
        <v>2</v>
      </c>
      <c r="LK11" s="292" t="str">
        <f t="shared" si="152"/>
        <v>A2</v>
      </c>
      <c r="LL11" s="293">
        <f t="shared" si="98"/>
        <v>3</v>
      </c>
      <c r="LM11" s="292" t="str">
        <f t="shared" si="153"/>
        <v>A3</v>
      </c>
      <c r="LN11" s="296"/>
      <c r="LO11" s="296"/>
      <c r="LP11" s="301"/>
      <c r="LQ11" s="293" t="str">
        <f t="shared" si="99"/>
        <v/>
      </c>
      <c r="LR11" s="293" t="str">
        <f>IF((LQ11&lt;&gt;""),IF(OR($F11&lt;&gt;$G11,PrSettings!$M$4="●"),(($F11-$G11)=(LN11-LO11))*1,0),"")</f>
        <v/>
      </c>
      <c r="LS11" s="293" t="str">
        <f t="shared" si="100"/>
        <v/>
      </c>
      <c r="LT11" s="293" t="str">
        <f>IF(LQ11&lt;&gt;"",IF(ABS($F11-$G11)&gt;=PrSettings!$M$7,(ABS($F11-$G11-LN11+LO11)&lt;=1)*1,IF(AND(LQ11,$F11=$G11,$F11&gt;=PrSettings!$M$6),(ABS(LN11-$F11)&lt;=1)*1,IF(AND(ABS($F11-$G11-LN11+LO11)&lt;=1,$F11+$G11&gt;=PrSettings!$M$8),(ABS(LN11-$F11)&lt;=1)*(ABS(LO11-$G11)&lt;=1)*1,""))),"")</f>
        <v/>
      </c>
      <c r="LU11" s="302"/>
      <c r="LW11" s="291">
        <f t="shared" si="25"/>
        <v>2</v>
      </c>
      <c r="LX11" s="292" t="str">
        <f t="shared" si="154"/>
        <v>A2</v>
      </c>
      <c r="LY11" s="293">
        <f t="shared" si="101"/>
        <v>3</v>
      </c>
      <c r="LZ11" s="292" t="str">
        <f t="shared" si="155"/>
        <v>A3</v>
      </c>
      <c r="MA11" s="296"/>
      <c r="MB11" s="296"/>
      <c r="MC11" s="301"/>
      <c r="MD11" s="293" t="str">
        <f t="shared" si="102"/>
        <v/>
      </c>
      <c r="ME11" s="293" t="str">
        <f>IF((MD11&lt;&gt;""),IF(OR($F11&lt;&gt;$G11,PrSettings!$M$4="●"),(($F11-$G11)=(MA11-MB11))*1,0),"")</f>
        <v/>
      </c>
      <c r="MF11" s="293" t="str">
        <f t="shared" si="103"/>
        <v/>
      </c>
      <c r="MG11" s="293" t="str">
        <f>IF(MD11&lt;&gt;"",IF(ABS($F11-$G11)&gt;=PrSettings!$M$7,(ABS($F11-$G11-MA11+MB11)&lt;=1)*1,IF(AND(MD11,$F11=$G11,$F11&gt;=PrSettings!$M$6),(ABS(MA11-$F11)&lt;=1)*1,IF(AND(ABS($F11-$G11-MA11+MB11)&lt;=1,$F11+$G11&gt;=PrSettings!$M$8),(ABS(MA11-$F11)&lt;=1)*(ABS(MB11-$G11)&lt;=1)*1,""))),"")</f>
        <v/>
      </c>
      <c r="MH11" s="302"/>
    </row>
    <row r="12" spans="1:346" ht="24" customHeight="1" x14ac:dyDescent="0.25">
      <c r="B12" s="281" t="str">
        <f>Sprache!$E$95&amp;" B"</f>
        <v>Gruppe B</v>
      </c>
      <c r="C12" s="282"/>
      <c r="D12" s="303"/>
      <c r="E12" s="284"/>
      <c r="F12" s="304"/>
      <c r="G12" s="305"/>
      <c r="J12" s="281" t="str">
        <f t="shared" si="0"/>
        <v>Gruppe B</v>
      </c>
      <c r="K12" s="283"/>
      <c r="L12" s="303"/>
      <c r="M12" s="284"/>
      <c r="N12" s="287"/>
      <c r="O12" s="288"/>
      <c r="P12" s="285"/>
      <c r="Q12" s="289"/>
      <c r="R12" s="289"/>
      <c r="S12" s="284"/>
      <c r="T12" s="284"/>
      <c r="U12" s="290"/>
      <c r="W12" s="281" t="str">
        <f t="shared" si="1"/>
        <v>Gruppe B</v>
      </c>
      <c r="X12" s="283"/>
      <c r="Y12" s="303"/>
      <c r="Z12" s="284"/>
      <c r="AA12" s="287"/>
      <c r="AB12" s="288"/>
      <c r="AC12" s="285"/>
      <c r="AD12" s="289"/>
      <c r="AE12" s="289"/>
      <c r="AF12" s="284"/>
      <c r="AG12" s="284"/>
      <c r="AH12" s="290"/>
      <c r="AJ12" s="281" t="str">
        <f t="shared" si="2"/>
        <v>Gruppe B</v>
      </c>
      <c r="AK12" s="283"/>
      <c r="AL12" s="303"/>
      <c r="AM12" s="284"/>
      <c r="AN12" s="287"/>
      <c r="AO12" s="288"/>
      <c r="AP12" s="285"/>
      <c r="AQ12" s="289"/>
      <c r="AR12" s="289"/>
      <c r="AS12" s="284"/>
      <c r="AT12" s="284"/>
      <c r="AU12" s="290"/>
      <c r="AW12" s="281" t="str">
        <f t="shared" si="3"/>
        <v>Gruppe B</v>
      </c>
      <c r="AX12" s="283"/>
      <c r="AY12" s="303"/>
      <c r="AZ12" s="284"/>
      <c r="BA12" s="287"/>
      <c r="BB12" s="288"/>
      <c r="BC12" s="285"/>
      <c r="BD12" s="289"/>
      <c r="BE12" s="289"/>
      <c r="BF12" s="284"/>
      <c r="BG12" s="284"/>
      <c r="BH12" s="290"/>
      <c r="BJ12" s="281" t="str">
        <f t="shared" si="4"/>
        <v>Gruppe B</v>
      </c>
      <c r="BK12" s="283"/>
      <c r="BL12" s="303"/>
      <c r="BM12" s="284"/>
      <c r="BN12" s="287"/>
      <c r="BO12" s="288"/>
      <c r="BP12" s="285"/>
      <c r="BQ12" s="289"/>
      <c r="BR12" s="289"/>
      <c r="BS12" s="284"/>
      <c r="BT12" s="284"/>
      <c r="BU12" s="290"/>
      <c r="BW12" s="281" t="str">
        <f t="shared" si="5"/>
        <v>Gruppe B</v>
      </c>
      <c r="BX12" s="283"/>
      <c r="BY12" s="303"/>
      <c r="BZ12" s="284"/>
      <c r="CA12" s="287"/>
      <c r="CB12" s="288"/>
      <c r="CC12" s="285"/>
      <c r="CD12" s="289"/>
      <c r="CE12" s="289"/>
      <c r="CF12" s="284"/>
      <c r="CG12" s="284"/>
      <c r="CH12" s="290"/>
      <c r="CJ12" s="281" t="str">
        <f t="shared" si="6"/>
        <v>Gruppe B</v>
      </c>
      <c r="CK12" s="283"/>
      <c r="CL12" s="303"/>
      <c r="CM12" s="284"/>
      <c r="CN12" s="287"/>
      <c r="CO12" s="288"/>
      <c r="CP12" s="285"/>
      <c r="CQ12" s="289"/>
      <c r="CR12" s="289"/>
      <c r="CS12" s="284"/>
      <c r="CT12" s="284"/>
      <c r="CU12" s="290"/>
      <c r="CW12" s="281" t="str">
        <f t="shared" si="7"/>
        <v>Gruppe B</v>
      </c>
      <c r="CX12" s="283"/>
      <c r="CY12" s="303"/>
      <c r="CZ12" s="284"/>
      <c r="DA12" s="287"/>
      <c r="DB12" s="288"/>
      <c r="DC12" s="285"/>
      <c r="DD12" s="289"/>
      <c r="DE12" s="289"/>
      <c r="DF12" s="284"/>
      <c r="DG12" s="284"/>
      <c r="DH12" s="290"/>
      <c r="DJ12" s="281" t="str">
        <f t="shared" si="8"/>
        <v>Gruppe B</v>
      </c>
      <c r="DK12" s="283"/>
      <c r="DL12" s="303"/>
      <c r="DM12" s="284"/>
      <c r="DN12" s="287"/>
      <c r="DO12" s="288"/>
      <c r="DP12" s="285"/>
      <c r="DQ12" s="289"/>
      <c r="DR12" s="289"/>
      <c r="DS12" s="284"/>
      <c r="DT12" s="284"/>
      <c r="DU12" s="290"/>
      <c r="DW12" s="281" t="str">
        <f t="shared" si="9"/>
        <v>Gruppe B</v>
      </c>
      <c r="DX12" s="283"/>
      <c r="DY12" s="303"/>
      <c r="DZ12" s="284"/>
      <c r="EA12" s="287"/>
      <c r="EB12" s="288"/>
      <c r="EC12" s="285"/>
      <c r="ED12" s="289"/>
      <c r="EE12" s="289"/>
      <c r="EF12" s="284"/>
      <c r="EG12" s="284"/>
      <c r="EH12" s="290"/>
      <c r="EJ12" s="281" t="str">
        <f t="shared" si="10"/>
        <v>Gruppe B</v>
      </c>
      <c r="EK12" s="283"/>
      <c r="EL12" s="303"/>
      <c r="EM12" s="284"/>
      <c r="EN12" s="287"/>
      <c r="EO12" s="288"/>
      <c r="EP12" s="285"/>
      <c r="EQ12" s="289"/>
      <c r="ER12" s="289"/>
      <c r="ES12" s="284"/>
      <c r="ET12" s="284"/>
      <c r="EU12" s="290"/>
      <c r="EW12" s="281" t="str">
        <f t="shared" si="11"/>
        <v>Gruppe B</v>
      </c>
      <c r="EX12" s="283"/>
      <c r="EY12" s="303"/>
      <c r="EZ12" s="284"/>
      <c r="FA12" s="287"/>
      <c r="FB12" s="288"/>
      <c r="FC12" s="285"/>
      <c r="FD12" s="289"/>
      <c r="FE12" s="289"/>
      <c r="FF12" s="284"/>
      <c r="FG12" s="284"/>
      <c r="FH12" s="290"/>
      <c r="FJ12" s="281" t="str">
        <f t="shared" si="12"/>
        <v>Gruppe B</v>
      </c>
      <c r="FK12" s="283"/>
      <c r="FL12" s="303"/>
      <c r="FM12" s="284"/>
      <c r="FN12" s="287"/>
      <c r="FO12" s="288"/>
      <c r="FP12" s="285"/>
      <c r="FQ12" s="289"/>
      <c r="FR12" s="289"/>
      <c r="FS12" s="284"/>
      <c r="FT12" s="284"/>
      <c r="FU12" s="290"/>
      <c r="FW12" s="281" t="str">
        <f t="shared" si="13"/>
        <v>Gruppe B</v>
      </c>
      <c r="FX12" s="283"/>
      <c r="FY12" s="303"/>
      <c r="FZ12" s="284"/>
      <c r="GA12" s="287"/>
      <c r="GB12" s="288"/>
      <c r="GC12" s="285"/>
      <c r="GD12" s="289"/>
      <c r="GE12" s="289"/>
      <c r="GF12" s="284"/>
      <c r="GG12" s="284"/>
      <c r="GH12" s="290"/>
      <c r="GJ12" s="281" t="str">
        <f t="shared" si="14"/>
        <v>Gruppe B</v>
      </c>
      <c r="GK12" s="283"/>
      <c r="GL12" s="303"/>
      <c r="GM12" s="284"/>
      <c r="GN12" s="287"/>
      <c r="GO12" s="288"/>
      <c r="GP12" s="285"/>
      <c r="GQ12" s="289"/>
      <c r="GR12" s="289"/>
      <c r="GS12" s="284"/>
      <c r="GT12" s="284"/>
      <c r="GU12" s="290"/>
      <c r="GW12" s="281" t="str">
        <f t="shared" si="15"/>
        <v>Gruppe B</v>
      </c>
      <c r="GX12" s="283"/>
      <c r="GY12" s="303"/>
      <c r="GZ12" s="284"/>
      <c r="HA12" s="287"/>
      <c r="HB12" s="288"/>
      <c r="HC12" s="285"/>
      <c r="HD12" s="289"/>
      <c r="HE12" s="289"/>
      <c r="HF12" s="284"/>
      <c r="HG12" s="284"/>
      <c r="HH12" s="290"/>
      <c r="HJ12" s="281" t="str">
        <f t="shared" si="16"/>
        <v>Gruppe B</v>
      </c>
      <c r="HK12" s="283"/>
      <c r="HL12" s="303"/>
      <c r="HM12" s="284"/>
      <c r="HN12" s="287"/>
      <c r="HO12" s="288"/>
      <c r="HP12" s="285"/>
      <c r="HQ12" s="289"/>
      <c r="HR12" s="289"/>
      <c r="HS12" s="284"/>
      <c r="HT12" s="284"/>
      <c r="HU12" s="290"/>
      <c r="HW12" s="281" t="str">
        <f t="shared" si="17"/>
        <v>Gruppe B</v>
      </c>
      <c r="HX12" s="283"/>
      <c r="HY12" s="303"/>
      <c r="HZ12" s="284"/>
      <c r="IA12" s="287"/>
      <c r="IB12" s="288"/>
      <c r="IC12" s="285"/>
      <c r="ID12" s="289"/>
      <c r="IE12" s="289"/>
      <c r="IF12" s="284"/>
      <c r="IG12" s="284"/>
      <c r="IH12" s="290"/>
      <c r="IJ12" s="281" t="str">
        <f t="shared" si="18"/>
        <v>Gruppe B</v>
      </c>
      <c r="IK12" s="283"/>
      <c r="IL12" s="303"/>
      <c r="IM12" s="284"/>
      <c r="IN12" s="287"/>
      <c r="IO12" s="288"/>
      <c r="IP12" s="285"/>
      <c r="IQ12" s="289"/>
      <c r="IR12" s="289"/>
      <c r="IS12" s="284"/>
      <c r="IT12" s="284"/>
      <c r="IU12" s="290"/>
      <c r="IW12" s="281" t="str">
        <f t="shared" si="19"/>
        <v>Gruppe B</v>
      </c>
      <c r="IX12" s="283"/>
      <c r="IY12" s="303"/>
      <c r="IZ12" s="284"/>
      <c r="JA12" s="287"/>
      <c r="JB12" s="288"/>
      <c r="JC12" s="285"/>
      <c r="JD12" s="289"/>
      <c r="JE12" s="289"/>
      <c r="JF12" s="284"/>
      <c r="JG12" s="284"/>
      <c r="JH12" s="290"/>
      <c r="JJ12" s="281" t="str">
        <f t="shared" si="20"/>
        <v>Gruppe B</v>
      </c>
      <c r="JK12" s="283"/>
      <c r="JL12" s="303"/>
      <c r="JM12" s="284"/>
      <c r="JN12" s="287"/>
      <c r="JO12" s="288"/>
      <c r="JP12" s="285"/>
      <c r="JQ12" s="289"/>
      <c r="JR12" s="289"/>
      <c r="JS12" s="284"/>
      <c r="JT12" s="284"/>
      <c r="JU12" s="290"/>
      <c r="JW12" s="281" t="str">
        <f t="shared" si="21"/>
        <v>Gruppe B</v>
      </c>
      <c r="JX12" s="283"/>
      <c r="JY12" s="303"/>
      <c r="JZ12" s="284"/>
      <c r="KA12" s="287"/>
      <c r="KB12" s="288"/>
      <c r="KC12" s="285"/>
      <c r="KD12" s="289"/>
      <c r="KE12" s="289"/>
      <c r="KF12" s="284"/>
      <c r="KG12" s="284"/>
      <c r="KH12" s="290"/>
      <c r="KJ12" s="281" t="str">
        <f t="shared" si="22"/>
        <v>Gruppe B</v>
      </c>
      <c r="KK12" s="283"/>
      <c r="KL12" s="303"/>
      <c r="KM12" s="284"/>
      <c r="KN12" s="287"/>
      <c r="KO12" s="288"/>
      <c r="KP12" s="285"/>
      <c r="KQ12" s="289"/>
      <c r="KR12" s="289"/>
      <c r="KS12" s="284"/>
      <c r="KT12" s="284"/>
      <c r="KU12" s="290"/>
      <c r="KW12" s="281" t="str">
        <f t="shared" si="23"/>
        <v>Gruppe B</v>
      </c>
      <c r="KX12" s="283"/>
      <c r="KY12" s="303"/>
      <c r="KZ12" s="284"/>
      <c r="LA12" s="287"/>
      <c r="LB12" s="288"/>
      <c r="LC12" s="285"/>
      <c r="LD12" s="289"/>
      <c r="LE12" s="289"/>
      <c r="LF12" s="284"/>
      <c r="LG12" s="284"/>
      <c r="LH12" s="290"/>
      <c r="LJ12" s="281" t="str">
        <f t="shared" si="24"/>
        <v>Gruppe B</v>
      </c>
      <c r="LK12" s="283"/>
      <c r="LL12" s="303"/>
      <c r="LM12" s="284"/>
      <c r="LN12" s="287"/>
      <c r="LO12" s="288"/>
      <c r="LP12" s="285"/>
      <c r="LQ12" s="289"/>
      <c r="LR12" s="289"/>
      <c r="LS12" s="284"/>
      <c r="LT12" s="284"/>
      <c r="LU12" s="290"/>
      <c r="LW12" s="281" t="str">
        <f t="shared" si="25"/>
        <v>Gruppe B</v>
      </c>
      <c r="LX12" s="283"/>
      <c r="LY12" s="303"/>
      <c r="LZ12" s="284"/>
      <c r="MA12" s="287"/>
      <c r="MB12" s="288"/>
      <c r="MC12" s="285"/>
      <c r="MD12" s="289"/>
      <c r="ME12" s="289"/>
      <c r="MF12" s="284"/>
      <c r="MG12" s="284"/>
      <c r="MH12" s="290"/>
    </row>
    <row r="13" spans="1:346" x14ac:dyDescent="0.25">
      <c r="B13" s="291">
        <f>INDEX(Groups!$C$7:$C$35,MATCH(C13,Groups!$D$7:$D$35,0))</f>
        <v>5</v>
      </c>
      <c r="C13" s="292" t="str">
        <f>CalcB!$P$22</f>
        <v>B1</v>
      </c>
      <c r="D13" s="293">
        <f>INDEX(Groups!$C$7:$C$35,MATCH(E13,Groups!$D$7:$D$35,0))</f>
        <v>6</v>
      </c>
      <c r="E13" s="292" t="str">
        <f>CalcB!$Q$22</f>
        <v>B2</v>
      </c>
      <c r="F13" s="294" t="str">
        <f>CalcB!$R$22</f>
        <v/>
      </c>
      <c r="G13" s="295" t="str">
        <f>CalcB!$S$22</f>
        <v/>
      </c>
      <c r="J13" s="291">
        <f t="shared" si="0"/>
        <v>5</v>
      </c>
      <c r="K13" s="292" t="str">
        <f t="shared" ref="K13:K18" si="156">$C13</f>
        <v>B1</v>
      </c>
      <c r="L13" s="293">
        <f t="shared" si="26"/>
        <v>6</v>
      </c>
      <c r="M13" s="292" t="str">
        <f t="shared" ref="M13:M18" si="157">$E13</f>
        <v>B2</v>
      </c>
      <c r="N13" s="296"/>
      <c r="O13" s="296"/>
      <c r="P13" s="297"/>
      <c r="Q13" s="293" t="str">
        <f t="shared" ref="Q13:Q18" si="158">IF(($F13&lt;&gt;"")*($G13&lt;&gt;"")*(N13&lt;&gt;"")*(O13&lt;&gt;""),($F13&gt;$G13)*(N13&gt;O13)+($F13=$G13)*(N13=O13)+($F13&lt;$G13)*(N13&lt;O13),"")</f>
        <v/>
      </c>
      <c r="R13" s="293" t="str">
        <f>IF((Q13&lt;&gt;""),IF(OR($F13&lt;&gt;$G13,PrSettings!$M$4="●"),(($F13-$G13)=(N13-O13))*1,0),"")</f>
        <v/>
      </c>
      <c r="S13" s="293" t="str">
        <f t="shared" ref="S13:S18" si="159">IF((Q13&lt;&gt;""),($F13=N13)*($G13=O13),"")</f>
        <v/>
      </c>
      <c r="T13" s="293" t="str">
        <f>IF(Q13&lt;&gt;"",IF(ABS($F13-$G13)&gt;=PrSettings!$M$7,(ABS($F13-$G13-N13+O13)&lt;=1)*1,IF(AND(Q13,$F13=$G13,$F13&gt;=PrSettings!$M$6),(ABS(N13-$F13)&lt;=1)*1,IF(AND(ABS($F13-$G13-N13+O13)&lt;=1,$F13+$G13&gt;=PrSettings!$M$8),(ABS(N13-$F13)&lt;=1)*(ABS(O13-$G13)&lt;=1)*1,""))),"")</f>
        <v/>
      </c>
      <c r="U13" s="298"/>
      <c r="W13" s="291">
        <f t="shared" si="1"/>
        <v>5</v>
      </c>
      <c r="X13" s="292" t="str">
        <f t="shared" ref="X13:X18" si="160">$C13</f>
        <v>B1</v>
      </c>
      <c r="Y13" s="293">
        <f t="shared" si="29"/>
        <v>6</v>
      </c>
      <c r="Z13" s="292" t="str">
        <f t="shared" ref="Z13:Z18" si="161">$E13</f>
        <v>B2</v>
      </c>
      <c r="AA13" s="296"/>
      <c r="AB13" s="296"/>
      <c r="AC13" s="297"/>
      <c r="AD13" s="293" t="str">
        <f t="shared" ref="AD13:AD18" si="162">IF(($F13&lt;&gt;"")*($G13&lt;&gt;"")*(AA13&lt;&gt;"")*(AB13&lt;&gt;""),($F13&gt;$G13)*(AA13&gt;AB13)+($F13=$G13)*(AA13=AB13)+($F13&lt;$G13)*(AA13&lt;AB13),"")</f>
        <v/>
      </c>
      <c r="AE13" s="293" t="str">
        <f>IF((AD13&lt;&gt;""),IF(OR($F13&lt;&gt;$G13,PrSettings!$M$4="●"),(($F13-$G13)=(AA13-AB13))*1,0),"")</f>
        <v/>
      </c>
      <c r="AF13" s="293" t="str">
        <f t="shared" ref="AF13:AF18" si="163">IF((AD13&lt;&gt;""),($F13=AA13)*($G13=AB13),"")</f>
        <v/>
      </c>
      <c r="AG13" s="293" t="str">
        <f>IF(AD13&lt;&gt;"",IF(ABS($F13-$G13)&gt;=PrSettings!$M$7,(ABS($F13-$G13-AA13+AB13)&lt;=1)*1,IF(AND(AD13,$F13=$G13,$F13&gt;=PrSettings!$M$6),(ABS(AA13-$F13)&lt;=1)*1,IF(AND(ABS($F13-$G13-AA13+AB13)&lt;=1,$F13+$G13&gt;=PrSettings!$M$8),(ABS(AA13-$F13)&lt;=1)*(ABS(AB13-$G13)&lt;=1)*1,""))),"")</f>
        <v/>
      </c>
      <c r="AH13" s="298"/>
      <c r="AJ13" s="291">
        <f t="shared" si="2"/>
        <v>5</v>
      </c>
      <c r="AK13" s="292" t="str">
        <f t="shared" ref="AK13:AK18" si="164">$C13</f>
        <v>B1</v>
      </c>
      <c r="AL13" s="293">
        <f t="shared" si="32"/>
        <v>6</v>
      </c>
      <c r="AM13" s="292" t="str">
        <f t="shared" ref="AM13:AM18" si="165">$E13</f>
        <v>B2</v>
      </c>
      <c r="AN13" s="296"/>
      <c r="AO13" s="296"/>
      <c r="AP13" s="297"/>
      <c r="AQ13" s="293" t="str">
        <f t="shared" ref="AQ13:AQ18" si="166">IF(($F13&lt;&gt;"")*($G13&lt;&gt;"")*(AN13&lt;&gt;"")*(AO13&lt;&gt;""),($F13&gt;$G13)*(AN13&gt;AO13)+($F13=$G13)*(AN13=AO13)+($F13&lt;$G13)*(AN13&lt;AO13),"")</f>
        <v/>
      </c>
      <c r="AR13" s="293" t="str">
        <f>IF((AQ13&lt;&gt;""),IF(OR($F13&lt;&gt;$G13,PrSettings!$M$4="●"),(($F13-$G13)=(AN13-AO13))*1,0),"")</f>
        <v/>
      </c>
      <c r="AS13" s="293" t="str">
        <f t="shared" ref="AS13:AS18" si="167">IF((AQ13&lt;&gt;""),($F13=AN13)*($G13=AO13),"")</f>
        <v/>
      </c>
      <c r="AT13" s="293" t="str">
        <f>IF(AQ13&lt;&gt;"",IF(ABS($F13-$G13)&gt;=PrSettings!$M$7,(ABS($F13-$G13-AN13+AO13)&lt;=1)*1,IF(AND(AQ13,$F13=$G13,$F13&gt;=PrSettings!$M$6),(ABS(AN13-$F13)&lt;=1)*1,IF(AND(ABS($F13-$G13-AN13+AO13)&lt;=1,$F13+$G13&gt;=PrSettings!$M$8),(ABS(AN13-$F13)&lt;=1)*(ABS(AO13-$G13)&lt;=1)*1,""))),"")</f>
        <v/>
      </c>
      <c r="AU13" s="298"/>
      <c r="AW13" s="291">
        <f t="shared" si="3"/>
        <v>5</v>
      </c>
      <c r="AX13" s="292" t="str">
        <f t="shared" ref="AX13:AX18" si="168">$C13</f>
        <v>B1</v>
      </c>
      <c r="AY13" s="293">
        <f t="shared" si="35"/>
        <v>6</v>
      </c>
      <c r="AZ13" s="292" t="str">
        <f t="shared" ref="AZ13:AZ18" si="169">$E13</f>
        <v>B2</v>
      </c>
      <c r="BA13" s="296"/>
      <c r="BB13" s="296"/>
      <c r="BC13" s="297"/>
      <c r="BD13" s="293" t="str">
        <f t="shared" ref="BD13:BD18" si="170">IF(($F13&lt;&gt;"")*($G13&lt;&gt;"")*(BA13&lt;&gt;"")*(BB13&lt;&gt;""),($F13&gt;$G13)*(BA13&gt;BB13)+($F13=$G13)*(BA13=BB13)+($F13&lt;$G13)*(BA13&lt;BB13),"")</f>
        <v/>
      </c>
      <c r="BE13" s="293" t="str">
        <f>IF((BD13&lt;&gt;""),IF(OR($F13&lt;&gt;$G13,PrSettings!$M$4="●"),(($F13-$G13)=(BA13-BB13))*1,0),"")</f>
        <v/>
      </c>
      <c r="BF13" s="293" t="str">
        <f t="shared" ref="BF13:BF18" si="171">IF((BD13&lt;&gt;""),($F13=BA13)*($G13=BB13),"")</f>
        <v/>
      </c>
      <c r="BG13" s="293" t="str">
        <f>IF(BD13&lt;&gt;"",IF(ABS($F13-$G13)&gt;=PrSettings!$M$7,(ABS($F13-$G13-BA13+BB13)&lt;=1)*1,IF(AND(BD13,$F13=$G13,$F13&gt;=PrSettings!$M$6),(ABS(BA13-$F13)&lt;=1)*1,IF(AND(ABS($F13-$G13-BA13+BB13)&lt;=1,$F13+$G13&gt;=PrSettings!$M$8),(ABS(BA13-$F13)&lt;=1)*(ABS(BB13-$G13)&lt;=1)*1,""))),"")</f>
        <v/>
      </c>
      <c r="BH13" s="298"/>
      <c r="BJ13" s="291">
        <f t="shared" si="4"/>
        <v>5</v>
      </c>
      <c r="BK13" s="292" t="str">
        <f t="shared" ref="BK13:BK18" si="172">$C13</f>
        <v>B1</v>
      </c>
      <c r="BL13" s="293">
        <f t="shared" si="38"/>
        <v>6</v>
      </c>
      <c r="BM13" s="292" t="str">
        <f t="shared" ref="BM13:BM18" si="173">$E13</f>
        <v>B2</v>
      </c>
      <c r="BN13" s="296"/>
      <c r="BO13" s="296"/>
      <c r="BP13" s="297"/>
      <c r="BQ13" s="293" t="str">
        <f t="shared" ref="BQ13:BQ18" si="174">IF(($F13&lt;&gt;"")*($G13&lt;&gt;"")*(BN13&lt;&gt;"")*(BO13&lt;&gt;""),($F13&gt;$G13)*(BN13&gt;BO13)+($F13=$G13)*(BN13=BO13)+($F13&lt;$G13)*(BN13&lt;BO13),"")</f>
        <v/>
      </c>
      <c r="BR13" s="293" t="str">
        <f>IF((BQ13&lt;&gt;""),IF(OR($F13&lt;&gt;$G13,PrSettings!$M$4="●"),(($F13-$G13)=(BN13-BO13))*1,0),"")</f>
        <v/>
      </c>
      <c r="BS13" s="293" t="str">
        <f t="shared" ref="BS13:BS18" si="175">IF((BQ13&lt;&gt;""),($F13=BN13)*($G13=BO13),"")</f>
        <v/>
      </c>
      <c r="BT13" s="293" t="str">
        <f>IF(BQ13&lt;&gt;"",IF(ABS($F13-$G13)&gt;=PrSettings!$M$7,(ABS($F13-$G13-BN13+BO13)&lt;=1)*1,IF(AND(BQ13,$F13=$G13,$F13&gt;=PrSettings!$M$6),(ABS(BN13-$F13)&lt;=1)*1,IF(AND(ABS($F13-$G13-BN13+BO13)&lt;=1,$F13+$G13&gt;=PrSettings!$M$8),(ABS(BN13-$F13)&lt;=1)*(ABS(BO13-$G13)&lt;=1)*1,""))),"")</f>
        <v/>
      </c>
      <c r="BU13" s="298"/>
      <c r="BW13" s="291">
        <f t="shared" si="5"/>
        <v>5</v>
      </c>
      <c r="BX13" s="292" t="str">
        <f t="shared" ref="BX13:BX18" si="176">$C13</f>
        <v>B1</v>
      </c>
      <c r="BY13" s="293">
        <f t="shared" si="41"/>
        <v>6</v>
      </c>
      <c r="BZ13" s="292" t="str">
        <f t="shared" ref="BZ13:BZ18" si="177">$E13</f>
        <v>B2</v>
      </c>
      <c r="CA13" s="296"/>
      <c r="CB13" s="296"/>
      <c r="CC13" s="297"/>
      <c r="CD13" s="293" t="str">
        <f t="shared" ref="CD13:CD18" si="178">IF(($F13&lt;&gt;"")*($G13&lt;&gt;"")*(CA13&lt;&gt;"")*(CB13&lt;&gt;""),($F13&gt;$G13)*(CA13&gt;CB13)+($F13=$G13)*(CA13=CB13)+($F13&lt;$G13)*(CA13&lt;CB13),"")</f>
        <v/>
      </c>
      <c r="CE13" s="293" t="str">
        <f>IF((CD13&lt;&gt;""),IF(OR($F13&lt;&gt;$G13,PrSettings!$M$4="●"),(($F13-$G13)=(CA13-CB13))*1,0),"")</f>
        <v/>
      </c>
      <c r="CF13" s="293" t="str">
        <f t="shared" ref="CF13:CF18" si="179">IF((CD13&lt;&gt;""),($F13=CA13)*($G13=CB13),"")</f>
        <v/>
      </c>
      <c r="CG13" s="293" t="str">
        <f>IF(CD13&lt;&gt;"",IF(ABS($F13-$G13)&gt;=PrSettings!$M$7,(ABS($F13-$G13-CA13+CB13)&lt;=1)*1,IF(AND(CD13,$F13=$G13,$F13&gt;=PrSettings!$M$6),(ABS(CA13-$F13)&lt;=1)*1,IF(AND(ABS($F13-$G13-CA13+CB13)&lt;=1,$F13+$G13&gt;=PrSettings!$M$8),(ABS(CA13-$F13)&lt;=1)*(ABS(CB13-$G13)&lt;=1)*1,""))),"")</f>
        <v/>
      </c>
      <c r="CH13" s="298"/>
      <c r="CJ13" s="291">
        <f t="shared" si="6"/>
        <v>5</v>
      </c>
      <c r="CK13" s="292" t="str">
        <f t="shared" ref="CK13:CK18" si="180">$C13</f>
        <v>B1</v>
      </c>
      <c r="CL13" s="293">
        <f t="shared" si="44"/>
        <v>6</v>
      </c>
      <c r="CM13" s="292" t="str">
        <f t="shared" ref="CM13:CM18" si="181">$E13</f>
        <v>B2</v>
      </c>
      <c r="CN13" s="296"/>
      <c r="CO13" s="296"/>
      <c r="CP13" s="297"/>
      <c r="CQ13" s="293" t="str">
        <f t="shared" ref="CQ13:CQ18" si="182">IF(($F13&lt;&gt;"")*($G13&lt;&gt;"")*(CN13&lt;&gt;"")*(CO13&lt;&gt;""),($F13&gt;$G13)*(CN13&gt;CO13)+($F13=$G13)*(CN13=CO13)+($F13&lt;$G13)*(CN13&lt;CO13),"")</f>
        <v/>
      </c>
      <c r="CR13" s="293" t="str">
        <f>IF((CQ13&lt;&gt;""),IF(OR($F13&lt;&gt;$G13,PrSettings!$M$4="●"),(($F13-$G13)=(CN13-CO13))*1,0),"")</f>
        <v/>
      </c>
      <c r="CS13" s="293" t="str">
        <f t="shared" ref="CS13:CS18" si="183">IF((CQ13&lt;&gt;""),($F13=CN13)*($G13=CO13),"")</f>
        <v/>
      </c>
      <c r="CT13" s="293" t="str">
        <f>IF(CQ13&lt;&gt;"",IF(ABS($F13-$G13)&gt;=PrSettings!$M$7,(ABS($F13-$G13-CN13+CO13)&lt;=1)*1,IF(AND(CQ13,$F13=$G13,$F13&gt;=PrSettings!$M$6),(ABS(CN13-$F13)&lt;=1)*1,IF(AND(ABS($F13-$G13-CN13+CO13)&lt;=1,$F13+$G13&gt;=PrSettings!$M$8),(ABS(CN13-$F13)&lt;=1)*(ABS(CO13-$G13)&lt;=1)*1,""))),"")</f>
        <v/>
      </c>
      <c r="CU13" s="298"/>
      <c r="CW13" s="291">
        <f t="shared" si="7"/>
        <v>5</v>
      </c>
      <c r="CX13" s="292" t="str">
        <f t="shared" ref="CX13:CX18" si="184">$C13</f>
        <v>B1</v>
      </c>
      <c r="CY13" s="293">
        <f t="shared" si="47"/>
        <v>6</v>
      </c>
      <c r="CZ13" s="292" t="str">
        <f t="shared" ref="CZ13:CZ18" si="185">$E13</f>
        <v>B2</v>
      </c>
      <c r="DA13" s="296"/>
      <c r="DB13" s="296"/>
      <c r="DC13" s="297"/>
      <c r="DD13" s="293" t="str">
        <f t="shared" ref="DD13:DD18" si="186">IF(($F13&lt;&gt;"")*($G13&lt;&gt;"")*(DA13&lt;&gt;"")*(DB13&lt;&gt;""),($F13&gt;$G13)*(DA13&gt;DB13)+($F13=$G13)*(DA13=DB13)+($F13&lt;$G13)*(DA13&lt;DB13),"")</f>
        <v/>
      </c>
      <c r="DE13" s="293" t="str">
        <f>IF((DD13&lt;&gt;""),IF(OR($F13&lt;&gt;$G13,PrSettings!$M$4="●"),(($F13-$G13)=(DA13-DB13))*1,0),"")</f>
        <v/>
      </c>
      <c r="DF13" s="293" t="str">
        <f t="shared" ref="DF13:DF18" si="187">IF((DD13&lt;&gt;""),($F13=DA13)*($G13=DB13),"")</f>
        <v/>
      </c>
      <c r="DG13" s="293" t="str">
        <f>IF(DD13&lt;&gt;"",IF(ABS($F13-$G13)&gt;=PrSettings!$M$7,(ABS($F13-$G13-DA13+DB13)&lt;=1)*1,IF(AND(DD13,$F13=$G13,$F13&gt;=PrSettings!$M$6),(ABS(DA13-$F13)&lt;=1)*1,IF(AND(ABS($F13-$G13-DA13+DB13)&lt;=1,$F13+$G13&gt;=PrSettings!$M$8),(ABS(DA13-$F13)&lt;=1)*(ABS(DB13-$G13)&lt;=1)*1,""))),"")</f>
        <v/>
      </c>
      <c r="DH13" s="298"/>
      <c r="DJ13" s="291">
        <f t="shared" si="8"/>
        <v>5</v>
      </c>
      <c r="DK13" s="292" t="str">
        <f t="shared" ref="DK13:DK18" si="188">$C13</f>
        <v>B1</v>
      </c>
      <c r="DL13" s="293">
        <f t="shared" si="50"/>
        <v>6</v>
      </c>
      <c r="DM13" s="292" t="str">
        <f t="shared" ref="DM13:DM18" si="189">$E13</f>
        <v>B2</v>
      </c>
      <c r="DN13" s="296"/>
      <c r="DO13" s="296"/>
      <c r="DP13" s="297"/>
      <c r="DQ13" s="293" t="str">
        <f t="shared" ref="DQ13:DQ18" si="190">IF(($F13&lt;&gt;"")*($G13&lt;&gt;"")*(DN13&lt;&gt;"")*(DO13&lt;&gt;""),($F13&gt;$G13)*(DN13&gt;DO13)+($F13=$G13)*(DN13=DO13)+($F13&lt;$G13)*(DN13&lt;DO13),"")</f>
        <v/>
      </c>
      <c r="DR13" s="293" t="str">
        <f>IF((DQ13&lt;&gt;""),IF(OR($F13&lt;&gt;$G13,PrSettings!$M$4="●"),(($F13-$G13)=(DN13-DO13))*1,0),"")</f>
        <v/>
      </c>
      <c r="DS13" s="293" t="str">
        <f t="shared" ref="DS13:DS18" si="191">IF((DQ13&lt;&gt;""),($F13=DN13)*($G13=DO13),"")</f>
        <v/>
      </c>
      <c r="DT13" s="293" t="str">
        <f>IF(DQ13&lt;&gt;"",IF(ABS($F13-$G13)&gt;=PrSettings!$M$7,(ABS($F13-$G13-DN13+DO13)&lt;=1)*1,IF(AND(DQ13,$F13=$G13,$F13&gt;=PrSettings!$M$6),(ABS(DN13-$F13)&lt;=1)*1,IF(AND(ABS($F13-$G13-DN13+DO13)&lt;=1,$F13+$G13&gt;=PrSettings!$M$8),(ABS(DN13-$F13)&lt;=1)*(ABS(DO13-$G13)&lt;=1)*1,""))),"")</f>
        <v/>
      </c>
      <c r="DU13" s="298"/>
      <c r="DW13" s="291">
        <f t="shared" si="9"/>
        <v>5</v>
      </c>
      <c r="DX13" s="292" t="str">
        <f t="shared" ref="DX13:DX18" si="192">$C13</f>
        <v>B1</v>
      </c>
      <c r="DY13" s="293">
        <f t="shared" si="53"/>
        <v>6</v>
      </c>
      <c r="DZ13" s="292" t="str">
        <f t="shared" ref="DZ13:DZ18" si="193">$E13</f>
        <v>B2</v>
      </c>
      <c r="EA13" s="296"/>
      <c r="EB13" s="296"/>
      <c r="EC13" s="297"/>
      <c r="ED13" s="293" t="str">
        <f t="shared" ref="ED13:ED18" si="194">IF(($F13&lt;&gt;"")*($G13&lt;&gt;"")*(EA13&lt;&gt;"")*(EB13&lt;&gt;""),($F13&gt;$G13)*(EA13&gt;EB13)+($F13=$G13)*(EA13=EB13)+($F13&lt;$G13)*(EA13&lt;EB13),"")</f>
        <v/>
      </c>
      <c r="EE13" s="293" t="str">
        <f>IF((ED13&lt;&gt;""),IF(OR($F13&lt;&gt;$G13,PrSettings!$M$4="●"),(($F13-$G13)=(EA13-EB13))*1,0),"")</f>
        <v/>
      </c>
      <c r="EF13" s="293" t="str">
        <f t="shared" ref="EF13:EF18" si="195">IF((ED13&lt;&gt;""),($F13=EA13)*($G13=EB13),"")</f>
        <v/>
      </c>
      <c r="EG13" s="293" t="str">
        <f>IF(ED13&lt;&gt;"",IF(ABS($F13-$G13)&gt;=PrSettings!$M$7,(ABS($F13-$G13-EA13+EB13)&lt;=1)*1,IF(AND(ED13,$F13=$G13,$F13&gt;=PrSettings!$M$6),(ABS(EA13-$F13)&lt;=1)*1,IF(AND(ABS($F13-$G13-EA13+EB13)&lt;=1,$F13+$G13&gt;=PrSettings!$M$8),(ABS(EA13-$F13)&lt;=1)*(ABS(EB13-$G13)&lt;=1)*1,""))),"")</f>
        <v/>
      </c>
      <c r="EH13" s="298"/>
      <c r="EJ13" s="291">
        <f t="shared" si="10"/>
        <v>5</v>
      </c>
      <c r="EK13" s="292" t="str">
        <f t="shared" ref="EK13:EK18" si="196">$C13</f>
        <v>B1</v>
      </c>
      <c r="EL13" s="293">
        <f t="shared" si="56"/>
        <v>6</v>
      </c>
      <c r="EM13" s="292" t="str">
        <f t="shared" ref="EM13:EM18" si="197">$E13</f>
        <v>B2</v>
      </c>
      <c r="EN13" s="296"/>
      <c r="EO13" s="296"/>
      <c r="EP13" s="297"/>
      <c r="EQ13" s="293" t="str">
        <f t="shared" ref="EQ13:EQ18" si="198">IF(($F13&lt;&gt;"")*($G13&lt;&gt;"")*(EN13&lt;&gt;"")*(EO13&lt;&gt;""),($F13&gt;$G13)*(EN13&gt;EO13)+($F13=$G13)*(EN13=EO13)+($F13&lt;$G13)*(EN13&lt;EO13),"")</f>
        <v/>
      </c>
      <c r="ER13" s="293" t="str">
        <f>IF((EQ13&lt;&gt;""),IF(OR($F13&lt;&gt;$G13,PrSettings!$M$4="●"),(($F13-$G13)=(EN13-EO13))*1,0),"")</f>
        <v/>
      </c>
      <c r="ES13" s="293" t="str">
        <f t="shared" ref="ES13:ES18" si="199">IF((EQ13&lt;&gt;""),($F13=EN13)*($G13=EO13),"")</f>
        <v/>
      </c>
      <c r="ET13" s="293" t="str">
        <f>IF(EQ13&lt;&gt;"",IF(ABS($F13-$G13)&gt;=PrSettings!$M$7,(ABS($F13-$G13-EN13+EO13)&lt;=1)*1,IF(AND(EQ13,$F13=$G13,$F13&gt;=PrSettings!$M$6),(ABS(EN13-$F13)&lt;=1)*1,IF(AND(ABS($F13-$G13-EN13+EO13)&lt;=1,$F13+$G13&gt;=PrSettings!$M$8),(ABS(EN13-$F13)&lt;=1)*(ABS(EO13-$G13)&lt;=1)*1,""))),"")</f>
        <v/>
      </c>
      <c r="EU13" s="298"/>
      <c r="EW13" s="291">
        <f t="shared" si="11"/>
        <v>5</v>
      </c>
      <c r="EX13" s="292" t="str">
        <f t="shared" ref="EX13:EX18" si="200">$C13</f>
        <v>B1</v>
      </c>
      <c r="EY13" s="293">
        <f t="shared" si="59"/>
        <v>6</v>
      </c>
      <c r="EZ13" s="292" t="str">
        <f t="shared" ref="EZ13:EZ18" si="201">$E13</f>
        <v>B2</v>
      </c>
      <c r="FA13" s="296"/>
      <c r="FB13" s="296"/>
      <c r="FC13" s="297"/>
      <c r="FD13" s="293" t="str">
        <f t="shared" ref="FD13:FD18" si="202">IF(($F13&lt;&gt;"")*($G13&lt;&gt;"")*(FA13&lt;&gt;"")*(FB13&lt;&gt;""),($F13&gt;$G13)*(FA13&gt;FB13)+($F13=$G13)*(FA13=FB13)+($F13&lt;$G13)*(FA13&lt;FB13),"")</f>
        <v/>
      </c>
      <c r="FE13" s="293" t="str">
        <f>IF((FD13&lt;&gt;""),IF(OR($F13&lt;&gt;$G13,PrSettings!$M$4="●"),(($F13-$G13)=(FA13-FB13))*1,0),"")</f>
        <v/>
      </c>
      <c r="FF13" s="293" t="str">
        <f t="shared" ref="FF13:FF18" si="203">IF((FD13&lt;&gt;""),($F13=FA13)*($G13=FB13),"")</f>
        <v/>
      </c>
      <c r="FG13" s="293" t="str">
        <f>IF(FD13&lt;&gt;"",IF(ABS($F13-$G13)&gt;=PrSettings!$M$7,(ABS($F13-$G13-FA13+FB13)&lt;=1)*1,IF(AND(FD13,$F13=$G13,$F13&gt;=PrSettings!$M$6),(ABS(FA13-$F13)&lt;=1)*1,IF(AND(ABS($F13-$G13-FA13+FB13)&lt;=1,$F13+$G13&gt;=PrSettings!$M$8),(ABS(FA13-$F13)&lt;=1)*(ABS(FB13-$G13)&lt;=1)*1,""))),"")</f>
        <v/>
      </c>
      <c r="FH13" s="298"/>
      <c r="FJ13" s="291">
        <f t="shared" si="12"/>
        <v>5</v>
      </c>
      <c r="FK13" s="292" t="str">
        <f t="shared" ref="FK13:FK18" si="204">$C13</f>
        <v>B1</v>
      </c>
      <c r="FL13" s="293">
        <f t="shared" si="62"/>
        <v>6</v>
      </c>
      <c r="FM13" s="292" t="str">
        <f t="shared" ref="FM13:FM18" si="205">$E13</f>
        <v>B2</v>
      </c>
      <c r="FN13" s="296"/>
      <c r="FO13" s="296"/>
      <c r="FP13" s="297"/>
      <c r="FQ13" s="293" t="str">
        <f t="shared" ref="FQ13:FQ18" si="206">IF(($F13&lt;&gt;"")*($G13&lt;&gt;"")*(FN13&lt;&gt;"")*(FO13&lt;&gt;""),($F13&gt;$G13)*(FN13&gt;FO13)+($F13=$G13)*(FN13=FO13)+($F13&lt;$G13)*(FN13&lt;FO13),"")</f>
        <v/>
      </c>
      <c r="FR13" s="293" t="str">
        <f>IF((FQ13&lt;&gt;""),IF(OR($F13&lt;&gt;$G13,PrSettings!$M$4="●"),(($F13-$G13)=(FN13-FO13))*1,0),"")</f>
        <v/>
      </c>
      <c r="FS13" s="293" t="str">
        <f t="shared" ref="FS13:FS18" si="207">IF((FQ13&lt;&gt;""),($F13=FN13)*($G13=FO13),"")</f>
        <v/>
      </c>
      <c r="FT13" s="293" t="str">
        <f>IF(FQ13&lt;&gt;"",IF(ABS($F13-$G13)&gt;=PrSettings!$M$7,(ABS($F13-$G13-FN13+FO13)&lt;=1)*1,IF(AND(FQ13,$F13=$G13,$F13&gt;=PrSettings!$M$6),(ABS(FN13-$F13)&lt;=1)*1,IF(AND(ABS($F13-$G13-FN13+FO13)&lt;=1,$F13+$G13&gt;=PrSettings!$M$8),(ABS(FN13-$F13)&lt;=1)*(ABS(FO13-$G13)&lt;=1)*1,""))),"")</f>
        <v/>
      </c>
      <c r="FU13" s="298"/>
      <c r="FW13" s="291">
        <f t="shared" si="13"/>
        <v>5</v>
      </c>
      <c r="FX13" s="292" t="str">
        <f t="shared" ref="FX13:FX18" si="208">$C13</f>
        <v>B1</v>
      </c>
      <c r="FY13" s="293">
        <f t="shared" si="65"/>
        <v>6</v>
      </c>
      <c r="FZ13" s="292" t="str">
        <f t="shared" ref="FZ13:FZ18" si="209">$E13</f>
        <v>B2</v>
      </c>
      <c r="GA13" s="296"/>
      <c r="GB13" s="296"/>
      <c r="GC13" s="297"/>
      <c r="GD13" s="293" t="str">
        <f t="shared" ref="GD13:GD18" si="210">IF(($F13&lt;&gt;"")*($G13&lt;&gt;"")*(GA13&lt;&gt;"")*(GB13&lt;&gt;""),($F13&gt;$G13)*(GA13&gt;GB13)+($F13=$G13)*(GA13=GB13)+($F13&lt;$G13)*(GA13&lt;GB13),"")</f>
        <v/>
      </c>
      <c r="GE13" s="293" t="str">
        <f>IF((GD13&lt;&gt;""),IF(OR($F13&lt;&gt;$G13,PrSettings!$M$4="●"),(($F13-$G13)=(GA13-GB13))*1,0),"")</f>
        <v/>
      </c>
      <c r="GF13" s="293" t="str">
        <f t="shared" ref="GF13:GF18" si="211">IF((GD13&lt;&gt;""),($F13=GA13)*($G13=GB13),"")</f>
        <v/>
      </c>
      <c r="GG13" s="293" t="str">
        <f>IF(GD13&lt;&gt;"",IF(ABS($F13-$G13)&gt;=PrSettings!$M$7,(ABS($F13-$G13-GA13+GB13)&lt;=1)*1,IF(AND(GD13,$F13=$G13,$F13&gt;=PrSettings!$M$6),(ABS(GA13-$F13)&lt;=1)*1,IF(AND(ABS($F13-$G13-GA13+GB13)&lt;=1,$F13+$G13&gt;=PrSettings!$M$8),(ABS(GA13-$F13)&lt;=1)*(ABS(GB13-$G13)&lt;=1)*1,""))),"")</f>
        <v/>
      </c>
      <c r="GH13" s="298"/>
      <c r="GJ13" s="291">
        <f t="shared" si="14"/>
        <v>5</v>
      </c>
      <c r="GK13" s="292" t="str">
        <f t="shared" ref="GK13:GK18" si="212">$C13</f>
        <v>B1</v>
      </c>
      <c r="GL13" s="293">
        <f t="shared" si="68"/>
        <v>6</v>
      </c>
      <c r="GM13" s="292" t="str">
        <f t="shared" ref="GM13:GM18" si="213">$E13</f>
        <v>B2</v>
      </c>
      <c r="GN13" s="296"/>
      <c r="GO13" s="296"/>
      <c r="GP13" s="297"/>
      <c r="GQ13" s="293" t="str">
        <f t="shared" ref="GQ13:GQ18" si="214">IF(($F13&lt;&gt;"")*($G13&lt;&gt;"")*(GN13&lt;&gt;"")*(GO13&lt;&gt;""),($F13&gt;$G13)*(GN13&gt;GO13)+($F13=$G13)*(GN13=GO13)+($F13&lt;$G13)*(GN13&lt;GO13),"")</f>
        <v/>
      </c>
      <c r="GR13" s="293" t="str">
        <f>IF((GQ13&lt;&gt;""),IF(OR($F13&lt;&gt;$G13,PrSettings!$M$4="●"),(($F13-$G13)=(GN13-GO13))*1,0),"")</f>
        <v/>
      </c>
      <c r="GS13" s="293" t="str">
        <f t="shared" ref="GS13:GS18" si="215">IF((GQ13&lt;&gt;""),($F13=GN13)*($G13=GO13),"")</f>
        <v/>
      </c>
      <c r="GT13" s="293" t="str">
        <f>IF(GQ13&lt;&gt;"",IF(ABS($F13-$G13)&gt;=PrSettings!$M$7,(ABS($F13-$G13-GN13+GO13)&lt;=1)*1,IF(AND(GQ13,$F13=$G13,$F13&gt;=PrSettings!$M$6),(ABS(GN13-$F13)&lt;=1)*1,IF(AND(ABS($F13-$G13-GN13+GO13)&lt;=1,$F13+$G13&gt;=PrSettings!$M$8),(ABS(GN13-$F13)&lt;=1)*(ABS(GO13-$G13)&lt;=1)*1,""))),"")</f>
        <v/>
      </c>
      <c r="GU13" s="298"/>
      <c r="GW13" s="291">
        <f t="shared" si="15"/>
        <v>5</v>
      </c>
      <c r="GX13" s="292" t="str">
        <f t="shared" ref="GX13:GX18" si="216">$C13</f>
        <v>B1</v>
      </c>
      <c r="GY13" s="293">
        <f t="shared" si="71"/>
        <v>6</v>
      </c>
      <c r="GZ13" s="292" t="str">
        <f t="shared" ref="GZ13:GZ18" si="217">$E13</f>
        <v>B2</v>
      </c>
      <c r="HA13" s="296"/>
      <c r="HB13" s="296"/>
      <c r="HC13" s="297"/>
      <c r="HD13" s="293" t="str">
        <f t="shared" ref="HD13:HD18" si="218">IF(($F13&lt;&gt;"")*($G13&lt;&gt;"")*(HA13&lt;&gt;"")*(HB13&lt;&gt;""),($F13&gt;$G13)*(HA13&gt;HB13)+($F13=$G13)*(HA13=HB13)+($F13&lt;$G13)*(HA13&lt;HB13),"")</f>
        <v/>
      </c>
      <c r="HE13" s="293" t="str">
        <f>IF((HD13&lt;&gt;""),IF(OR($F13&lt;&gt;$G13,PrSettings!$M$4="●"),(($F13-$G13)=(HA13-HB13))*1,0),"")</f>
        <v/>
      </c>
      <c r="HF13" s="293" t="str">
        <f t="shared" ref="HF13:HF18" si="219">IF((HD13&lt;&gt;""),($F13=HA13)*($G13=HB13),"")</f>
        <v/>
      </c>
      <c r="HG13" s="293" t="str">
        <f>IF(HD13&lt;&gt;"",IF(ABS($F13-$G13)&gt;=PrSettings!$M$7,(ABS($F13-$G13-HA13+HB13)&lt;=1)*1,IF(AND(HD13,$F13=$G13,$F13&gt;=PrSettings!$M$6),(ABS(HA13-$F13)&lt;=1)*1,IF(AND(ABS($F13-$G13-HA13+HB13)&lt;=1,$F13+$G13&gt;=PrSettings!$M$8),(ABS(HA13-$F13)&lt;=1)*(ABS(HB13-$G13)&lt;=1)*1,""))),"")</f>
        <v/>
      </c>
      <c r="HH13" s="298"/>
      <c r="HJ13" s="291">
        <f t="shared" si="16"/>
        <v>5</v>
      </c>
      <c r="HK13" s="292" t="str">
        <f t="shared" ref="HK13:HK18" si="220">$C13</f>
        <v>B1</v>
      </c>
      <c r="HL13" s="293">
        <f t="shared" si="74"/>
        <v>6</v>
      </c>
      <c r="HM13" s="292" t="str">
        <f t="shared" ref="HM13:HM18" si="221">$E13</f>
        <v>B2</v>
      </c>
      <c r="HN13" s="296"/>
      <c r="HO13" s="296"/>
      <c r="HP13" s="297"/>
      <c r="HQ13" s="293" t="str">
        <f t="shared" ref="HQ13:HQ18" si="222">IF(($F13&lt;&gt;"")*($G13&lt;&gt;"")*(HN13&lt;&gt;"")*(HO13&lt;&gt;""),($F13&gt;$G13)*(HN13&gt;HO13)+($F13=$G13)*(HN13=HO13)+($F13&lt;$G13)*(HN13&lt;HO13),"")</f>
        <v/>
      </c>
      <c r="HR13" s="293" t="str">
        <f>IF((HQ13&lt;&gt;""),IF(OR($F13&lt;&gt;$G13,PrSettings!$M$4="●"),(($F13-$G13)=(HN13-HO13))*1,0),"")</f>
        <v/>
      </c>
      <c r="HS13" s="293" t="str">
        <f t="shared" ref="HS13:HS18" si="223">IF((HQ13&lt;&gt;""),($F13=HN13)*($G13=HO13),"")</f>
        <v/>
      </c>
      <c r="HT13" s="293" t="str">
        <f>IF(HQ13&lt;&gt;"",IF(ABS($F13-$G13)&gt;=PrSettings!$M$7,(ABS($F13-$G13-HN13+HO13)&lt;=1)*1,IF(AND(HQ13,$F13=$G13,$F13&gt;=PrSettings!$M$6),(ABS(HN13-$F13)&lt;=1)*1,IF(AND(ABS($F13-$G13-HN13+HO13)&lt;=1,$F13+$G13&gt;=PrSettings!$M$8),(ABS(HN13-$F13)&lt;=1)*(ABS(HO13-$G13)&lt;=1)*1,""))),"")</f>
        <v/>
      </c>
      <c r="HU13" s="298"/>
      <c r="HW13" s="291">
        <f t="shared" si="17"/>
        <v>5</v>
      </c>
      <c r="HX13" s="292" t="str">
        <f t="shared" ref="HX13:HX18" si="224">$C13</f>
        <v>B1</v>
      </c>
      <c r="HY13" s="293">
        <f t="shared" si="77"/>
        <v>6</v>
      </c>
      <c r="HZ13" s="292" t="str">
        <f t="shared" ref="HZ13:HZ18" si="225">$E13</f>
        <v>B2</v>
      </c>
      <c r="IA13" s="296"/>
      <c r="IB13" s="296"/>
      <c r="IC13" s="297"/>
      <c r="ID13" s="293" t="str">
        <f t="shared" ref="ID13:ID18" si="226">IF(($F13&lt;&gt;"")*($G13&lt;&gt;"")*(IA13&lt;&gt;"")*(IB13&lt;&gt;""),($F13&gt;$G13)*(IA13&gt;IB13)+($F13=$G13)*(IA13=IB13)+($F13&lt;$G13)*(IA13&lt;IB13),"")</f>
        <v/>
      </c>
      <c r="IE13" s="293" t="str">
        <f>IF((ID13&lt;&gt;""),IF(OR($F13&lt;&gt;$G13,PrSettings!$M$4="●"),(($F13-$G13)=(IA13-IB13))*1,0),"")</f>
        <v/>
      </c>
      <c r="IF13" s="293" t="str">
        <f t="shared" ref="IF13:IF18" si="227">IF((ID13&lt;&gt;""),($F13=IA13)*($G13=IB13),"")</f>
        <v/>
      </c>
      <c r="IG13" s="293" t="str">
        <f>IF(ID13&lt;&gt;"",IF(ABS($F13-$G13)&gt;=PrSettings!$M$7,(ABS($F13-$G13-IA13+IB13)&lt;=1)*1,IF(AND(ID13,$F13=$G13,$F13&gt;=PrSettings!$M$6),(ABS(IA13-$F13)&lt;=1)*1,IF(AND(ABS($F13-$G13-IA13+IB13)&lt;=1,$F13+$G13&gt;=PrSettings!$M$8),(ABS(IA13-$F13)&lt;=1)*(ABS(IB13-$G13)&lt;=1)*1,""))),"")</f>
        <v/>
      </c>
      <c r="IH13" s="298"/>
      <c r="IJ13" s="291">
        <f t="shared" si="18"/>
        <v>5</v>
      </c>
      <c r="IK13" s="292" t="str">
        <f t="shared" ref="IK13:IK18" si="228">$C13</f>
        <v>B1</v>
      </c>
      <c r="IL13" s="293">
        <f t="shared" si="80"/>
        <v>6</v>
      </c>
      <c r="IM13" s="292" t="str">
        <f t="shared" ref="IM13:IM18" si="229">$E13</f>
        <v>B2</v>
      </c>
      <c r="IN13" s="296"/>
      <c r="IO13" s="296"/>
      <c r="IP13" s="297"/>
      <c r="IQ13" s="293" t="str">
        <f t="shared" ref="IQ13:IQ18" si="230">IF(($F13&lt;&gt;"")*($G13&lt;&gt;"")*(IN13&lt;&gt;"")*(IO13&lt;&gt;""),($F13&gt;$G13)*(IN13&gt;IO13)+($F13=$G13)*(IN13=IO13)+($F13&lt;$G13)*(IN13&lt;IO13),"")</f>
        <v/>
      </c>
      <c r="IR13" s="293" t="str">
        <f>IF((IQ13&lt;&gt;""),IF(OR($F13&lt;&gt;$G13,PrSettings!$M$4="●"),(($F13-$G13)=(IN13-IO13))*1,0),"")</f>
        <v/>
      </c>
      <c r="IS13" s="293" t="str">
        <f t="shared" ref="IS13:IS18" si="231">IF((IQ13&lt;&gt;""),($F13=IN13)*($G13=IO13),"")</f>
        <v/>
      </c>
      <c r="IT13" s="293" t="str">
        <f>IF(IQ13&lt;&gt;"",IF(ABS($F13-$G13)&gt;=PrSettings!$M$7,(ABS($F13-$G13-IN13+IO13)&lt;=1)*1,IF(AND(IQ13,$F13=$G13,$F13&gt;=PrSettings!$M$6),(ABS(IN13-$F13)&lt;=1)*1,IF(AND(ABS($F13-$G13-IN13+IO13)&lt;=1,$F13+$G13&gt;=PrSettings!$M$8),(ABS(IN13-$F13)&lt;=1)*(ABS(IO13-$G13)&lt;=1)*1,""))),"")</f>
        <v/>
      </c>
      <c r="IU13" s="298"/>
      <c r="IW13" s="291">
        <f t="shared" si="19"/>
        <v>5</v>
      </c>
      <c r="IX13" s="292" t="str">
        <f t="shared" ref="IX13:IX18" si="232">$C13</f>
        <v>B1</v>
      </c>
      <c r="IY13" s="293">
        <f t="shared" si="83"/>
        <v>6</v>
      </c>
      <c r="IZ13" s="292" t="str">
        <f t="shared" ref="IZ13:IZ18" si="233">$E13</f>
        <v>B2</v>
      </c>
      <c r="JA13" s="296"/>
      <c r="JB13" s="296"/>
      <c r="JC13" s="297"/>
      <c r="JD13" s="293" t="str">
        <f t="shared" ref="JD13:JD18" si="234">IF(($F13&lt;&gt;"")*($G13&lt;&gt;"")*(JA13&lt;&gt;"")*(JB13&lt;&gt;""),($F13&gt;$G13)*(JA13&gt;JB13)+($F13=$G13)*(JA13=JB13)+($F13&lt;$G13)*(JA13&lt;JB13),"")</f>
        <v/>
      </c>
      <c r="JE13" s="293" t="str">
        <f>IF((JD13&lt;&gt;""),IF(OR($F13&lt;&gt;$G13,PrSettings!$M$4="●"),(($F13-$G13)=(JA13-JB13))*1,0),"")</f>
        <v/>
      </c>
      <c r="JF13" s="293" t="str">
        <f t="shared" ref="JF13:JF18" si="235">IF((JD13&lt;&gt;""),($F13=JA13)*($G13=JB13),"")</f>
        <v/>
      </c>
      <c r="JG13" s="293" t="str">
        <f>IF(JD13&lt;&gt;"",IF(ABS($F13-$G13)&gt;=PrSettings!$M$7,(ABS($F13-$G13-JA13+JB13)&lt;=1)*1,IF(AND(JD13,$F13=$G13,$F13&gt;=PrSettings!$M$6),(ABS(JA13-$F13)&lt;=1)*1,IF(AND(ABS($F13-$G13-JA13+JB13)&lt;=1,$F13+$G13&gt;=PrSettings!$M$8),(ABS(JA13-$F13)&lt;=1)*(ABS(JB13-$G13)&lt;=1)*1,""))),"")</f>
        <v/>
      </c>
      <c r="JH13" s="298"/>
      <c r="JJ13" s="291">
        <f t="shared" si="20"/>
        <v>5</v>
      </c>
      <c r="JK13" s="292" t="str">
        <f t="shared" ref="JK13:JK18" si="236">$C13</f>
        <v>B1</v>
      </c>
      <c r="JL13" s="293">
        <f t="shared" si="86"/>
        <v>6</v>
      </c>
      <c r="JM13" s="292" t="str">
        <f t="shared" ref="JM13:JM18" si="237">$E13</f>
        <v>B2</v>
      </c>
      <c r="JN13" s="296"/>
      <c r="JO13" s="296"/>
      <c r="JP13" s="297"/>
      <c r="JQ13" s="293" t="str">
        <f t="shared" ref="JQ13:JQ18" si="238">IF(($F13&lt;&gt;"")*($G13&lt;&gt;"")*(JN13&lt;&gt;"")*(JO13&lt;&gt;""),($F13&gt;$G13)*(JN13&gt;JO13)+($F13=$G13)*(JN13=JO13)+($F13&lt;$G13)*(JN13&lt;JO13),"")</f>
        <v/>
      </c>
      <c r="JR13" s="293" t="str">
        <f>IF((JQ13&lt;&gt;""),IF(OR($F13&lt;&gt;$G13,PrSettings!$M$4="●"),(($F13-$G13)=(JN13-JO13))*1,0),"")</f>
        <v/>
      </c>
      <c r="JS13" s="293" t="str">
        <f t="shared" ref="JS13:JS18" si="239">IF((JQ13&lt;&gt;""),($F13=JN13)*($G13=JO13),"")</f>
        <v/>
      </c>
      <c r="JT13" s="293" t="str">
        <f>IF(JQ13&lt;&gt;"",IF(ABS($F13-$G13)&gt;=PrSettings!$M$7,(ABS($F13-$G13-JN13+JO13)&lt;=1)*1,IF(AND(JQ13,$F13=$G13,$F13&gt;=PrSettings!$M$6),(ABS(JN13-$F13)&lt;=1)*1,IF(AND(ABS($F13-$G13-JN13+JO13)&lt;=1,$F13+$G13&gt;=PrSettings!$M$8),(ABS(JN13-$F13)&lt;=1)*(ABS(JO13-$G13)&lt;=1)*1,""))),"")</f>
        <v/>
      </c>
      <c r="JU13" s="298"/>
      <c r="JW13" s="291">
        <f t="shared" si="21"/>
        <v>5</v>
      </c>
      <c r="JX13" s="292" t="str">
        <f t="shared" ref="JX13:JX18" si="240">$C13</f>
        <v>B1</v>
      </c>
      <c r="JY13" s="293">
        <f t="shared" si="89"/>
        <v>6</v>
      </c>
      <c r="JZ13" s="292" t="str">
        <f t="shared" ref="JZ13:JZ18" si="241">$E13</f>
        <v>B2</v>
      </c>
      <c r="KA13" s="296"/>
      <c r="KB13" s="296"/>
      <c r="KC13" s="297"/>
      <c r="KD13" s="293" t="str">
        <f t="shared" ref="KD13:KD18" si="242">IF(($F13&lt;&gt;"")*($G13&lt;&gt;"")*(KA13&lt;&gt;"")*(KB13&lt;&gt;""),($F13&gt;$G13)*(KA13&gt;KB13)+($F13=$G13)*(KA13=KB13)+($F13&lt;$G13)*(KA13&lt;KB13),"")</f>
        <v/>
      </c>
      <c r="KE13" s="293" t="str">
        <f>IF((KD13&lt;&gt;""),IF(OR($F13&lt;&gt;$G13,PrSettings!$M$4="●"),(($F13-$G13)=(KA13-KB13))*1,0),"")</f>
        <v/>
      </c>
      <c r="KF13" s="293" t="str">
        <f t="shared" ref="KF13:KF18" si="243">IF((KD13&lt;&gt;""),($F13=KA13)*($G13=KB13),"")</f>
        <v/>
      </c>
      <c r="KG13" s="293" t="str">
        <f>IF(KD13&lt;&gt;"",IF(ABS($F13-$G13)&gt;=PrSettings!$M$7,(ABS($F13-$G13-KA13+KB13)&lt;=1)*1,IF(AND(KD13,$F13=$G13,$F13&gt;=PrSettings!$M$6),(ABS(KA13-$F13)&lt;=1)*1,IF(AND(ABS($F13-$G13-KA13+KB13)&lt;=1,$F13+$G13&gt;=PrSettings!$M$8),(ABS(KA13-$F13)&lt;=1)*(ABS(KB13-$G13)&lt;=1)*1,""))),"")</f>
        <v/>
      </c>
      <c r="KH13" s="298"/>
      <c r="KJ13" s="291">
        <f t="shared" si="22"/>
        <v>5</v>
      </c>
      <c r="KK13" s="292" t="str">
        <f t="shared" ref="KK13:KK18" si="244">$C13</f>
        <v>B1</v>
      </c>
      <c r="KL13" s="293">
        <f t="shared" si="92"/>
        <v>6</v>
      </c>
      <c r="KM13" s="292" t="str">
        <f t="shared" ref="KM13:KM18" si="245">$E13</f>
        <v>B2</v>
      </c>
      <c r="KN13" s="296"/>
      <c r="KO13" s="296"/>
      <c r="KP13" s="297"/>
      <c r="KQ13" s="293" t="str">
        <f t="shared" ref="KQ13:KQ18" si="246">IF(($F13&lt;&gt;"")*($G13&lt;&gt;"")*(KN13&lt;&gt;"")*(KO13&lt;&gt;""),($F13&gt;$G13)*(KN13&gt;KO13)+($F13=$G13)*(KN13=KO13)+($F13&lt;$G13)*(KN13&lt;KO13),"")</f>
        <v/>
      </c>
      <c r="KR13" s="293" t="str">
        <f>IF((KQ13&lt;&gt;""),IF(OR($F13&lt;&gt;$G13,PrSettings!$M$4="●"),(($F13-$G13)=(KN13-KO13))*1,0),"")</f>
        <v/>
      </c>
      <c r="KS13" s="293" t="str">
        <f t="shared" ref="KS13:KS18" si="247">IF((KQ13&lt;&gt;""),($F13=KN13)*($G13=KO13),"")</f>
        <v/>
      </c>
      <c r="KT13" s="293" t="str">
        <f>IF(KQ13&lt;&gt;"",IF(ABS($F13-$G13)&gt;=PrSettings!$M$7,(ABS($F13-$G13-KN13+KO13)&lt;=1)*1,IF(AND(KQ13,$F13=$G13,$F13&gt;=PrSettings!$M$6),(ABS(KN13-$F13)&lt;=1)*1,IF(AND(ABS($F13-$G13-KN13+KO13)&lt;=1,$F13+$G13&gt;=PrSettings!$M$8),(ABS(KN13-$F13)&lt;=1)*(ABS(KO13-$G13)&lt;=1)*1,""))),"")</f>
        <v/>
      </c>
      <c r="KU13" s="298"/>
      <c r="KW13" s="291">
        <f t="shared" si="23"/>
        <v>5</v>
      </c>
      <c r="KX13" s="292" t="str">
        <f t="shared" ref="KX13:KX18" si="248">$C13</f>
        <v>B1</v>
      </c>
      <c r="KY13" s="293">
        <f t="shared" si="95"/>
        <v>6</v>
      </c>
      <c r="KZ13" s="292" t="str">
        <f t="shared" ref="KZ13:KZ18" si="249">$E13</f>
        <v>B2</v>
      </c>
      <c r="LA13" s="296"/>
      <c r="LB13" s="296"/>
      <c r="LC13" s="297"/>
      <c r="LD13" s="293" t="str">
        <f t="shared" ref="LD13:LD18" si="250">IF(($F13&lt;&gt;"")*($G13&lt;&gt;"")*(LA13&lt;&gt;"")*(LB13&lt;&gt;""),($F13&gt;$G13)*(LA13&gt;LB13)+($F13=$G13)*(LA13=LB13)+($F13&lt;$G13)*(LA13&lt;LB13),"")</f>
        <v/>
      </c>
      <c r="LE13" s="293" t="str">
        <f>IF((LD13&lt;&gt;""),IF(OR($F13&lt;&gt;$G13,PrSettings!$M$4="●"),(($F13-$G13)=(LA13-LB13))*1,0),"")</f>
        <v/>
      </c>
      <c r="LF13" s="293" t="str">
        <f t="shared" ref="LF13:LF18" si="251">IF((LD13&lt;&gt;""),($F13=LA13)*($G13=LB13),"")</f>
        <v/>
      </c>
      <c r="LG13" s="293" t="str">
        <f>IF(LD13&lt;&gt;"",IF(ABS($F13-$G13)&gt;=PrSettings!$M$7,(ABS($F13-$G13-LA13+LB13)&lt;=1)*1,IF(AND(LD13,$F13=$G13,$F13&gt;=PrSettings!$M$6),(ABS(LA13-$F13)&lt;=1)*1,IF(AND(ABS($F13-$G13-LA13+LB13)&lt;=1,$F13+$G13&gt;=PrSettings!$M$8),(ABS(LA13-$F13)&lt;=1)*(ABS(LB13-$G13)&lt;=1)*1,""))),"")</f>
        <v/>
      </c>
      <c r="LH13" s="298"/>
      <c r="LJ13" s="291">
        <f t="shared" si="24"/>
        <v>5</v>
      </c>
      <c r="LK13" s="292" t="str">
        <f t="shared" ref="LK13:LK18" si="252">$C13</f>
        <v>B1</v>
      </c>
      <c r="LL13" s="293">
        <f t="shared" si="98"/>
        <v>6</v>
      </c>
      <c r="LM13" s="292" t="str">
        <f t="shared" ref="LM13:LM18" si="253">$E13</f>
        <v>B2</v>
      </c>
      <c r="LN13" s="296"/>
      <c r="LO13" s="296"/>
      <c r="LP13" s="297"/>
      <c r="LQ13" s="293" t="str">
        <f t="shared" ref="LQ13:LQ18" si="254">IF(($F13&lt;&gt;"")*($G13&lt;&gt;"")*(LN13&lt;&gt;"")*(LO13&lt;&gt;""),($F13&gt;$G13)*(LN13&gt;LO13)+($F13=$G13)*(LN13=LO13)+($F13&lt;$G13)*(LN13&lt;LO13),"")</f>
        <v/>
      </c>
      <c r="LR13" s="293" t="str">
        <f>IF((LQ13&lt;&gt;""),IF(OR($F13&lt;&gt;$G13,PrSettings!$M$4="●"),(($F13-$G13)=(LN13-LO13))*1,0),"")</f>
        <v/>
      </c>
      <c r="LS13" s="293" t="str">
        <f t="shared" ref="LS13:LS18" si="255">IF((LQ13&lt;&gt;""),($F13=LN13)*($G13=LO13),"")</f>
        <v/>
      </c>
      <c r="LT13" s="293" t="str">
        <f>IF(LQ13&lt;&gt;"",IF(ABS($F13-$G13)&gt;=PrSettings!$M$7,(ABS($F13-$G13-LN13+LO13)&lt;=1)*1,IF(AND(LQ13,$F13=$G13,$F13&gt;=PrSettings!$M$6),(ABS(LN13-$F13)&lt;=1)*1,IF(AND(ABS($F13-$G13-LN13+LO13)&lt;=1,$F13+$G13&gt;=PrSettings!$M$8),(ABS(LN13-$F13)&lt;=1)*(ABS(LO13-$G13)&lt;=1)*1,""))),"")</f>
        <v/>
      </c>
      <c r="LU13" s="298"/>
      <c r="LW13" s="291">
        <f t="shared" si="25"/>
        <v>5</v>
      </c>
      <c r="LX13" s="292" t="str">
        <f t="shared" ref="LX13:LX18" si="256">$C13</f>
        <v>B1</v>
      </c>
      <c r="LY13" s="293">
        <f t="shared" si="101"/>
        <v>6</v>
      </c>
      <c r="LZ13" s="292" t="str">
        <f t="shared" ref="LZ13:LZ18" si="257">$E13</f>
        <v>B2</v>
      </c>
      <c r="MA13" s="296"/>
      <c r="MB13" s="296"/>
      <c r="MC13" s="297"/>
      <c r="MD13" s="293" t="str">
        <f t="shared" ref="MD13:MD18" si="258">IF(($F13&lt;&gt;"")*($G13&lt;&gt;"")*(MA13&lt;&gt;"")*(MB13&lt;&gt;""),($F13&gt;$G13)*(MA13&gt;MB13)+($F13=$G13)*(MA13=MB13)+($F13&lt;$G13)*(MA13&lt;MB13),"")</f>
        <v/>
      </c>
      <c r="ME13" s="293" t="str">
        <f>IF((MD13&lt;&gt;""),IF(OR($F13&lt;&gt;$G13,PrSettings!$M$4="●"),(($F13-$G13)=(MA13-MB13))*1,0),"")</f>
        <v/>
      </c>
      <c r="MF13" s="293" t="str">
        <f t="shared" ref="MF13:MF18" si="259">IF((MD13&lt;&gt;""),($F13=MA13)*($G13=MB13),"")</f>
        <v/>
      </c>
      <c r="MG13" s="293" t="str">
        <f>IF(MD13&lt;&gt;"",IF(ABS($F13-$G13)&gt;=PrSettings!$M$7,(ABS($F13-$G13-MA13+MB13)&lt;=1)*1,IF(AND(MD13,$F13=$G13,$F13&gt;=PrSettings!$M$6),(ABS(MA13-$F13)&lt;=1)*1,IF(AND(ABS($F13-$G13-MA13+MB13)&lt;=1,$F13+$G13&gt;=PrSettings!$M$8),(ABS(MA13-$F13)&lt;=1)*(ABS(MB13-$G13)&lt;=1)*1,""))),"")</f>
        <v/>
      </c>
      <c r="MH13" s="298"/>
    </row>
    <row r="14" spans="1:346" x14ac:dyDescent="0.25">
      <c r="B14" s="291">
        <f>INDEX(Groups!$C$7:$C$35,MATCH(C14,Groups!$D$7:$D$35,0))</f>
        <v>7</v>
      </c>
      <c r="C14" s="292" t="str">
        <f>CalcB!$P$23</f>
        <v>B3</v>
      </c>
      <c r="D14" s="293">
        <f>INDEX(Groups!$C$7:$C$35,MATCH(E14,Groups!$D$7:$D$35,0))</f>
        <v>8</v>
      </c>
      <c r="E14" s="292" t="str">
        <f>CalcB!$Q$23</f>
        <v>B4</v>
      </c>
      <c r="F14" s="294" t="str">
        <f>CalcB!$R$23</f>
        <v/>
      </c>
      <c r="G14" s="295" t="str">
        <f>CalcB!$S$23</f>
        <v/>
      </c>
      <c r="J14" s="291">
        <f t="shared" si="0"/>
        <v>7</v>
      </c>
      <c r="K14" s="292" t="str">
        <f t="shared" si="156"/>
        <v>B3</v>
      </c>
      <c r="L14" s="293">
        <f t="shared" si="26"/>
        <v>8</v>
      </c>
      <c r="M14" s="292" t="str">
        <f t="shared" si="157"/>
        <v>B4</v>
      </c>
      <c r="N14" s="296"/>
      <c r="O14" s="296"/>
      <c r="P14" s="299"/>
      <c r="Q14" s="293" t="str">
        <f t="shared" si="158"/>
        <v/>
      </c>
      <c r="R14" s="293" t="str">
        <f>IF((Q14&lt;&gt;""),IF(OR($F14&lt;&gt;$G14,PrSettings!$M$4="●"),(($F14-$G14)=(N14-O14))*1,0),"")</f>
        <v/>
      </c>
      <c r="S14" s="293" t="str">
        <f t="shared" si="159"/>
        <v/>
      </c>
      <c r="T14" s="293" t="str">
        <f>IF(Q14&lt;&gt;"",IF(ABS($F14-$G14)&gt;=PrSettings!$M$7,(ABS($F14-$G14-N14+O14)&lt;=1)*1,IF(AND(Q14,$F14=$G14,$F14&gt;=PrSettings!$M$6),(ABS(N14-$F14)&lt;=1)*1,IF(AND(ABS($F14-$G14-N14+O14)&lt;=1,$F14+$G14&gt;=PrSettings!$M$8),(ABS(N14-$F14)&lt;=1)*(ABS(O14-$G14)&lt;=1)*1,""))),"")</f>
        <v/>
      </c>
      <c r="U14" s="300"/>
      <c r="W14" s="291">
        <f t="shared" si="1"/>
        <v>7</v>
      </c>
      <c r="X14" s="292" t="str">
        <f t="shared" si="160"/>
        <v>B3</v>
      </c>
      <c r="Y14" s="293">
        <f t="shared" si="29"/>
        <v>8</v>
      </c>
      <c r="Z14" s="292" t="str">
        <f t="shared" si="161"/>
        <v>B4</v>
      </c>
      <c r="AA14" s="296"/>
      <c r="AB14" s="296"/>
      <c r="AC14" s="299"/>
      <c r="AD14" s="293" t="str">
        <f t="shared" si="162"/>
        <v/>
      </c>
      <c r="AE14" s="293" t="str">
        <f>IF((AD14&lt;&gt;""),IF(OR($F14&lt;&gt;$G14,PrSettings!$M$4="●"),(($F14-$G14)=(AA14-AB14))*1,0),"")</f>
        <v/>
      </c>
      <c r="AF14" s="293" t="str">
        <f t="shared" si="163"/>
        <v/>
      </c>
      <c r="AG14" s="293" t="str">
        <f>IF(AD14&lt;&gt;"",IF(ABS($F14-$G14)&gt;=PrSettings!$M$7,(ABS($F14-$G14-AA14+AB14)&lt;=1)*1,IF(AND(AD14,$F14=$G14,$F14&gt;=PrSettings!$M$6),(ABS(AA14-$F14)&lt;=1)*1,IF(AND(ABS($F14-$G14-AA14+AB14)&lt;=1,$F14+$G14&gt;=PrSettings!$M$8),(ABS(AA14-$F14)&lt;=1)*(ABS(AB14-$G14)&lt;=1)*1,""))),"")</f>
        <v/>
      </c>
      <c r="AH14" s="300"/>
      <c r="AJ14" s="291">
        <f t="shared" si="2"/>
        <v>7</v>
      </c>
      <c r="AK14" s="292" t="str">
        <f t="shared" si="164"/>
        <v>B3</v>
      </c>
      <c r="AL14" s="293">
        <f t="shared" si="32"/>
        <v>8</v>
      </c>
      <c r="AM14" s="292" t="str">
        <f t="shared" si="165"/>
        <v>B4</v>
      </c>
      <c r="AN14" s="296"/>
      <c r="AO14" s="296"/>
      <c r="AP14" s="299"/>
      <c r="AQ14" s="293" t="str">
        <f t="shared" si="166"/>
        <v/>
      </c>
      <c r="AR14" s="293" t="str">
        <f>IF((AQ14&lt;&gt;""),IF(OR($F14&lt;&gt;$G14,PrSettings!$M$4="●"),(($F14-$G14)=(AN14-AO14))*1,0),"")</f>
        <v/>
      </c>
      <c r="AS14" s="293" t="str">
        <f t="shared" si="167"/>
        <v/>
      </c>
      <c r="AT14" s="293" t="str">
        <f>IF(AQ14&lt;&gt;"",IF(ABS($F14-$G14)&gt;=PrSettings!$M$7,(ABS($F14-$G14-AN14+AO14)&lt;=1)*1,IF(AND(AQ14,$F14=$G14,$F14&gt;=PrSettings!$M$6),(ABS(AN14-$F14)&lt;=1)*1,IF(AND(ABS($F14-$G14-AN14+AO14)&lt;=1,$F14+$G14&gt;=PrSettings!$M$8),(ABS(AN14-$F14)&lt;=1)*(ABS(AO14-$G14)&lt;=1)*1,""))),"")</f>
        <v/>
      </c>
      <c r="AU14" s="300"/>
      <c r="AW14" s="291">
        <f t="shared" si="3"/>
        <v>7</v>
      </c>
      <c r="AX14" s="292" t="str">
        <f t="shared" si="168"/>
        <v>B3</v>
      </c>
      <c r="AY14" s="293">
        <f t="shared" si="35"/>
        <v>8</v>
      </c>
      <c r="AZ14" s="292" t="str">
        <f t="shared" si="169"/>
        <v>B4</v>
      </c>
      <c r="BA14" s="296"/>
      <c r="BB14" s="296"/>
      <c r="BC14" s="299"/>
      <c r="BD14" s="293" t="str">
        <f t="shared" si="170"/>
        <v/>
      </c>
      <c r="BE14" s="293" t="str">
        <f>IF((BD14&lt;&gt;""),IF(OR($F14&lt;&gt;$G14,PrSettings!$M$4="●"),(($F14-$G14)=(BA14-BB14))*1,0),"")</f>
        <v/>
      </c>
      <c r="BF14" s="293" t="str">
        <f t="shared" si="171"/>
        <v/>
      </c>
      <c r="BG14" s="293" t="str">
        <f>IF(BD14&lt;&gt;"",IF(ABS($F14-$G14)&gt;=PrSettings!$M$7,(ABS($F14-$G14-BA14+BB14)&lt;=1)*1,IF(AND(BD14,$F14=$G14,$F14&gt;=PrSettings!$M$6),(ABS(BA14-$F14)&lt;=1)*1,IF(AND(ABS($F14-$G14-BA14+BB14)&lt;=1,$F14+$G14&gt;=PrSettings!$M$8),(ABS(BA14-$F14)&lt;=1)*(ABS(BB14-$G14)&lt;=1)*1,""))),"")</f>
        <v/>
      </c>
      <c r="BH14" s="300"/>
      <c r="BJ14" s="291">
        <f t="shared" si="4"/>
        <v>7</v>
      </c>
      <c r="BK14" s="292" t="str">
        <f t="shared" si="172"/>
        <v>B3</v>
      </c>
      <c r="BL14" s="293">
        <f t="shared" si="38"/>
        <v>8</v>
      </c>
      <c r="BM14" s="292" t="str">
        <f t="shared" si="173"/>
        <v>B4</v>
      </c>
      <c r="BN14" s="296"/>
      <c r="BO14" s="296"/>
      <c r="BP14" s="299"/>
      <c r="BQ14" s="293" t="str">
        <f t="shared" si="174"/>
        <v/>
      </c>
      <c r="BR14" s="293" t="str">
        <f>IF((BQ14&lt;&gt;""),IF(OR($F14&lt;&gt;$G14,PrSettings!$M$4="●"),(($F14-$G14)=(BN14-BO14))*1,0),"")</f>
        <v/>
      </c>
      <c r="BS14" s="293" t="str">
        <f t="shared" si="175"/>
        <v/>
      </c>
      <c r="BT14" s="293" t="str">
        <f>IF(BQ14&lt;&gt;"",IF(ABS($F14-$G14)&gt;=PrSettings!$M$7,(ABS($F14-$G14-BN14+BO14)&lt;=1)*1,IF(AND(BQ14,$F14=$G14,$F14&gt;=PrSettings!$M$6),(ABS(BN14-$F14)&lt;=1)*1,IF(AND(ABS($F14-$G14-BN14+BO14)&lt;=1,$F14+$G14&gt;=PrSettings!$M$8),(ABS(BN14-$F14)&lt;=1)*(ABS(BO14-$G14)&lt;=1)*1,""))),"")</f>
        <v/>
      </c>
      <c r="BU14" s="300"/>
      <c r="BW14" s="291">
        <f t="shared" si="5"/>
        <v>7</v>
      </c>
      <c r="BX14" s="292" t="str">
        <f t="shared" si="176"/>
        <v>B3</v>
      </c>
      <c r="BY14" s="293">
        <f t="shared" si="41"/>
        <v>8</v>
      </c>
      <c r="BZ14" s="292" t="str">
        <f t="shared" si="177"/>
        <v>B4</v>
      </c>
      <c r="CA14" s="296"/>
      <c r="CB14" s="296"/>
      <c r="CC14" s="299"/>
      <c r="CD14" s="293" t="str">
        <f t="shared" si="178"/>
        <v/>
      </c>
      <c r="CE14" s="293" t="str">
        <f>IF((CD14&lt;&gt;""),IF(OR($F14&lt;&gt;$G14,PrSettings!$M$4="●"),(($F14-$G14)=(CA14-CB14))*1,0),"")</f>
        <v/>
      </c>
      <c r="CF14" s="293" t="str">
        <f t="shared" si="179"/>
        <v/>
      </c>
      <c r="CG14" s="293" t="str">
        <f>IF(CD14&lt;&gt;"",IF(ABS($F14-$G14)&gt;=PrSettings!$M$7,(ABS($F14-$G14-CA14+CB14)&lt;=1)*1,IF(AND(CD14,$F14=$G14,$F14&gt;=PrSettings!$M$6),(ABS(CA14-$F14)&lt;=1)*1,IF(AND(ABS($F14-$G14-CA14+CB14)&lt;=1,$F14+$G14&gt;=PrSettings!$M$8),(ABS(CA14-$F14)&lt;=1)*(ABS(CB14-$G14)&lt;=1)*1,""))),"")</f>
        <v/>
      </c>
      <c r="CH14" s="300"/>
      <c r="CJ14" s="291">
        <f t="shared" si="6"/>
        <v>7</v>
      </c>
      <c r="CK14" s="292" t="str">
        <f t="shared" si="180"/>
        <v>B3</v>
      </c>
      <c r="CL14" s="293">
        <f t="shared" si="44"/>
        <v>8</v>
      </c>
      <c r="CM14" s="292" t="str">
        <f t="shared" si="181"/>
        <v>B4</v>
      </c>
      <c r="CN14" s="296"/>
      <c r="CO14" s="296"/>
      <c r="CP14" s="299"/>
      <c r="CQ14" s="293" t="str">
        <f t="shared" si="182"/>
        <v/>
      </c>
      <c r="CR14" s="293" t="str">
        <f>IF((CQ14&lt;&gt;""),IF(OR($F14&lt;&gt;$G14,PrSettings!$M$4="●"),(($F14-$G14)=(CN14-CO14))*1,0),"")</f>
        <v/>
      </c>
      <c r="CS14" s="293" t="str">
        <f t="shared" si="183"/>
        <v/>
      </c>
      <c r="CT14" s="293" t="str">
        <f>IF(CQ14&lt;&gt;"",IF(ABS($F14-$G14)&gt;=PrSettings!$M$7,(ABS($F14-$G14-CN14+CO14)&lt;=1)*1,IF(AND(CQ14,$F14=$G14,$F14&gt;=PrSettings!$M$6),(ABS(CN14-$F14)&lt;=1)*1,IF(AND(ABS($F14-$G14-CN14+CO14)&lt;=1,$F14+$G14&gt;=PrSettings!$M$8),(ABS(CN14-$F14)&lt;=1)*(ABS(CO14-$G14)&lt;=1)*1,""))),"")</f>
        <v/>
      </c>
      <c r="CU14" s="300"/>
      <c r="CW14" s="291">
        <f t="shared" si="7"/>
        <v>7</v>
      </c>
      <c r="CX14" s="292" t="str">
        <f t="shared" si="184"/>
        <v>B3</v>
      </c>
      <c r="CY14" s="293">
        <f t="shared" si="47"/>
        <v>8</v>
      </c>
      <c r="CZ14" s="292" t="str">
        <f t="shared" si="185"/>
        <v>B4</v>
      </c>
      <c r="DA14" s="296"/>
      <c r="DB14" s="296"/>
      <c r="DC14" s="299"/>
      <c r="DD14" s="293" t="str">
        <f t="shared" si="186"/>
        <v/>
      </c>
      <c r="DE14" s="293" t="str">
        <f>IF((DD14&lt;&gt;""),IF(OR($F14&lt;&gt;$G14,PrSettings!$M$4="●"),(($F14-$G14)=(DA14-DB14))*1,0),"")</f>
        <v/>
      </c>
      <c r="DF14" s="293" t="str">
        <f t="shared" si="187"/>
        <v/>
      </c>
      <c r="DG14" s="293" t="str">
        <f>IF(DD14&lt;&gt;"",IF(ABS($F14-$G14)&gt;=PrSettings!$M$7,(ABS($F14-$G14-DA14+DB14)&lt;=1)*1,IF(AND(DD14,$F14=$G14,$F14&gt;=PrSettings!$M$6),(ABS(DA14-$F14)&lt;=1)*1,IF(AND(ABS($F14-$G14-DA14+DB14)&lt;=1,$F14+$G14&gt;=PrSettings!$M$8),(ABS(DA14-$F14)&lt;=1)*(ABS(DB14-$G14)&lt;=1)*1,""))),"")</f>
        <v/>
      </c>
      <c r="DH14" s="300"/>
      <c r="DJ14" s="291">
        <f t="shared" si="8"/>
        <v>7</v>
      </c>
      <c r="DK14" s="292" t="str">
        <f t="shared" si="188"/>
        <v>B3</v>
      </c>
      <c r="DL14" s="293">
        <f t="shared" si="50"/>
        <v>8</v>
      </c>
      <c r="DM14" s="292" t="str">
        <f t="shared" si="189"/>
        <v>B4</v>
      </c>
      <c r="DN14" s="296"/>
      <c r="DO14" s="296"/>
      <c r="DP14" s="299"/>
      <c r="DQ14" s="293" t="str">
        <f t="shared" si="190"/>
        <v/>
      </c>
      <c r="DR14" s="293" t="str">
        <f>IF((DQ14&lt;&gt;""),IF(OR($F14&lt;&gt;$G14,PrSettings!$M$4="●"),(($F14-$G14)=(DN14-DO14))*1,0),"")</f>
        <v/>
      </c>
      <c r="DS14" s="293" t="str">
        <f t="shared" si="191"/>
        <v/>
      </c>
      <c r="DT14" s="293" t="str">
        <f>IF(DQ14&lt;&gt;"",IF(ABS($F14-$G14)&gt;=PrSettings!$M$7,(ABS($F14-$G14-DN14+DO14)&lt;=1)*1,IF(AND(DQ14,$F14=$G14,$F14&gt;=PrSettings!$M$6),(ABS(DN14-$F14)&lt;=1)*1,IF(AND(ABS($F14-$G14-DN14+DO14)&lt;=1,$F14+$G14&gt;=PrSettings!$M$8),(ABS(DN14-$F14)&lt;=1)*(ABS(DO14-$G14)&lt;=1)*1,""))),"")</f>
        <v/>
      </c>
      <c r="DU14" s="300"/>
      <c r="DW14" s="291">
        <f t="shared" si="9"/>
        <v>7</v>
      </c>
      <c r="DX14" s="292" t="str">
        <f t="shared" si="192"/>
        <v>B3</v>
      </c>
      <c r="DY14" s="293">
        <f t="shared" si="53"/>
        <v>8</v>
      </c>
      <c r="DZ14" s="292" t="str">
        <f t="shared" si="193"/>
        <v>B4</v>
      </c>
      <c r="EA14" s="296"/>
      <c r="EB14" s="296"/>
      <c r="EC14" s="299"/>
      <c r="ED14" s="293" t="str">
        <f t="shared" si="194"/>
        <v/>
      </c>
      <c r="EE14" s="293" t="str">
        <f>IF((ED14&lt;&gt;""),IF(OR($F14&lt;&gt;$G14,PrSettings!$M$4="●"),(($F14-$G14)=(EA14-EB14))*1,0),"")</f>
        <v/>
      </c>
      <c r="EF14" s="293" t="str">
        <f t="shared" si="195"/>
        <v/>
      </c>
      <c r="EG14" s="293" t="str">
        <f>IF(ED14&lt;&gt;"",IF(ABS($F14-$G14)&gt;=PrSettings!$M$7,(ABS($F14-$G14-EA14+EB14)&lt;=1)*1,IF(AND(ED14,$F14=$G14,$F14&gt;=PrSettings!$M$6),(ABS(EA14-$F14)&lt;=1)*1,IF(AND(ABS($F14-$G14-EA14+EB14)&lt;=1,$F14+$G14&gt;=PrSettings!$M$8),(ABS(EA14-$F14)&lt;=1)*(ABS(EB14-$G14)&lt;=1)*1,""))),"")</f>
        <v/>
      </c>
      <c r="EH14" s="300"/>
      <c r="EJ14" s="291">
        <f t="shared" si="10"/>
        <v>7</v>
      </c>
      <c r="EK14" s="292" t="str">
        <f t="shared" si="196"/>
        <v>B3</v>
      </c>
      <c r="EL14" s="293">
        <f t="shared" si="56"/>
        <v>8</v>
      </c>
      <c r="EM14" s="292" t="str">
        <f t="shared" si="197"/>
        <v>B4</v>
      </c>
      <c r="EN14" s="296"/>
      <c r="EO14" s="296"/>
      <c r="EP14" s="299"/>
      <c r="EQ14" s="293" t="str">
        <f t="shared" si="198"/>
        <v/>
      </c>
      <c r="ER14" s="293" t="str">
        <f>IF((EQ14&lt;&gt;""),IF(OR($F14&lt;&gt;$G14,PrSettings!$M$4="●"),(($F14-$G14)=(EN14-EO14))*1,0),"")</f>
        <v/>
      </c>
      <c r="ES14" s="293" t="str">
        <f t="shared" si="199"/>
        <v/>
      </c>
      <c r="ET14" s="293" t="str">
        <f>IF(EQ14&lt;&gt;"",IF(ABS($F14-$G14)&gt;=PrSettings!$M$7,(ABS($F14-$G14-EN14+EO14)&lt;=1)*1,IF(AND(EQ14,$F14=$G14,$F14&gt;=PrSettings!$M$6),(ABS(EN14-$F14)&lt;=1)*1,IF(AND(ABS($F14-$G14-EN14+EO14)&lt;=1,$F14+$G14&gt;=PrSettings!$M$8),(ABS(EN14-$F14)&lt;=1)*(ABS(EO14-$G14)&lt;=1)*1,""))),"")</f>
        <v/>
      </c>
      <c r="EU14" s="300"/>
      <c r="EW14" s="291">
        <f t="shared" si="11"/>
        <v>7</v>
      </c>
      <c r="EX14" s="292" t="str">
        <f t="shared" si="200"/>
        <v>B3</v>
      </c>
      <c r="EY14" s="293">
        <f t="shared" si="59"/>
        <v>8</v>
      </c>
      <c r="EZ14" s="292" t="str">
        <f t="shared" si="201"/>
        <v>B4</v>
      </c>
      <c r="FA14" s="296"/>
      <c r="FB14" s="296"/>
      <c r="FC14" s="299"/>
      <c r="FD14" s="293" t="str">
        <f t="shared" si="202"/>
        <v/>
      </c>
      <c r="FE14" s="293" t="str">
        <f>IF((FD14&lt;&gt;""),IF(OR($F14&lt;&gt;$G14,PrSettings!$M$4="●"),(($F14-$G14)=(FA14-FB14))*1,0),"")</f>
        <v/>
      </c>
      <c r="FF14" s="293" t="str">
        <f t="shared" si="203"/>
        <v/>
      </c>
      <c r="FG14" s="293" t="str">
        <f>IF(FD14&lt;&gt;"",IF(ABS($F14-$G14)&gt;=PrSettings!$M$7,(ABS($F14-$G14-FA14+FB14)&lt;=1)*1,IF(AND(FD14,$F14=$G14,$F14&gt;=PrSettings!$M$6),(ABS(FA14-$F14)&lt;=1)*1,IF(AND(ABS($F14-$G14-FA14+FB14)&lt;=1,$F14+$G14&gt;=PrSettings!$M$8),(ABS(FA14-$F14)&lt;=1)*(ABS(FB14-$G14)&lt;=1)*1,""))),"")</f>
        <v/>
      </c>
      <c r="FH14" s="300"/>
      <c r="FJ14" s="291">
        <f t="shared" si="12"/>
        <v>7</v>
      </c>
      <c r="FK14" s="292" t="str">
        <f t="shared" si="204"/>
        <v>B3</v>
      </c>
      <c r="FL14" s="293">
        <f t="shared" si="62"/>
        <v>8</v>
      </c>
      <c r="FM14" s="292" t="str">
        <f t="shared" si="205"/>
        <v>B4</v>
      </c>
      <c r="FN14" s="296"/>
      <c r="FO14" s="296"/>
      <c r="FP14" s="299"/>
      <c r="FQ14" s="293" t="str">
        <f t="shared" si="206"/>
        <v/>
      </c>
      <c r="FR14" s="293" t="str">
        <f>IF((FQ14&lt;&gt;""),IF(OR($F14&lt;&gt;$G14,PrSettings!$M$4="●"),(($F14-$G14)=(FN14-FO14))*1,0),"")</f>
        <v/>
      </c>
      <c r="FS14" s="293" t="str">
        <f t="shared" si="207"/>
        <v/>
      </c>
      <c r="FT14" s="293" t="str">
        <f>IF(FQ14&lt;&gt;"",IF(ABS($F14-$G14)&gt;=PrSettings!$M$7,(ABS($F14-$G14-FN14+FO14)&lt;=1)*1,IF(AND(FQ14,$F14=$G14,$F14&gt;=PrSettings!$M$6),(ABS(FN14-$F14)&lt;=1)*1,IF(AND(ABS($F14-$G14-FN14+FO14)&lt;=1,$F14+$G14&gt;=PrSettings!$M$8),(ABS(FN14-$F14)&lt;=1)*(ABS(FO14-$G14)&lt;=1)*1,""))),"")</f>
        <v/>
      </c>
      <c r="FU14" s="300"/>
      <c r="FW14" s="291">
        <f t="shared" si="13"/>
        <v>7</v>
      </c>
      <c r="FX14" s="292" t="str">
        <f t="shared" si="208"/>
        <v>B3</v>
      </c>
      <c r="FY14" s="293">
        <f t="shared" si="65"/>
        <v>8</v>
      </c>
      <c r="FZ14" s="292" t="str">
        <f t="shared" si="209"/>
        <v>B4</v>
      </c>
      <c r="GA14" s="296"/>
      <c r="GB14" s="296"/>
      <c r="GC14" s="299"/>
      <c r="GD14" s="293" t="str">
        <f t="shared" si="210"/>
        <v/>
      </c>
      <c r="GE14" s="293" t="str">
        <f>IF((GD14&lt;&gt;""),IF(OR($F14&lt;&gt;$G14,PrSettings!$M$4="●"),(($F14-$G14)=(GA14-GB14))*1,0),"")</f>
        <v/>
      </c>
      <c r="GF14" s="293" t="str">
        <f t="shared" si="211"/>
        <v/>
      </c>
      <c r="GG14" s="293" t="str">
        <f>IF(GD14&lt;&gt;"",IF(ABS($F14-$G14)&gt;=PrSettings!$M$7,(ABS($F14-$G14-GA14+GB14)&lt;=1)*1,IF(AND(GD14,$F14=$G14,$F14&gt;=PrSettings!$M$6),(ABS(GA14-$F14)&lt;=1)*1,IF(AND(ABS($F14-$G14-GA14+GB14)&lt;=1,$F14+$G14&gt;=PrSettings!$M$8),(ABS(GA14-$F14)&lt;=1)*(ABS(GB14-$G14)&lt;=1)*1,""))),"")</f>
        <v/>
      </c>
      <c r="GH14" s="300"/>
      <c r="GJ14" s="291">
        <f t="shared" si="14"/>
        <v>7</v>
      </c>
      <c r="GK14" s="292" t="str">
        <f t="shared" si="212"/>
        <v>B3</v>
      </c>
      <c r="GL14" s="293">
        <f t="shared" si="68"/>
        <v>8</v>
      </c>
      <c r="GM14" s="292" t="str">
        <f t="shared" si="213"/>
        <v>B4</v>
      </c>
      <c r="GN14" s="296"/>
      <c r="GO14" s="296"/>
      <c r="GP14" s="299"/>
      <c r="GQ14" s="293" t="str">
        <f t="shared" si="214"/>
        <v/>
      </c>
      <c r="GR14" s="293" t="str">
        <f>IF((GQ14&lt;&gt;""),IF(OR($F14&lt;&gt;$G14,PrSettings!$M$4="●"),(($F14-$G14)=(GN14-GO14))*1,0),"")</f>
        <v/>
      </c>
      <c r="GS14" s="293" t="str">
        <f t="shared" si="215"/>
        <v/>
      </c>
      <c r="GT14" s="293" t="str">
        <f>IF(GQ14&lt;&gt;"",IF(ABS($F14-$G14)&gt;=PrSettings!$M$7,(ABS($F14-$G14-GN14+GO14)&lt;=1)*1,IF(AND(GQ14,$F14=$G14,$F14&gt;=PrSettings!$M$6),(ABS(GN14-$F14)&lt;=1)*1,IF(AND(ABS($F14-$G14-GN14+GO14)&lt;=1,$F14+$G14&gt;=PrSettings!$M$8),(ABS(GN14-$F14)&lt;=1)*(ABS(GO14-$G14)&lt;=1)*1,""))),"")</f>
        <v/>
      </c>
      <c r="GU14" s="300"/>
      <c r="GW14" s="291">
        <f t="shared" si="15"/>
        <v>7</v>
      </c>
      <c r="GX14" s="292" t="str">
        <f t="shared" si="216"/>
        <v>B3</v>
      </c>
      <c r="GY14" s="293">
        <f t="shared" si="71"/>
        <v>8</v>
      </c>
      <c r="GZ14" s="292" t="str">
        <f t="shared" si="217"/>
        <v>B4</v>
      </c>
      <c r="HA14" s="296"/>
      <c r="HB14" s="296"/>
      <c r="HC14" s="299"/>
      <c r="HD14" s="293" t="str">
        <f t="shared" si="218"/>
        <v/>
      </c>
      <c r="HE14" s="293" t="str">
        <f>IF((HD14&lt;&gt;""),IF(OR($F14&lt;&gt;$G14,PrSettings!$M$4="●"),(($F14-$G14)=(HA14-HB14))*1,0),"")</f>
        <v/>
      </c>
      <c r="HF14" s="293" t="str">
        <f t="shared" si="219"/>
        <v/>
      </c>
      <c r="HG14" s="293" t="str">
        <f>IF(HD14&lt;&gt;"",IF(ABS($F14-$G14)&gt;=PrSettings!$M$7,(ABS($F14-$G14-HA14+HB14)&lt;=1)*1,IF(AND(HD14,$F14=$G14,$F14&gt;=PrSettings!$M$6),(ABS(HA14-$F14)&lt;=1)*1,IF(AND(ABS($F14-$G14-HA14+HB14)&lt;=1,$F14+$G14&gt;=PrSettings!$M$8),(ABS(HA14-$F14)&lt;=1)*(ABS(HB14-$G14)&lt;=1)*1,""))),"")</f>
        <v/>
      </c>
      <c r="HH14" s="300"/>
      <c r="HJ14" s="291">
        <f t="shared" si="16"/>
        <v>7</v>
      </c>
      <c r="HK14" s="292" t="str">
        <f t="shared" si="220"/>
        <v>B3</v>
      </c>
      <c r="HL14" s="293">
        <f t="shared" si="74"/>
        <v>8</v>
      </c>
      <c r="HM14" s="292" t="str">
        <f t="shared" si="221"/>
        <v>B4</v>
      </c>
      <c r="HN14" s="296"/>
      <c r="HO14" s="296"/>
      <c r="HP14" s="299"/>
      <c r="HQ14" s="293" t="str">
        <f t="shared" si="222"/>
        <v/>
      </c>
      <c r="HR14" s="293" t="str">
        <f>IF((HQ14&lt;&gt;""),IF(OR($F14&lt;&gt;$G14,PrSettings!$M$4="●"),(($F14-$G14)=(HN14-HO14))*1,0),"")</f>
        <v/>
      </c>
      <c r="HS14" s="293" t="str">
        <f t="shared" si="223"/>
        <v/>
      </c>
      <c r="HT14" s="293" t="str">
        <f>IF(HQ14&lt;&gt;"",IF(ABS($F14-$G14)&gt;=PrSettings!$M$7,(ABS($F14-$G14-HN14+HO14)&lt;=1)*1,IF(AND(HQ14,$F14=$G14,$F14&gt;=PrSettings!$M$6),(ABS(HN14-$F14)&lt;=1)*1,IF(AND(ABS($F14-$G14-HN14+HO14)&lt;=1,$F14+$G14&gt;=PrSettings!$M$8),(ABS(HN14-$F14)&lt;=1)*(ABS(HO14-$G14)&lt;=1)*1,""))),"")</f>
        <v/>
      </c>
      <c r="HU14" s="300"/>
      <c r="HW14" s="291">
        <f t="shared" si="17"/>
        <v>7</v>
      </c>
      <c r="HX14" s="292" t="str">
        <f t="shared" si="224"/>
        <v>B3</v>
      </c>
      <c r="HY14" s="293">
        <f t="shared" si="77"/>
        <v>8</v>
      </c>
      <c r="HZ14" s="292" t="str">
        <f t="shared" si="225"/>
        <v>B4</v>
      </c>
      <c r="IA14" s="296"/>
      <c r="IB14" s="296"/>
      <c r="IC14" s="299"/>
      <c r="ID14" s="293" t="str">
        <f t="shared" si="226"/>
        <v/>
      </c>
      <c r="IE14" s="293" t="str">
        <f>IF((ID14&lt;&gt;""),IF(OR($F14&lt;&gt;$G14,PrSettings!$M$4="●"),(($F14-$G14)=(IA14-IB14))*1,0),"")</f>
        <v/>
      </c>
      <c r="IF14" s="293" t="str">
        <f t="shared" si="227"/>
        <v/>
      </c>
      <c r="IG14" s="293" t="str">
        <f>IF(ID14&lt;&gt;"",IF(ABS($F14-$G14)&gt;=PrSettings!$M$7,(ABS($F14-$G14-IA14+IB14)&lt;=1)*1,IF(AND(ID14,$F14=$G14,$F14&gt;=PrSettings!$M$6),(ABS(IA14-$F14)&lt;=1)*1,IF(AND(ABS($F14-$G14-IA14+IB14)&lt;=1,$F14+$G14&gt;=PrSettings!$M$8),(ABS(IA14-$F14)&lt;=1)*(ABS(IB14-$G14)&lt;=1)*1,""))),"")</f>
        <v/>
      </c>
      <c r="IH14" s="300"/>
      <c r="IJ14" s="291">
        <f t="shared" si="18"/>
        <v>7</v>
      </c>
      <c r="IK14" s="292" t="str">
        <f t="shared" si="228"/>
        <v>B3</v>
      </c>
      <c r="IL14" s="293">
        <f t="shared" si="80"/>
        <v>8</v>
      </c>
      <c r="IM14" s="292" t="str">
        <f t="shared" si="229"/>
        <v>B4</v>
      </c>
      <c r="IN14" s="296"/>
      <c r="IO14" s="296"/>
      <c r="IP14" s="299"/>
      <c r="IQ14" s="293" t="str">
        <f t="shared" si="230"/>
        <v/>
      </c>
      <c r="IR14" s="293" t="str">
        <f>IF((IQ14&lt;&gt;""),IF(OR($F14&lt;&gt;$G14,PrSettings!$M$4="●"),(($F14-$G14)=(IN14-IO14))*1,0),"")</f>
        <v/>
      </c>
      <c r="IS14" s="293" t="str">
        <f t="shared" si="231"/>
        <v/>
      </c>
      <c r="IT14" s="293" t="str">
        <f>IF(IQ14&lt;&gt;"",IF(ABS($F14-$G14)&gt;=PrSettings!$M$7,(ABS($F14-$G14-IN14+IO14)&lt;=1)*1,IF(AND(IQ14,$F14=$G14,$F14&gt;=PrSettings!$M$6),(ABS(IN14-$F14)&lt;=1)*1,IF(AND(ABS($F14-$G14-IN14+IO14)&lt;=1,$F14+$G14&gt;=PrSettings!$M$8),(ABS(IN14-$F14)&lt;=1)*(ABS(IO14-$G14)&lt;=1)*1,""))),"")</f>
        <v/>
      </c>
      <c r="IU14" s="300"/>
      <c r="IW14" s="291">
        <f t="shared" si="19"/>
        <v>7</v>
      </c>
      <c r="IX14" s="292" t="str">
        <f t="shared" si="232"/>
        <v>B3</v>
      </c>
      <c r="IY14" s="293">
        <f t="shared" si="83"/>
        <v>8</v>
      </c>
      <c r="IZ14" s="292" t="str">
        <f t="shared" si="233"/>
        <v>B4</v>
      </c>
      <c r="JA14" s="296"/>
      <c r="JB14" s="296"/>
      <c r="JC14" s="299"/>
      <c r="JD14" s="293" t="str">
        <f t="shared" si="234"/>
        <v/>
      </c>
      <c r="JE14" s="293" t="str">
        <f>IF((JD14&lt;&gt;""),IF(OR($F14&lt;&gt;$G14,PrSettings!$M$4="●"),(($F14-$G14)=(JA14-JB14))*1,0),"")</f>
        <v/>
      </c>
      <c r="JF14" s="293" t="str">
        <f t="shared" si="235"/>
        <v/>
      </c>
      <c r="JG14" s="293" t="str">
        <f>IF(JD14&lt;&gt;"",IF(ABS($F14-$G14)&gt;=PrSettings!$M$7,(ABS($F14-$G14-JA14+JB14)&lt;=1)*1,IF(AND(JD14,$F14=$G14,$F14&gt;=PrSettings!$M$6),(ABS(JA14-$F14)&lt;=1)*1,IF(AND(ABS($F14-$G14-JA14+JB14)&lt;=1,$F14+$G14&gt;=PrSettings!$M$8),(ABS(JA14-$F14)&lt;=1)*(ABS(JB14-$G14)&lt;=1)*1,""))),"")</f>
        <v/>
      </c>
      <c r="JH14" s="300"/>
      <c r="JJ14" s="291">
        <f t="shared" si="20"/>
        <v>7</v>
      </c>
      <c r="JK14" s="292" t="str">
        <f t="shared" si="236"/>
        <v>B3</v>
      </c>
      <c r="JL14" s="293">
        <f t="shared" si="86"/>
        <v>8</v>
      </c>
      <c r="JM14" s="292" t="str">
        <f t="shared" si="237"/>
        <v>B4</v>
      </c>
      <c r="JN14" s="296"/>
      <c r="JO14" s="296"/>
      <c r="JP14" s="299"/>
      <c r="JQ14" s="293" t="str">
        <f t="shared" si="238"/>
        <v/>
      </c>
      <c r="JR14" s="293" t="str">
        <f>IF((JQ14&lt;&gt;""),IF(OR($F14&lt;&gt;$G14,PrSettings!$M$4="●"),(($F14-$G14)=(JN14-JO14))*1,0),"")</f>
        <v/>
      </c>
      <c r="JS14" s="293" t="str">
        <f t="shared" si="239"/>
        <v/>
      </c>
      <c r="JT14" s="293" t="str">
        <f>IF(JQ14&lt;&gt;"",IF(ABS($F14-$G14)&gt;=PrSettings!$M$7,(ABS($F14-$G14-JN14+JO14)&lt;=1)*1,IF(AND(JQ14,$F14=$G14,$F14&gt;=PrSettings!$M$6),(ABS(JN14-$F14)&lt;=1)*1,IF(AND(ABS($F14-$G14-JN14+JO14)&lt;=1,$F14+$G14&gt;=PrSettings!$M$8),(ABS(JN14-$F14)&lt;=1)*(ABS(JO14-$G14)&lt;=1)*1,""))),"")</f>
        <v/>
      </c>
      <c r="JU14" s="300"/>
      <c r="JW14" s="291">
        <f t="shared" si="21"/>
        <v>7</v>
      </c>
      <c r="JX14" s="292" t="str">
        <f t="shared" si="240"/>
        <v>B3</v>
      </c>
      <c r="JY14" s="293">
        <f t="shared" si="89"/>
        <v>8</v>
      </c>
      <c r="JZ14" s="292" t="str">
        <f t="shared" si="241"/>
        <v>B4</v>
      </c>
      <c r="KA14" s="296"/>
      <c r="KB14" s="296"/>
      <c r="KC14" s="299"/>
      <c r="KD14" s="293" t="str">
        <f t="shared" si="242"/>
        <v/>
      </c>
      <c r="KE14" s="293" t="str">
        <f>IF((KD14&lt;&gt;""),IF(OR($F14&lt;&gt;$G14,PrSettings!$M$4="●"),(($F14-$G14)=(KA14-KB14))*1,0),"")</f>
        <v/>
      </c>
      <c r="KF14" s="293" t="str">
        <f t="shared" si="243"/>
        <v/>
      </c>
      <c r="KG14" s="293" t="str">
        <f>IF(KD14&lt;&gt;"",IF(ABS($F14-$G14)&gt;=PrSettings!$M$7,(ABS($F14-$G14-KA14+KB14)&lt;=1)*1,IF(AND(KD14,$F14=$G14,$F14&gt;=PrSettings!$M$6),(ABS(KA14-$F14)&lt;=1)*1,IF(AND(ABS($F14-$G14-KA14+KB14)&lt;=1,$F14+$G14&gt;=PrSettings!$M$8),(ABS(KA14-$F14)&lt;=1)*(ABS(KB14-$G14)&lt;=1)*1,""))),"")</f>
        <v/>
      </c>
      <c r="KH14" s="300"/>
      <c r="KJ14" s="291">
        <f t="shared" si="22"/>
        <v>7</v>
      </c>
      <c r="KK14" s="292" t="str">
        <f t="shared" si="244"/>
        <v>B3</v>
      </c>
      <c r="KL14" s="293">
        <f t="shared" si="92"/>
        <v>8</v>
      </c>
      <c r="KM14" s="292" t="str">
        <f t="shared" si="245"/>
        <v>B4</v>
      </c>
      <c r="KN14" s="296"/>
      <c r="KO14" s="296"/>
      <c r="KP14" s="299"/>
      <c r="KQ14" s="293" t="str">
        <f t="shared" si="246"/>
        <v/>
      </c>
      <c r="KR14" s="293" t="str">
        <f>IF((KQ14&lt;&gt;""),IF(OR($F14&lt;&gt;$G14,PrSettings!$M$4="●"),(($F14-$G14)=(KN14-KO14))*1,0),"")</f>
        <v/>
      </c>
      <c r="KS14" s="293" t="str">
        <f t="shared" si="247"/>
        <v/>
      </c>
      <c r="KT14" s="293" t="str">
        <f>IF(KQ14&lt;&gt;"",IF(ABS($F14-$G14)&gt;=PrSettings!$M$7,(ABS($F14-$G14-KN14+KO14)&lt;=1)*1,IF(AND(KQ14,$F14=$G14,$F14&gt;=PrSettings!$M$6),(ABS(KN14-$F14)&lt;=1)*1,IF(AND(ABS($F14-$G14-KN14+KO14)&lt;=1,$F14+$G14&gt;=PrSettings!$M$8),(ABS(KN14-$F14)&lt;=1)*(ABS(KO14-$G14)&lt;=1)*1,""))),"")</f>
        <v/>
      </c>
      <c r="KU14" s="300"/>
      <c r="KW14" s="291">
        <f t="shared" si="23"/>
        <v>7</v>
      </c>
      <c r="KX14" s="292" t="str">
        <f t="shared" si="248"/>
        <v>B3</v>
      </c>
      <c r="KY14" s="293">
        <f t="shared" si="95"/>
        <v>8</v>
      </c>
      <c r="KZ14" s="292" t="str">
        <f t="shared" si="249"/>
        <v>B4</v>
      </c>
      <c r="LA14" s="296"/>
      <c r="LB14" s="296"/>
      <c r="LC14" s="299"/>
      <c r="LD14" s="293" t="str">
        <f t="shared" si="250"/>
        <v/>
      </c>
      <c r="LE14" s="293" t="str">
        <f>IF((LD14&lt;&gt;""),IF(OR($F14&lt;&gt;$G14,PrSettings!$M$4="●"),(($F14-$G14)=(LA14-LB14))*1,0),"")</f>
        <v/>
      </c>
      <c r="LF14" s="293" t="str">
        <f t="shared" si="251"/>
        <v/>
      </c>
      <c r="LG14" s="293" t="str">
        <f>IF(LD14&lt;&gt;"",IF(ABS($F14-$G14)&gt;=PrSettings!$M$7,(ABS($F14-$G14-LA14+LB14)&lt;=1)*1,IF(AND(LD14,$F14=$G14,$F14&gt;=PrSettings!$M$6),(ABS(LA14-$F14)&lt;=1)*1,IF(AND(ABS($F14-$G14-LA14+LB14)&lt;=1,$F14+$G14&gt;=PrSettings!$M$8),(ABS(LA14-$F14)&lt;=1)*(ABS(LB14-$G14)&lt;=1)*1,""))),"")</f>
        <v/>
      </c>
      <c r="LH14" s="300"/>
      <c r="LJ14" s="291">
        <f t="shared" si="24"/>
        <v>7</v>
      </c>
      <c r="LK14" s="292" t="str">
        <f t="shared" si="252"/>
        <v>B3</v>
      </c>
      <c r="LL14" s="293">
        <f t="shared" si="98"/>
        <v>8</v>
      </c>
      <c r="LM14" s="292" t="str">
        <f t="shared" si="253"/>
        <v>B4</v>
      </c>
      <c r="LN14" s="296"/>
      <c r="LO14" s="296"/>
      <c r="LP14" s="299"/>
      <c r="LQ14" s="293" t="str">
        <f t="shared" si="254"/>
        <v/>
      </c>
      <c r="LR14" s="293" t="str">
        <f>IF((LQ14&lt;&gt;""),IF(OR($F14&lt;&gt;$G14,PrSettings!$M$4="●"),(($F14-$G14)=(LN14-LO14))*1,0),"")</f>
        <v/>
      </c>
      <c r="LS14" s="293" t="str">
        <f t="shared" si="255"/>
        <v/>
      </c>
      <c r="LT14" s="293" t="str">
        <f>IF(LQ14&lt;&gt;"",IF(ABS($F14-$G14)&gt;=PrSettings!$M$7,(ABS($F14-$G14-LN14+LO14)&lt;=1)*1,IF(AND(LQ14,$F14=$G14,$F14&gt;=PrSettings!$M$6),(ABS(LN14-$F14)&lt;=1)*1,IF(AND(ABS($F14-$G14-LN14+LO14)&lt;=1,$F14+$G14&gt;=PrSettings!$M$8),(ABS(LN14-$F14)&lt;=1)*(ABS(LO14-$G14)&lt;=1)*1,""))),"")</f>
        <v/>
      </c>
      <c r="LU14" s="300"/>
      <c r="LW14" s="291">
        <f t="shared" si="25"/>
        <v>7</v>
      </c>
      <c r="LX14" s="292" t="str">
        <f t="shared" si="256"/>
        <v>B3</v>
      </c>
      <c r="LY14" s="293">
        <f t="shared" si="101"/>
        <v>8</v>
      </c>
      <c r="LZ14" s="292" t="str">
        <f t="shared" si="257"/>
        <v>B4</v>
      </c>
      <c r="MA14" s="296"/>
      <c r="MB14" s="296"/>
      <c r="MC14" s="299"/>
      <c r="MD14" s="293" t="str">
        <f t="shared" si="258"/>
        <v/>
      </c>
      <c r="ME14" s="293" t="str">
        <f>IF((MD14&lt;&gt;""),IF(OR($F14&lt;&gt;$G14,PrSettings!$M$4="●"),(($F14-$G14)=(MA14-MB14))*1,0),"")</f>
        <v/>
      </c>
      <c r="MF14" s="293" t="str">
        <f t="shared" si="259"/>
        <v/>
      </c>
      <c r="MG14" s="293" t="str">
        <f>IF(MD14&lt;&gt;"",IF(ABS($F14-$G14)&gt;=PrSettings!$M$7,(ABS($F14-$G14-MA14+MB14)&lt;=1)*1,IF(AND(MD14,$F14=$G14,$F14&gt;=PrSettings!$M$6),(ABS(MA14-$F14)&lt;=1)*1,IF(AND(ABS($F14-$G14-MA14+MB14)&lt;=1,$F14+$G14&gt;=PrSettings!$M$8),(ABS(MA14-$F14)&lt;=1)*(ABS(MB14-$G14)&lt;=1)*1,""))),"")</f>
        <v/>
      </c>
      <c r="MH14" s="300"/>
    </row>
    <row r="15" spans="1:346" x14ac:dyDescent="0.25">
      <c r="B15" s="291">
        <f>INDEX(Groups!$C$7:$C$35,MATCH(C15,Groups!$D$7:$D$35,0))</f>
        <v>5</v>
      </c>
      <c r="C15" s="292" t="str">
        <f>CalcB!$P$24</f>
        <v>B1</v>
      </c>
      <c r="D15" s="293">
        <f>INDEX(Groups!$C$7:$C$35,MATCH(E15,Groups!$D$7:$D$35,0))</f>
        <v>7</v>
      </c>
      <c r="E15" s="292" t="str">
        <f>CalcB!$Q$24</f>
        <v>B3</v>
      </c>
      <c r="F15" s="294" t="str">
        <f>CalcB!$R$24</f>
        <v/>
      </c>
      <c r="G15" s="295" t="str">
        <f>CalcB!$S$24</f>
        <v/>
      </c>
      <c r="J15" s="291">
        <f t="shared" si="0"/>
        <v>5</v>
      </c>
      <c r="K15" s="292" t="str">
        <f t="shared" si="156"/>
        <v>B1</v>
      </c>
      <c r="L15" s="293">
        <f t="shared" si="26"/>
        <v>7</v>
      </c>
      <c r="M15" s="292" t="str">
        <f t="shared" si="157"/>
        <v>B3</v>
      </c>
      <c r="N15" s="296"/>
      <c r="O15" s="296"/>
      <c r="P15" s="299"/>
      <c r="Q15" s="293" t="str">
        <f t="shared" si="158"/>
        <v/>
      </c>
      <c r="R15" s="293" t="str">
        <f>IF((Q15&lt;&gt;""),IF(OR($F15&lt;&gt;$G15,PrSettings!$M$4="●"),(($F15-$G15)=(N15-O15))*1,0),"")</f>
        <v/>
      </c>
      <c r="S15" s="293" t="str">
        <f t="shared" si="159"/>
        <v/>
      </c>
      <c r="T15" s="293" t="str">
        <f>IF(Q15&lt;&gt;"",IF(ABS($F15-$G15)&gt;=PrSettings!$M$7,(ABS($F15-$G15-N15+O15)&lt;=1)*1,IF(AND(Q15,$F15=$G15,$F15&gt;=PrSettings!$M$6),(ABS(N15-$F15)&lt;=1)*1,IF(AND(ABS($F15-$G15-N15+O15)&lt;=1,$F15+$G15&gt;=PrSettings!$M$8),(ABS(N15-$F15)&lt;=1)*(ABS(O15-$G15)&lt;=1)*1,""))),"")</f>
        <v/>
      </c>
      <c r="U15" s="300"/>
      <c r="W15" s="291">
        <f t="shared" si="1"/>
        <v>5</v>
      </c>
      <c r="X15" s="292" t="str">
        <f t="shared" si="160"/>
        <v>B1</v>
      </c>
      <c r="Y15" s="293">
        <f t="shared" si="29"/>
        <v>7</v>
      </c>
      <c r="Z15" s="292" t="str">
        <f t="shared" si="161"/>
        <v>B3</v>
      </c>
      <c r="AA15" s="296"/>
      <c r="AB15" s="296"/>
      <c r="AC15" s="299"/>
      <c r="AD15" s="293" t="str">
        <f t="shared" si="162"/>
        <v/>
      </c>
      <c r="AE15" s="293" t="str">
        <f>IF((AD15&lt;&gt;""),IF(OR($F15&lt;&gt;$G15,PrSettings!$M$4="●"),(($F15-$G15)=(AA15-AB15))*1,0),"")</f>
        <v/>
      </c>
      <c r="AF15" s="293" t="str">
        <f t="shared" si="163"/>
        <v/>
      </c>
      <c r="AG15" s="293" t="str">
        <f>IF(AD15&lt;&gt;"",IF(ABS($F15-$G15)&gt;=PrSettings!$M$7,(ABS($F15-$G15-AA15+AB15)&lt;=1)*1,IF(AND(AD15,$F15=$G15,$F15&gt;=PrSettings!$M$6),(ABS(AA15-$F15)&lt;=1)*1,IF(AND(ABS($F15-$G15-AA15+AB15)&lt;=1,$F15+$G15&gt;=PrSettings!$M$8),(ABS(AA15-$F15)&lt;=1)*(ABS(AB15-$G15)&lt;=1)*1,""))),"")</f>
        <v/>
      </c>
      <c r="AH15" s="300"/>
      <c r="AJ15" s="291">
        <f t="shared" si="2"/>
        <v>5</v>
      </c>
      <c r="AK15" s="292" t="str">
        <f t="shared" si="164"/>
        <v>B1</v>
      </c>
      <c r="AL15" s="293">
        <f t="shared" si="32"/>
        <v>7</v>
      </c>
      <c r="AM15" s="292" t="str">
        <f t="shared" si="165"/>
        <v>B3</v>
      </c>
      <c r="AN15" s="296"/>
      <c r="AO15" s="296"/>
      <c r="AP15" s="299"/>
      <c r="AQ15" s="293" t="str">
        <f t="shared" si="166"/>
        <v/>
      </c>
      <c r="AR15" s="293" t="str">
        <f>IF((AQ15&lt;&gt;""),IF(OR($F15&lt;&gt;$G15,PrSettings!$M$4="●"),(($F15-$G15)=(AN15-AO15))*1,0),"")</f>
        <v/>
      </c>
      <c r="AS15" s="293" t="str">
        <f t="shared" si="167"/>
        <v/>
      </c>
      <c r="AT15" s="293" t="str">
        <f>IF(AQ15&lt;&gt;"",IF(ABS($F15-$G15)&gt;=PrSettings!$M$7,(ABS($F15-$G15-AN15+AO15)&lt;=1)*1,IF(AND(AQ15,$F15=$G15,$F15&gt;=PrSettings!$M$6),(ABS(AN15-$F15)&lt;=1)*1,IF(AND(ABS($F15-$G15-AN15+AO15)&lt;=1,$F15+$G15&gt;=PrSettings!$M$8),(ABS(AN15-$F15)&lt;=1)*(ABS(AO15-$G15)&lt;=1)*1,""))),"")</f>
        <v/>
      </c>
      <c r="AU15" s="300"/>
      <c r="AW15" s="291">
        <f t="shared" si="3"/>
        <v>5</v>
      </c>
      <c r="AX15" s="292" t="str">
        <f t="shared" si="168"/>
        <v>B1</v>
      </c>
      <c r="AY15" s="293">
        <f t="shared" si="35"/>
        <v>7</v>
      </c>
      <c r="AZ15" s="292" t="str">
        <f t="shared" si="169"/>
        <v>B3</v>
      </c>
      <c r="BA15" s="296"/>
      <c r="BB15" s="296"/>
      <c r="BC15" s="299"/>
      <c r="BD15" s="293" t="str">
        <f t="shared" si="170"/>
        <v/>
      </c>
      <c r="BE15" s="293" t="str">
        <f>IF((BD15&lt;&gt;""),IF(OR($F15&lt;&gt;$G15,PrSettings!$M$4="●"),(($F15-$G15)=(BA15-BB15))*1,0),"")</f>
        <v/>
      </c>
      <c r="BF15" s="293" t="str">
        <f t="shared" si="171"/>
        <v/>
      </c>
      <c r="BG15" s="293" t="str">
        <f>IF(BD15&lt;&gt;"",IF(ABS($F15-$G15)&gt;=PrSettings!$M$7,(ABS($F15-$G15-BA15+BB15)&lt;=1)*1,IF(AND(BD15,$F15=$G15,$F15&gt;=PrSettings!$M$6),(ABS(BA15-$F15)&lt;=1)*1,IF(AND(ABS($F15-$G15-BA15+BB15)&lt;=1,$F15+$G15&gt;=PrSettings!$M$8),(ABS(BA15-$F15)&lt;=1)*(ABS(BB15-$G15)&lt;=1)*1,""))),"")</f>
        <v/>
      </c>
      <c r="BH15" s="300"/>
      <c r="BJ15" s="291">
        <f t="shared" si="4"/>
        <v>5</v>
      </c>
      <c r="BK15" s="292" t="str">
        <f t="shared" si="172"/>
        <v>B1</v>
      </c>
      <c r="BL15" s="293">
        <f t="shared" si="38"/>
        <v>7</v>
      </c>
      <c r="BM15" s="292" t="str">
        <f t="shared" si="173"/>
        <v>B3</v>
      </c>
      <c r="BN15" s="296"/>
      <c r="BO15" s="296"/>
      <c r="BP15" s="299"/>
      <c r="BQ15" s="293" t="str">
        <f t="shared" si="174"/>
        <v/>
      </c>
      <c r="BR15" s="293" t="str">
        <f>IF((BQ15&lt;&gt;""),IF(OR($F15&lt;&gt;$G15,PrSettings!$M$4="●"),(($F15-$G15)=(BN15-BO15))*1,0),"")</f>
        <v/>
      </c>
      <c r="BS15" s="293" t="str">
        <f t="shared" si="175"/>
        <v/>
      </c>
      <c r="BT15" s="293" t="str">
        <f>IF(BQ15&lt;&gt;"",IF(ABS($F15-$G15)&gt;=PrSettings!$M$7,(ABS($F15-$G15-BN15+BO15)&lt;=1)*1,IF(AND(BQ15,$F15=$G15,$F15&gt;=PrSettings!$M$6),(ABS(BN15-$F15)&lt;=1)*1,IF(AND(ABS($F15-$G15-BN15+BO15)&lt;=1,$F15+$G15&gt;=PrSettings!$M$8),(ABS(BN15-$F15)&lt;=1)*(ABS(BO15-$G15)&lt;=1)*1,""))),"")</f>
        <v/>
      </c>
      <c r="BU15" s="300"/>
      <c r="BW15" s="291">
        <f t="shared" si="5"/>
        <v>5</v>
      </c>
      <c r="BX15" s="292" t="str">
        <f t="shared" si="176"/>
        <v>B1</v>
      </c>
      <c r="BY15" s="293">
        <f t="shared" si="41"/>
        <v>7</v>
      </c>
      <c r="BZ15" s="292" t="str">
        <f t="shared" si="177"/>
        <v>B3</v>
      </c>
      <c r="CA15" s="296"/>
      <c r="CB15" s="296"/>
      <c r="CC15" s="299"/>
      <c r="CD15" s="293" t="str">
        <f t="shared" si="178"/>
        <v/>
      </c>
      <c r="CE15" s="293" t="str">
        <f>IF((CD15&lt;&gt;""),IF(OR($F15&lt;&gt;$G15,PrSettings!$M$4="●"),(($F15-$G15)=(CA15-CB15))*1,0),"")</f>
        <v/>
      </c>
      <c r="CF15" s="293" t="str">
        <f t="shared" si="179"/>
        <v/>
      </c>
      <c r="CG15" s="293" t="str">
        <f>IF(CD15&lt;&gt;"",IF(ABS($F15-$G15)&gt;=PrSettings!$M$7,(ABS($F15-$G15-CA15+CB15)&lt;=1)*1,IF(AND(CD15,$F15=$G15,$F15&gt;=PrSettings!$M$6),(ABS(CA15-$F15)&lt;=1)*1,IF(AND(ABS($F15-$G15-CA15+CB15)&lt;=1,$F15+$G15&gt;=PrSettings!$M$8),(ABS(CA15-$F15)&lt;=1)*(ABS(CB15-$G15)&lt;=1)*1,""))),"")</f>
        <v/>
      </c>
      <c r="CH15" s="300"/>
      <c r="CJ15" s="291">
        <f t="shared" si="6"/>
        <v>5</v>
      </c>
      <c r="CK15" s="292" t="str">
        <f t="shared" si="180"/>
        <v>B1</v>
      </c>
      <c r="CL15" s="293">
        <f t="shared" si="44"/>
        <v>7</v>
      </c>
      <c r="CM15" s="292" t="str">
        <f t="shared" si="181"/>
        <v>B3</v>
      </c>
      <c r="CN15" s="296"/>
      <c r="CO15" s="296"/>
      <c r="CP15" s="299"/>
      <c r="CQ15" s="293" t="str">
        <f t="shared" si="182"/>
        <v/>
      </c>
      <c r="CR15" s="293" t="str">
        <f>IF((CQ15&lt;&gt;""),IF(OR($F15&lt;&gt;$G15,PrSettings!$M$4="●"),(($F15-$G15)=(CN15-CO15))*1,0),"")</f>
        <v/>
      </c>
      <c r="CS15" s="293" t="str">
        <f t="shared" si="183"/>
        <v/>
      </c>
      <c r="CT15" s="293" t="str">
        <f>IF(CQ15&lt;&gt;"",IF(ABS($F15-$G15)&gt;=PrSettings!$M$7,(ABS($F15-$G15-CN15+CO15)&lt;=1)*1,IF(AND(CQ15,$F15=$G15,$F15&gt;=PrSettings!$M$6),(ABS(CN15-$F15)&lt;=1)*1,IF(AND(ABS($F15-$G15-CN15+CO15)&lt;=1,$F15+$G15&gt;=PrSettings!$M$8),(ABS(CN15-$F15)&lt;=1)*(ABS(CO15-$G15)&lt;=1)*1,""))),"")</f>
        <v/>
      </c>
      <c r="CU15" s="300"/>
      <c r="CW15" s="291">
        <f t="shared" si="7"/>
        <v>5</v>
      </c>
      <c r="CX15" s="292" t="str">
        <f t="shared" si="184"/>
        <v>B1</v>
      </c>
      <c r="CY15" s="293">
        <f t="shared" si="47"/>
        <v>7</v>
      </c>
      <c r="CZ15" s="292" t="str">
        <f t="shared" si="185"/>
        <v>B3</v>
      </c>
      <c r="DA15" s="296"/>
      <c r="DB15" s="296"/>
      <c r="DC15" s="299"/>
      <c r="DD15" s="293" t="str">
        <f t="shared" si="186"/>
        <v/>
      </c>
      <c r="DE15" s="293" t="str">
        <f>IF((DD15&lt;&gt;""),IF(OR($F15&lt;&gt;$G15,PrSettings!$M$4="●"),(($F15-$G15)=(DA15-DB15))*1,0),"")</f>
        <v/>
      </c>
      <c r="DF15" s="293" t="str">
        <f t="shared" si="187"/>
        <v/>
      </c>
      <c r="DG15" s="293" t="str">
        <f>IF(DD15&lt;&gt;"",IF(ABS($F15-$G15)&gt;=PrSettings!$M$7,(ABS($F15-$G15-DA15+DB15)&lt;=1)*1,IF(AND(DD15,$F15=$G15,$F15&gt;=PrSettings!$M$6),(ABS(DA15-$F15)&lt;=1)*1,IF(AND(ABS($F15-$G15-DA15+DB15)&lt;=1,$F15+$G15&gt;=PrSettings!$M$8),(ABS(DA15-$F15)&lt;=1)*(ABS(DB15-$G15)&lt;=1)*1,""))),"")</f>
        <v/>
      </c>
      <c r="DH15" s="300"/>
      <c r="DJ15" s="291">
        <f t="shared" si="8"/>
        <v>5</v>
      </c>
      <c r="DK15" s="292" t="str">
        <f t="shared" si="188"/>
        <v>B1</v>
      </c>
      <c r="DL15" s="293">
        <f t="shared" si="50"/>
        <v>7</v>
      </c>
      <c r="DM15" s="292" t="str">
        <f t="shared" si="189"/>
        <v>B3</v>
      </c>
      <c r="DN15" s="296"/>
      <c r="DO15" s="296"/>
      <c r="DP15" s="299"/>
      <c r="DQ15" s="293" t="str">
        <f t="shared" si="190"/>
        <v/>
      </c>
      <c r="DR15" s="293" t="str">
        <f>IF((DQ15&lt;&gt;""),IF(OR($F15&lt;&gt;$G15,PrSettings!$M$4="●"),(($F15-$G15)=(DN15-DO15))*1,0),"")</f>
        <v/>
      </c>
      <c r="DS15" s="293" t="str">
        <f t="shared" si="191"/>
        <v/>
      </c>
      <c r="DT15" s="293" t="str">
        <f>IF(DQ15&lt;&gt;"",IF(ABS($F15-$G15)&gt;=PrSettings!$M$7,(ABS($F15-$G15-DN15+DO15)&lt;=1)*1,IF(AND(DQ15,$F15=$G15,$F15&gt;=PrSettings!$M$6),(ABS(DN15-$F15)&lt;=1)*1,IF(AND(ABS($F15-$G15-DN15+DO15)&lt;=1,$F15+$G15&gt;=PrSettings!$M$8),(ABS(DN15-$F15)&lt;=1)*(ABS(DO15-$G15)&lt;=1)*1,""))),"")</f>
        <v/>
      </c>
      <c r="DU15" s="300"/>
      <c r="DW15" s="291">
        <f t="shared" si="9"/>
        <v>5</v>
      </c>
      <c r="DX15" s="292" t="str">
        <f t="shared" si="192"/>
        <v>B1</v>
      </c>
      <c r="DY15" s="293">
        <f t="shared" si="53"/>
        <v>7</v>
      </c>
      <c r="DZ15" s="292" t="str">
        <f t="shared" si="193"/>
        <v>B3</v>
      </c>
      <c r="EA15" s="296"/>
      <c r="EB15" s="296"/>
      <c r="EC15" s="299"/>
      <c r="ED15" s="293" t="str">
        <f t="shared" si="194"/>
        <v/>
      </c>
      <c r="EE15" s="293" t="str">
        <f>IF((ED15&lt;&gt;""),IF(OR($F15&lt;&gt;$G15,PrSettings!$M$4="●"),(($F15-$G15)=(EA15-EB15))*1,0),"")</f>
        <v/>
      </c>
      <c r="EF15" s="293" t="str">
        <f t="shared" si="195"/>
        <v/>
      </c>
      <c r="EG15" s="293" t="str">
        <f>IF(ED15&lt;&gt;"",IF(ABS($F15-$G15)&gt;=PrSettings!$M$7,(ABS($F15-$G15-EA15+EB15)&lt;=1)*1,IF(AND(ED15,$F15=$G15,$F15&gt;=PrSettings!$M$6),(ABS(EA15-$F15)&lt;=1)*1,IF(AND(ABS($F15-$G15-EA15+EB15)&lt;=1,$F15+$G15&gt;=PrSettings!$M$8),(ABS(EA15-$F15)&lt;=1)*(ABS(EB15-$G15)&lt;=1)*1,""))),"")</f>
        <v/>
      </c>
      <c r="EH15" s="300"/>
      <c r="EJ15" s="291">
        <f t="shared" si="10"/>
        <v>5</v>
      </c>
      <c r="EK15" s="292" t="str">
        <f t="shared" si="196"/>
        <v>B1</v>
      </c>
      <c r="EL15" s="293">
        <f t="shared" si="56"/>
        <v>7</v>
      </c>
      <c r="EM15" s="292" t="str">
        <f t="shared" si="197"/>
        <v>B3</v>
      </c>
      <c r="EN15" s="296"/>
      <c r="EO15" s="296"/>
      <c r="EP15" s="299"/>
      <c r="EQ15" s="293" t="str">
        <f t="shared" si="198"/>
        <v/>
      </c>
      <c r="ER15" s="293" t="str">
        <f>IF((EQ15&lt;&gt;""),IF(OR($F15&lt;&gt;$G15,PrSettings!$M$4="●"),(($F15-$G15)=(EN15-EO15))*1,0),"")</f>
        <v/>
      </c>
      <c r="ES15" s="293" t="str">
        <f t="shared" si="199"/>
        <v/>
      </c>
      <c r="ET15" s="293" t="str">
        <f>IF(EQ15&lt;&gt;"",IF(ABS($F15-$G15)&gt;=PrSettings!$M$7,(ABS($F15-$G15-EN15+EO15)&lt;=1)*1,IF(AND(EQ15,$F15=$G15,$F15&gt;=PrSettings!$M$6),(ABS(EN15-$F15)&lt;=1)*1,IF(AND(ABS($F15-$G15-EN15+EO15)&lt;=1,$F15+$G15&gt;=PrSettings!$M$8),(ABS(EN15-$F15)&lt;=1)*(ABS(EO15-$G15)&lt;=1)*1,""))),"")</f>
        <v/>
      </c>
      <c r="EU15" s="300"/>
      <c r="EW15" s="291">
        <f t="shared" si="11"/>
        <v>5</v>
      </c>
      <c r="EX15" s="292" t="str">
        <f t="shared" si="200"/>
        <v>B1</v>
      </c>
      <c r="EY15" s="293">
        <f t="shared" si="59"/>
        <v>7</v>
      </c>
      <c r="EZ15" s="292" t="str">
        <f t="shared" si="201"/>
        <v>B3</v>
      </c>
      <c r="FA15" s="296"/>
      <c r="FB15" s="296"/>
      <c r="FC15" s="299"/>
      <c r="FD15" s="293" t="str">
        <f t="shared" si="202"/>
        <v/>
      </c>
      <c r="FE15" s="293" t="str">
        <f>IF((FD15&lt;&gt;""),IF(OR($F15&lt;&gt;$G15,PrSettings!$M$4="●"),(($F15-$G15)=(FA15-FB15))*1,0),"")</f>
        <v/>
      </c>
      <c r="FF15" s="293" t="str">
        <f t="shared" si="203"/>
        <v/>
      </c>
      <c r="FG15" s="293" t="str">
        <f>IF(FD15&lt;&gt;"",IF(ABS($F15-$G15)&gt;=PrSettings!$M$7,(ABS($F15-$G15-FA15+FB15)&lt;=1)*1,IF(AND(FD15,$F15=$G15,$F15&gt;=PrSettings!$M$6),(ABS(FA15-$F15)&lt;=1)*1,IF(AND(ABS($F15-$G15-FA15+FB15)&lt;=1,$F15+$G15&gt;=PrSettings!$M$8),(ABS(FA15-$F15)&lt;=1)*(ABS(FB15-$G15)&lt;=1)*1,""))),"")</f>
        <v/>
      </c>
      <c r="FH15" s="300"/>
      <c r="FJ15" s="291">
        <f t="shared" si="12"/>
        <v>5</v>
      </c>
      <c r="FK15" s="292" t="str">
        <f t="shared" si="204"/>
        <v>B1</v>
      </c>
      <c r="FL15" s="293">
        <f t="shared" si="62"/>
        <v>7</v>
      </c>
      <c r="FM15" s="292" t="str">
        <f t="shared" si="205"/>
        <v>B3</v>
      </c>
      <c r="FN15" s="296"/>
      <c r="FO15" s="296"/>
      <c r="FP15" s="299"/>
      <c r="FQ15" s="293" t="str">
        <f t="shared" si="206"/>
        <v/>
      </c>
      <c r="FR15" s="293" t="str">
        <f>IF((FQ15&lt;&gt;""),IF(OR($F15&lt;&gt;$G15,PrSettings!$M$4="●"),(($F15-$G15)=(FN15-FO15))*1,0),"")</f>
        <v/>
      </c>
      <c r="FS15" s="293" t="str">
        <f t="shared" si="207"/>
        <v/>
      </c>
      <c r="FT15" s="293" t="str">
        <f>IF(FQ15&lt;&gt;"",IF(ABS($F15-$G15)&gt;=PrSettings!$M$7,(ABS($F15-$G15-FN15+FO15)&lt;=1)*1,IF(AND(FQ15,$F15=$G15,$F15&gt;=PrSettings!$M$6),(ABS(FN15-$F15)&lt;=1)*1,IF(AND(ABS($F15-$G15-FN15+FO15)&lt;=1,$F15+$G15&gt;=PrSettings!$M$8),(ABS(FN15-$F15)&lt;=1)*(ABS(FO15-$G15)&lt;=1)*1,""))),"")</f>
        <v/>
      </c>
      <c r="FU15" s="300"/>
      <c r="FW15" s="291">
        <f t="shared" si="13"/>
        <v>5</v>
      </c>
      <c r="FX15" s="292" t="str">
        <f t="shared" si="208"/>
        <v>B1</v>
      </c>
      <c r="FY15" s="293">
        <f t="shared" si="65"/>
        <v>7</v>
      </c>
      <c r="FZ15" s="292" t="str">
        <f t="shared" si="209"/>
        <v>B3</v>
      </c>
      <c r="GA15" s="296"/>
      <c r="GB15" s="296"/>
      <c r="GC15" s="299"/>
      <c r="GD15" s="293" t="str">
        <f t="shared" si="210"/>
        <v/>
      </c>
      <c r="GE15" s="293" t="str">
        <f>IF((GD15&lt;&gt;""),IF(OR($F15&lt;&gt;$G15,PrSettings!$M$4="●"),(($F15-$G15)=(GA15-GB15))*1,0),"")</f>
        <v/>
      </c>
      <c r="GF15" s="293" t="str">
        <f t="shared" si="211"/>
        <v/>
      </c>
      <c r="GG15" s="293" t="str">
        <f>IF(GD15&lt;&gt;"",IF(ABS($F15-$G15)&gt;=PrSettings!$M$7,(ABS($F15-$G15-GA15+GB15)&lt;=1)*1,IF(AND(GD15,$F15=$G15,$F15&gt;=PrSettings!$M$6),(ABS(GA15-$F15)&lt;=1)*1,IF(AND(ABS($F15-$G15-GA15+GB15)&lt;=1,$F15+$G15&gt;=PrSettings!$M$8),(ABS(GA15-$F15)&lt;=1)*(ABS(GB15-$G15)&lt;=1)*1,""))),"")</f>
        <v/>
      </c>
      <c r="GH15" s="300"/>
      <c r="GJ15" s="291">
        <f t="shared" si="14"/>
        <v>5</v>
      </c>
      <c r="GK15" s="292" t="str">
        <f t="shared" si="212"/>
        <v>B1</v>
      </c>
      <c r="GL15" s="293">
        <f t="shared" si="68"/>
        <v>7</v>
      </c>
      <c r="GM15" s="292" t="str">
        <f t="shared" si="213"/>
        <v>B3</v>
      </c>
      <c r="GN15" s="296"/>
      <c r="GO15" s="296"/>
      <c r="GP15" s="299"/>
      <c r="GQ15" s="293" t="str">
        <f t="shared" si="214"/>
        <v/>
      </c>
      <c r="GR15" s="293" t="str">
        <f>IF((GQ15&lt;&gt;""),IF(OR($F15&lt;&gt;$G15,PrSettings!$M$4="●"),(($F15-$G15)=(GN15-GO15))*1,0),"")</f>
        <v/>
      </c>
      <c r="GS15" s="293" t="str">
        <f t="shared" si="215"/>
        <v/>
      </c>
      <c r="GT15" s="293" t="str">
        <f>IF(GQ15&lt;&gt;"",IF(ABS($F15-$G15)&gt;=PrSettings!$M$7,(ABS($F15-$G15-GN15+GO15)&lt;=1)*1,IF(AND(GQ15,$F15=$G15,$F15&gt;=PrSettings!$M$6),(ABS(GN15-$F15)&lt;=1)*1,IF(AND(ABS($F15-$G15-GN15+GO15)&lt;=1,$F15+$G15&gt;=PrSettings!$M$8),(ABS(GN15-$F15)&lt;=1)*(ABS(GO15-$G15)&lt;=1)*1,""))),"")</f>
        <v/>
      </c>
      <c r="GU15" s="300"/>
      <c r="GW15" s="291">
        <f t="shared" si="15"/>
        <v>5</v>
      </c>
      <c r="GX15" s="292" t="str">
        <f t="shared" si="216"/>
        <v>B1</v>
      </c>
      <c r="GY15" s="293">
        <f t="shared" si="71"/>
        <v>7</v>
      </c>
      <c r="GZ15" s="292" t="str">
        <f t="shared" si="217"/>
        <v>B3</v>
      </c>
      <c r="HA15" s="296"/>
      <c r="HB15" s="296"/>
      <c r="HC15" s="299"/>
      <c r="HD15" s="293" t="str">
        <f t="shared" si="218"/>
        <v/>
      </c>
      <c r="HE15" s="293" t="str">
        <f>IF((HD15&lt;&gt;""),IF(OR($F15&lt;&gt;$G15,PrSettings!$M$4="●"),(($F15-$G15)=(HA15-HB15))*1,0),"")</f>
        <v/>
      </c>
      <c r="HF15" s="293" t="str">
        <f t="shared" si="219"/>
        <v/>
      </c>
      <c r="HG15" s="293" t="str">
        <f>IF(HD15&lt;&gt;"",IF(ABS($F15-$G15)&gt;=PrSettings!$M$7,(ABS($F15-$G15-HA15+HB15)&lt;=1)*1,IF(AND(HD15,$F15=$G15,$F15&gt;=PrSettings!$M$6),(ABS(HA15-$F15)&lt;=1)*1,IF(AND(ABS($F15-$G15-HA15+HB15)&lt;=1,$F15+$G15&gt;=PrSettings!$M$8),(ABS(HA15-$F15)&lt;=1)*(ABS(HB15-$G15)&lt;=1)*1,""))),"")</f>
        <v/>
      </c>
      <c r="HH15" s="300"/>
      <c r="HJ15" s="291">
        <f t="shared" si="16"/>
        <v>5</v>
      </c>
      <c r="HK15" s="292" t="str">
        <f t="shared" si="220"/>
        <v>B1</v>
      </c>
      <c r="HL15" s="293">
        <f t="shared" si="74"/>
        <v>7</v>
      </c>
      <c r="HM15" s="292" t="str">
        <f t="shared" si="221"/>
        <v>B3</v>
      </c>
      <c r="HN15" s="296"/>
      <c r="HO15" s="296"/>
      <c r="HP15" s="299"/>
      <c r="HQ15" s="293" t="str">
        <f t="shared" si="222"/>
        <v/>
      </c>
      <c r="HR15" s="293" t="str">
        <f>IF((HQ15&lt;&gt;""),IF(OR($F15&lt;&gt;$G15,PrSettings!$M$4="●"),(($F15-$G15)=(HN15-HO15))*1,0),"")</f>
        <v/>
      </c>
      <c r="HS15" s="293" t="str">
        <f t="shared" si="223"/>
        <v/>
      </c>
      <c r="HT15" s="293" t="str">
        <f>IF(HQ15&lt;&gt;"",IF(ABS($F15-$G15)&gt;=PrSettings!$M$7,(ABS($F15-$G15-HN15+HO15)&lt;=1)*1,IF(AND(HQ15,$F15=$G15,$F15&gt;=PrSettings!$M$6),(ABS(HN15-$F15)&lt;=1)*1,IF(AND(ABS($F15-$G15-HN15+HO15)&lt;=1,$F15+$G15&gt;=PrSettings!$M$8),(ABS(HN15-$F15)&lt;=1)*(ABS(HO15-$G15)&lt;=1)*1,""))),"")</f>
        <v/>
      </c>
      <c r="HU15" s="300"/>
      <c r="HW15" s="291">
        <f t="shared" si="17"/>
        <v>5</v>
      </c>
      <c r="HX15" s="292" t="str">
        <f t="shared" si="224"/>
        <v>B1</v>
      </c>
      <c r="HY15" s="293">
        <f t="shared" si="77"/>
        <v>7</v>
      </c>
      <c r="HZ15" s="292" t="str">
        <f t="shared" si="225"/>
        <v>B3</v>
      </c>
      <c r="IA15" s="296"/>
      <c r="IB15" s="296"/>
      <c r="IC15" s="299"/>
      <c r="ID15" s="293" t="str">
        <f t="shared" si="226"/>
        <v/>
      </c>
      <c r="IE15" s="293" t="str">
        <f>IF((ID15&lt;&gt;""),IF(OR($F15&lt;&gt;$G15,PrSettings!$M$4="●"),(($F15-$G15)=(IA15-IB15))*1,0),"")</f>
        <v/>
      </c>
      <c r="IF15" s="293" t="str">
        <f t="shared" si="227"/>
        <v/>
      </c>
      <c r="IG15" s="293" t="str">
        <f>IF(ID15&lt;&gt;"",IF(ABS($F15-$G15)&gt;=PrSettings!$M$7,(ABS($F15-$G15-IA15+IB15)&lt;=1)*1,IF(AND(ID15,$F15=$G15,$F15&gt;=PrSettings!$M$6),(ABS(IA15-$F15)&lt;=1)*1,IF(AND(ABS($F15-$G15-IA15+IB15)&lt;=1,$F15+$G15&gt;=PrSettings!$M$8),(ABS(IA15-$F15)&lt;=1)*(ABS(IB15-$G15)&lt;=1)*1,""))),"")</f>
        <v/>
      </c>
      <c r="IH15" s="300"/>
      <c r="IJ15" s="291">
        <f t="shared" si="18"/>
        <v>5</v>
      </c>
      <c r="IK15" s="292" t="str">
        <f t="shared" si="228"/>
        <v>B1</v>
      </c>
      <c r="IL15" s="293">
        <f t="shared" si="80"/>
        <v>7</v>
      </c>
      <c r="IM15" s="292" t="str">
        <f t="shared" si="229"/>
        <v>B3</v>
      </c>
      <c r="IN15" s="296"/>
      <c r="IO15" s="296"/>
      <c r="IP15" s="299"/>
      <c r="IQ15" s="293" t="str">
        <f t="shared" si="230"/>
        <v/>
      </c>
      <c r="IR15" s="293" t="str">
        <f>IF((IQ15&lt;&gt;""),IF(OR($F15&lt;&gt;$G15,PrSettings!$M$4="●"),(($F15-$G15)=(IN15-IO15))*1,0),"")</f>
        <v/>
      </c>
      <c r="IS15" s="293" t="str">
        <f t="shared" si="231"/>
        <v/>
      </c>
      <c r="IT15" s="293" t="str">
        <f>IF(IQ15&lt;&gt;"",IF(ABS($F15-$G15)&gt;=PrSettings!$M$7,(ABS($F15-$G15-IN15+IO15)&lt;=1)*1,IF(AND(IQ15,$F15=$G15,$F15&gt;=PrSettings!$M$6),(ABS(IN15-$F15)&lt;=1)*1,IF(AND(ABS($F15-$G15-IN15+IO15)&lt;=1,$F15+$G15&gt;=PrSettings!$M$8),(ABS(IN15-$F15)&lt;=1)*(ABS(IO15-$G15)&lt;=1)*1,""))),"")</f>
        <v/>
      </c>
      <c r="IU15" s="300"/>
      <c r="IW15" s="291">
        <f t="shared" si="19"/>
        <v>5</v>
      </c>
      <c r="IX15" s="292" t="str">
        <f t="shared" si="232"/>
        <v>B1</v>
      </c>
      <c r="IY15" s="293">
        <f t="shared" si="83"/>
        <v>7</v>
      </c>
      <c r="IZ15" s="292" t="str">
        <f t="shared" si="233"/>
        <v>B3</v>
      </c>
      <c r="JA15" s="296"/>
      <c r="JB15" s="296"/>
      <c r="JC15" s="299"/>
      <c r="JD15" s="293" t="str">
        <f t="shared" si="234"/>
        <v/>
      </c>
      <c r="JE15" s="293" t="str">
        <f>IF((JD15&lt;&gt;""),IF(OR($F15&lt;&gt;$G15,PrSettings!$M$4="●"),(($F15-$G15)=(JA15-JB15))*1,0),"")</f>
        <v/>
      </c>
      <c r="JF15" s="293" t="str">
        <f t="shared" si="235"/>
        <v/>
      </c>
      <c r="JG15" s="293" t="str">
        <f>IF(JD15&lt;&gt;"",IF(ABS($F15-$G15)&gt;=PrSettings!$M$7,(ABS($F15-$G15-JA15+JB15)&lt;=1)*1,IF(AND(JD15,$F15=$G15,$F15&gt;=PrSettings!$M$6),(ABS(JA15-$F15)&lt;=1)*1,IF(AND(ABS($F15-$G15-JA15+JB15)&lt;=1,$F15+$G15&gt;=PrSettings!$M$8),(ABS(JA15-$F15)&lt;=1)*(ABS(JB15-$G15)&lt;=1)*1,""))),"")</f>
        <v/>
      </c>
      <c r="JH15" s="300"/>
      <c r="JJ15" s="291">
        <f t="shared" si="20"/>
        <v>5</v>
      </c>
      <c r="JK15" s="292" t="str">
        <f t="shared" si="236"/>
        <v>B1</v>
      </c>
      <c r="JL15" s="293">
        <f t="shared" si="86"/>
        <v>7</v>
      </c>
      <c r="JM15" s="292" t="str">
        <f t="shared" si="237"/>
        <v>B3</v>
      </c>
      <c r="JN15" s="296"/>
      <c r="JO15" s="296"/>
      <c r="JP15" s="299"/>
      <c r="JQ15" s="293" t="str">
        <f t="shared" si="238"/>
        <v/>
      </c>
      <c r="JR15" s="293" t="str">
        <f>IF((JQ15&lt;&gt;""),IF(OR($F15&lt;&gt;$G15,PrSettings!$M$4="●"),(($F15-$G15)=(JN15-JO15))*1,0),"")</f>
        <v/>
      </c>
      <c r="JS15" s="293" t="str">
        <f t="shared" si="239"/>
        <v/>
      </c>
      <c r="JT15" s="293" t="str">
        <f>IF(JQ15&lt;&gt;"",IF(ABS($F15-$G15)&gt;=PrSettings!$M$7,(ABS($F15-$G15-JN15+JO15)&lt;=1)*1,IF(AND(JQ15,$F15=$G15,$F15&gt;=PrSettings!$M$6),(ABS(JN15-$F15)&lt;=1)*1,IF(AND(ABS($F15-$G15-JN15+JO15)&lt;=1,$F15+$G15&gt;=PrSettings!$M$8),(ABS(JN15-$F15)&lt;=1)*(ABS(JO15-$G15)&lt;=1)*1,""))),"")</f>
        <v/>
      </c>
      <c r="JU15" s="300"/>
      <c r="JW15" s="291">
        <f t="shared" si="21"/>
        <v>5</v>
      </c>
      <c r="JX15" s="292" t="str">
        <f t="shared" si="240"/>
        <v>B1</v>
      </c>
      <c r="JY15" s="293">
        <f t="shared" si="89"/>
        <v>7</v>
      </c>
      <c r="JZ15" s="292" t="str">
        <f t="shared" si="241"/>
        <v>B3</v>
      </c>
      <c r="KA15" s="296"/>
      <c r="KB15" s="296"/>
      <c r="KC15" s="299"/>
      <c r="KD15" s="293" t="str">
        <f t="shared" si="242"/>
        <v/>
      </c>
      <c r="KE15" s="293" t="str">
        <f>IF((KD15&lt;&gt;""),IF(OR($F15&lt;&gt;$G15,PrSettings!$M$4="●"),(($F15-$G15)=(KA15-KB15))*1,0),"")</f>
        <v/>
      </c>
      <c r="KF15" s="293" t="str">
        <f t="shared" si="243"/>
        <v/>
      </c>
      <c r="KG15" s="293" t="str">
        <f>IF(KD15&lt;&gt;"",IF(ABS($F15-$G15)&gt;=PrSettings!$M$7,(ABS($F15-$G15-KA15+KB15)&lt;=1)*1,IF(AND(KD15,$F15=$G15,$F15&gt;=PrSettings!$M$6),(ABS(KA15-$F15)&lt;=1)*1,IF(AND(ABS($F15-$G15-KA15+KB15)&lt;=1,$F15+$G15&gt;=PrSettings!$M$8),(ABS(KA15-$F15)&lt;=1)*(ABS(KB15-$G15)&lt;=1)*1,""))),"")</f>
        <v/>
      </c>
      <c r="KH15" s="300"/>
      <c r="KJ15" s="291">
        <f t="shared" si="22"/>
        <v>5</v>
      </c>
      <c r="KK15" s="292" t="str">
        <f t="shared" si="244"/>
        <v>B1</v>
      </c>
      <c r="KL15" s="293">
        <f t="shared" si="92"/>
        <v>7</v>
      </c>
      <c r="KM15" s="292" t="str">
        <f t="shared" si="245"/>
        <v>B3</v>
      </c>
      <c r="KN15" s="296"/>
      <c r="KO15" s="296"/>
      <c r="KP15" s="299"/>
      <c r="KQ15" s="293" t="str">
        <f t="shared" si="246"/>
        <v/>
      </c>
      <c r="KR15" s="293" t="str">
        <f>IF((KQ15&lt;&gt;""),IF(OR($F15&lt;&gt;$G15,PrSettings!$M$4="●"),(($F15-$G15)=(KN15-KO15))*1,0),"")</f>
        <v/>
      </c>
      <c r="KS15" s="293" t="str">
        <f t="shared" si="247"/>
        <v/>
      </c>
      <c r="KT15" s="293" t="str">
        <f>IF(KQ15&lt;&gt;"",IF(ABS($F15-$G15)&gt;=PrSettings!$M$7,(ABS($F15-$G15-KN15+KO15)&lt;=1)*1,IF(AND(KQ15,$F15=$G15,$F15&gt;=PrSettings!$M$6),(ABS(KN15-$F15)&lt;=1)*1,IF(AND(ABS($F15-$G15-KN15+KO15)&lt;=1,$F15+$G15&gt;=PrSettings!$M$8),(ABS(KN15-$F15)&lt;=1)*(ABS(KO15-$G15)&lt;=1)*1,""))),"")</f>
        <v/>
      </c>
      <c r="KU15" s="300"/>
      <c r="KW15" s="291">
        <f t="shared" si="23"/>
        <v>5</v>
      </c>
      <c r="KX15" s="292" t="str">
        <f t="shared" si="248"/>
        <v>B1</v>
      </c>
      <c r="KY15" s="293">
        <f t="shared" si="95"/>
        <v>7</v>
      </c>
      <c r="KZ15" s="292" t="str">
        <f t="shared" si="249"/>
        <v>B3</v>
      </c>
      <c r="LA15" s="296"/>
      <c r="LB15" s="296"/>
      <c r="LC15" s="299"/>
      <c r="LD15" s="293" t="str">
        <f t="shared" si="250"/>
        <v/>
      </c>
      <c r="LE15" s="293" t="str">
        <f>IF((LD15&lt;&gt;""),IF(OR($F15&lt;&gt;$G15,PrSettings!$M$4="●"),(($F15-$G15)=(LA15-LB15))*1,0),"")</f>
        <v/>
      </c>
      <c r="LF15" s="293" t="str">
        <f t="shared" si="251"/>
        <v/>
      </c>
      <c r="LG15" s="293" t="str">
        <f>IF(LD15&lt;&gt;"",IF(ABS($F15-$G15)&gt;=PrSettings!$M$7,(ABS($F15-$G15-LA15+LB15)&lt;=1)*1,IF(AND(LD15,$F15=$G15,$F15&gt;=PrSettings!$M$6),(ABS(LA15-$F15)&lt;=1)*1,IF(AND(ABS($F15-$G15-LA15+LB15)&lt;=1,$F15+$G15&gt;=PrSettings!$M$8),(ABS(LA15-$F15)&lt;=1)*(ABS(LB15-$G15)&lt;=1)*1,""))),"")</f>
        <v/>
      </c>
      <c r="LH15" s="300"/>
      <c r="LJ15" s="291">
        <f t="shared" si="24"/>
        <v>5</v>
      </c>
      <c r="LK15" s="292" t="str">
        <f t="shared" si="252"/>
        <v>B1</v>
      </c>
      <c r="LL15" s="293">
        <f t="shared" si="98"/>
        <v>7</v>
      </c>
      <c r="LM15" s="292" t="str">
        <f t="shared" si="253"/>
        <v>B3</v>
      </c>
      <c r="LN15" s="296"/>
      <c r="LO15" s="296"/>
      <c r="LP15" s="299"/>
      <c r="LQ15" s="293" t="str">
        <f t="shared" si="254"/>
        <v/>
      </c>
      <c r="LR15" s="293" t="str">
        <f>IF((LQ15&lt;&gt;""),IF(OR($F15&lt;&gt;$G15,PrSettings!$M$4="●"),(($F15-$G15)=(LN15-LO15))*1,0),"")</f>
        <v/>
      </c>
      <c r="LS15" s="293" t="str">
        <f t="shared" si="255"/>
        <v/>
      </c>
      <c r="LT15" s="293" t="str">
        <f>IF(LQ15&lt;&gt;"",IF(ABS($F15-$G15)&gt;=PrSettings!$M$7,(ABS($F15-$G15-LN15+LO15)&lt;=1)*1,IF(AND(LQ15,$F15=$G15,$F15&gt;=PrSettings!$M$6),(ABS(LN15-$F15)&lt;=1)*1,IF(AND(ABS($F15-$G15-LN15+LO15)&lt;=1,$F15+$G15&gt;=PrSettings!$M$8),(ABS(LN15-$F15)&lt;=1)*(ABS(LO15-$G15)&lt;=1)*1,""))),"")</f>
        <v/>
      </c>
      <c r="LU15" s="300"/>
      <c r="LW15" s="291">
        <f t="shared" si="25"/>
        <v>5</v>
      </c>
      <c r="LX15" s="292" t="str">
        <f t="shared" si="256"/>
        <v>B1</v>
      </c>
      <c r="LY15" s="293">
        <f t="shared" si="101"/>
        <v>7</v>
      </c>
      <c r="LZ15" s="292" t="str">
        <f t="shared" si="257"/>
        <v>B3</v>
      </c>
      <c r="MA15" s="296"/>
      <c r="MB15" s="296"/>
      <c r="MC15" s="299"/>
      <c r="MD15" s="293" t="str">
        <f t="shared" si="258"/>
        <v/>
      </c>
      <c r="ME15" s="293" t="str">
        <f>IF((MD15&lt;&gt;""),IF(OR($F15&lt;&gt;$G15,PrSettings!$M$4="●"),(($F15-$G15)=(MA15-MB15))*1,0),"")</f>
        <v/>
      </c>
      <c r="MF15" s="293" t="str">
        <f t="shared" si="259"/>
        <v/>
      </c>
      <c r="MG15" s="293" t="str">
        <f>IF(MD15&lt;&gt;"",IF(ABS($F15-$G15)&gt;=PrSettings!$M$7,(ABS($F15-$G15-MA15+MB15)&lt;=1)*1,IF(AND(MD15,$F15=$G15,$F15&gt;=PrSettings!$M$6),(ABS(MA15-$F15)&lt;=1)*1,IF(AND(ABS($F15-$G15-MA15+MB15)&lt;=1,$F15+$G15&gt;=PrSettings!$M$8),(ABS(MA15-$F15)&lt;=1)*(ABS(MB15-$G15)&lt;=1)*1,""))),"")</f>
        <v/>
      </c>
      <c r="MH15" s="300"/>
    </row>
    <row r="16" spans="1:346" x14ac:dyDescent="0.25">
      <c r="B16" s="291">
        <f>INDEX(Groups!$C$7:$C$35,MATCH(C16,Groups!$D$7:$D$35,0))</f>
        <v>6</v>
      </c>
      <c r="C16" s="292" t="str">
        <f>CalcB!$P$25</f>
        <v>B2</v>
      </c>
      <c r="D16" s="293">
        <f>INDEX(Groups!$C$7:$C$35,MATCH(E16,Groups!$D$7:$D$35,0))</f>
        <v>8</v>
      </c>
      <c r="E16" s="292" t="str">
        <f>CalcB!$Q$25</f>
        <v>B4</v>
      </c>
      <c r="F16" s="294" t="str">
        <f>CalcB!$R$25</f>
        <v/>
      </c>
      <c r="G16" s="295" t="str">
        <f>CalcB!$S$25</f>
        <v/>
      </c>
      <c r="J16" s="291">
        <f t="shared" si="0"/>
        <v>6</v>
      </c>
      <c r="K16" s="292" t="str">
        <f t="shared" si="156"/>
        <v>B2</v>
      </c>
      <c r="L16" s="293">
        <f t="shared" si="26"/>
        <v>8</v>
      </c>
      <c r="M16" s="292" t="str">
        <f t="shared" si="157"/>
        <v>B4</v>
      </c>
      <c r="N16" s="296"/>
      <c r="O16" s="296"/>
      <c r="P16" s="299"/>
      <c r="Q16" s="293" t="str">
        <f t="shared" si="158"/>
        <v/>
      </c>
      <c r="R16" s="293" t="str">
        <f>IF((Q16&lt;&gt;""),IF(OR($F16&lt;&gt;$G16,PrSettings!$M$4="●"),(($F16-$G16)=(N16-O16))*1,0),"")</f>
        <v/>
      </c>
      <c r="S16" s="293" t="str">
        <f t="shared" si="159"/>
        <v/>
      </c>
      <c r="T16" s="293" t="str">
        <f>IF(Q16&lt;&gt;"",IF(ABS($F16-$G16)&gt;=PrSettings!$M$7,(ABS($F16-$G16-N16+O16)&lt;=1)*1,IF(AND(Q16,$F16=$G16,$F16&gt;=PrSettings!$M$6),(ABS(N16-$F16)&lt;=1)*1,IF(AND(ABS($F16-$G16-N16+O16)&lt;=1,$F16+$G16&gt;=PrSettings!$M$8),(ABS(N16-$F16)&lt;=1)*(ABS(O16-$G16)&lt;=1)*1,""))),"")</f>
        <v/>
      </c>
      <c r="U16" s="300"/>
      <c r="W16" s="291">
        <f t="shared" si="1"/>
        <v>6</v>
      </c>
      <c r="X16" s="292" t="str">
        <f t="shared" si="160"/>
        <v>B2</v>
      </c>
      <c r="Y16" s="293">
        <f t="shared" si="29"/>
        <v>8</v>
      </c>
      <c r="Z16" s="292" t="str">
        <f t="shared" si="161"/>
        <v>B4</v>
      </c>
      <c r="AA16" s="296"/>
      <c r="AB16" s="296"/>
      <c r="AC16" s="299"/>
      <c r="AD16" s="293" t="str">
        <f t="shared" si="162"/>
        <v/>
      </c>
      <c r="AE16" s="293" t="str">
        <f>IF((AD16&lt;&gt;""),IF(OR($F16&lt;&gt;$G16,PrSettings!$M$4="●"),(($F16-$G16)=(AA16-AB16))*1,0),"")</f>
        <v/>
      </c>
      <c r="AF16" s="293" t="str">
        <f t="shared" si="163"/>
        <v/>
      </c>
      <c r="AG16" s="293" t="str">
        <f>IF(AD16&lt;&gt;"",IF(ABS($F16-$G16)&gt;=PrSettings!$M$7,(ABS($F16-$G16-AA16+AB16)&lt;=1)*1,IF(AND(AD16,$F16=$G16,$F16&gt;=PrSettings!$M$6),(ABS(AA16-$F16)&lt;=1)*1,IF(AND(ABS($F16-$G16-AA16+AB16)&lt;=1,$F16+$G16&gt;=PrSettings!$M$8),(ABS(AA16-$F16)&lt;=1)*(ABS(AB16-$G16)&lt;=1)*1,""))),"")</f>
        <v/>
      </c>
      <c r="AH16" s="300"/>
      <c r="AJ16" s="291">
        <f t="shared" si="2"/>
        <v>6</v>
      </c>
      <c r="AK16" s="292" t="str">
        <f t="shared" si="164"/>
        <v>B2</v>
      </c>
      <c r="AL16" s="293">
        <f t="shared" si="32"/>
        <v>8</v>
      </c>
      <c r="AM16" s="292" t="str">
        <f t="shared" si="165"/>
        <v>B4</v>
      </c>
      <c r="AN16" s="296"/>
      <c r="AO16" s="296"/>
      <c r="AP16" s="299"/>
      <c r="AQ16" s="293" t="str">
        <f t="shared" si="166"/>
        <v/>
      </c>
      <c r="AR16" s="293" t="str">
        <f>IF((AQ16&lt;&gt;""),IF(OR($F16&lt;&gt;$G16,PrSettings!$M$4="●"),(($F16-$G16)=(AN16-AO16))*1,0),"")</f>
        <v/>
      </c>
      <c r="AS16" s="293" t="str">
        <f t="shared" si="167"/>
        <v/>
      </c>
      <c r="AT16" s="293" t="str">
        <f>IF(AQ16&lt;&gt;"",IF(ABS($F16-$G16)&gt;=PrSettings!$M$7,(ABS($F16-$G16-AN16+AO16)&lt;=1)*1,IF(AND(AQ16,$F16=$G16,$F16&gt;=PrSettings!$M$6),(ABS(AN16-$F16)&lt;=1)*1,IF(AND(ABS($F16-$G16-AN16+AO16)&lt;=1,$F16+$G16&gt;=PrSettings!$M$8),(ABS(AN16-$F16)&lt;=1)*(ABS(AO16-$G16)&lt;=1)*1,""))),"")</f>
        <v/>
      </c>
      <c r="AU16" s="300"/>
      <c r="AW16" s="291">
        <f t="shared" si="3"/>
        <v>6</v>
      </c>
      <c r="AX16" s="292" t="str">
        <f t="shared" si="168"/>
        <v>B2</v>
      </c>
      <c r="AY16" s="293">
        <f t="shared" si="35"/>
        <v>8</v>
      </c>
      <c r="AZ16" s="292" t="str">
        <f t="shared" si="169"/>
        <v>B4</v>
      </c>
      <c r="BA16" s="296"/>
      <c r="BB16" s="296"/>
      <c r="BC16" s="299"/>
      <c r="BD16" s="293" t="str">
        <f t="shared" si="170"/>
        <v/>
      </c>
      <c r="BE16" s="293" t="str">
        <f>IF((BD16&lt;&gt;""),IF(OR($F16&lt;&gt;$G16,PrSettings!$M$4="●"),(($F16-$G16)=(BA16-BB16))*1,0),"")</f>
        <v/>
      </c>
      <c r="BF16" s="293" t="str">
        <f t="shared" si="171"/>
        <v/>
      </c>
      <c r="BG16" s="293" t="str">
        <f>IF(BD16&lt;&gt;"",IF(ABS($F16-$G16)&gt;=PrSettings!$M$7,(ABS($F16-$G16-BA16+BB16)&lt;=1)*1,IF(AND(BD16,$F16=$G16,$F16&gt;=PrSettings!$M$6),(ABS(BA16-$F16)&lt;=1)*1,IF(AND(ABS($F16-$G16-BA16+BB16)&lt;=1,$F16+$G16&gt;=PrSettings!$M$8),(ABS(BA16-$F16)&lt;=1)*(ABS(BB16-$G16)&lt;=1)*1,""))),"")</f>
        <v/>
      </c>
      <c r="BH16" s="300"/>
      <c r="BJ16" s="291">
        <f t="shared" si="4"/>
        <v>6</v>
      </c>
      <c r="BK16" s="292" t="str">
        <f t="shared" si="172"/>
        <v>B2</v>
      </c>
      <c r="BL16" s="293">
        <f t="shared" si="38"/>
        <v>8</v>
      </c>
      <c r="BM16" s="292" t="str">
        <f t="shared" si="173"/>
        <v>B4</v>
      </c>
      <c r="BN16" s="296"/>
      <c r="BO16" s="296"/>
      <c r="BP16" s="299"/>
      <c r="BQ16" s="293" t="str">
        <f t="shared" si="174"/>
        <v/>
      </c>
      <c r="BR16" s="293" t="str">
        <f>IF((BQ16&lt;&gt;""),IF(OR($F16&lt;&gt;$G16,PrSettings!$M$4="●"),(($F16-$G16)=(BN16-BO16))*1,0),"")</f>
        <v/>
      </c>
      <c r="BS16" s="293" t="str">
        <f t="shared" si="175"/>
        <v/>
      </c>
      <c r="BT16" s="293" t="str">
        <f>IF(BQ16&lt;&gt;"",IF(ABS($F16-$G16)&gt;=PrSettings!$M$7,(ABS($F16-$G16-BN16+BO16)&lt;=1)*1,IF(AND(BQ16,$F16=$G16,$F16&gt;=PrSettings!$M$6),(ABS(BN16-$F16)&lt;=1)*1,IF(AND(ABS($F16-$G16-BN16+BO16)&lt;=1,$F16+$G16&gt;=PrSettings!$M$8),(ABS(BN16-$F16)&lt;=1)*(ABS(BO16-$G16)&lt;=1)*1,""))),"")</f>
        <v/>
      </c>
      <c r="BU16" s="300"/>
      <c r="BW16" s="291">
        <f t="shared" si="5"/>
        <v>6</v>
      </c>
      <c r="BX16" s="292" t="str">
        <f t="shared" si="176"/>
        <v>B2</v>
      </c>
      <c r="BY16" s="293">
        <f t="shared" si="41"/>
        <v>8</v>
      </c>
      <c r="BZ16" s="292" t="str">
        <f t="shared" si="177"/>
        <v>B4</v>
      </c>
      <c r="CA16" s="296"/>
      <c r="CB16" s="296"/>
      <c r="CC16" s="299"/>
      <c r="CD16" s="293" t="str">
        <f t="shared" si="178"/>
        <v/>
      </c>
      <c r="CE16" s="293" t="str">
        <f>IF((CD16&lt;&gt;""),IF(OR($F16&lt;&gt;$G16,PrSettings!$M$4="●"),(($F16-$G16)=(CA16-CB16))*1,0),"")</f>
        <v/>
      </c>
      <c r="CF16" s="293" t="str">
        <f t="shared" si="179"/>
        <v/>
      </c>
      <c r="CG16" s="293" t="str">
        <f>IF(CD16&lt;&gt;"",IF(ABS($F16-$G16)&gt;=PrSettings!$M$7,(ABS($F16-$G16-CA16+CB16)&lt;=1)*1,IF(AND(CD16,$F16=$G16,$F16&gt;=PrSettings!$M$6),(ABS(CA16-$F16)&lt;=1)*1,IF(AND(ABS($F16-$G16-CA16+CB16)&lt;=1,$F16+$G16&gt;=PrSettings!$M$8),(ABS(CA16-$F16)&lt;=1)*(ABS(CB16-$G16)&lt;=1)*1,""))),"")</f>
        <v/>
      </c>
      <c r="CH16" s="300"/>
      <c r="CJ16" s="291">
        <f t="shared" si="6"/>
        <v>6</v>
      </c>
      <c r="CK16" s="292" t="str">
        <f t="shared" si="180"/>
        <v>B2</v>
      </c>
      <c r="CL16" s="293">
        <f t="shared" si="44"/>
        <v>8</v>
      </c>
      <c r="CM16" s="292" t="str">
        <f t="shared" si="181"/>
        <v>B4</v>
      </c>
      <c r="CN16" s="296"/>
      <c r="CO16" s="296"/>
      <c r="CP16" s="299"/>
      <c r="CQ16" s="293" t="str">
        <f t="shared" si="182"/>
        <v/>
      </c>
      <c r="CR16" s="293" t="str">
        <f>IF((CQ16&lt;&gt;""),IF(OR($F16&lt;&gt;$G16,PrSettings!$M$4="●"),(($F16-$G16)=(CN16-CO16))*1,0),"")</f>
        <v/>
      </c>
      <c r="CS16" s="293" t="str">
        <f t="shared" si="183"/>
        <v/>
      </c>
      <c r="CT16" s="293" t="str">
        <f>IF(CQ16&lt;&gt;"",IF(ABS($F16-$G16)&gt;=PrSettings!$M$7,(ABS($F16-$G16-CN16+CO16)&lt;=1)*1,IF(AND(CQ16,$F16=$G16,$F16&gt;=PrSettings!$M$6),(ABS(CN16-$F16)&lt;=1)*1,IF(AND(ABS($F16-$G16-CN16+CO16)&lt;=1,$F16+$G16&gt;=PrSettings!$M$8),(ABS(CN16-$F16)&lt;=1)*(ABS(CO16-$G16)&lt;=1)*1,""))),"")</f>
        <v/>
      </c>
      <c r="CU16" s="300"/>
      <c r="CW16" s="291">
        <f t="shared" si="7"/>
        <v>6</v>
      </c>
      <c r="CX16" s="292" t="str">
        <f t="shared" si="184"/>
        <v>B2</v>
      </c>
      <c r="CY16" s="293">
        <f t="shared" si="47"/>
        <v>8</v>
      </c>
      <c r="CZ16" s="292" t="str">
        <f t="shared" si="185"/>
        <v>B4</v>
      </c>
      <c r="DA16" s="296"/>
      <c r="DB16" s="296"/>
      <c r="DC16" s="299"/>
      <c r="DD16" s="293" t="str">
        <f t="shared" si="186"/>
        <v/>
      </c>
      <c r="DE16" s="293" t="str">
        <f>IF((DD16&lt;&gt;""),IF(OR($F16&lt;&gt;$G16,PrSettings!$M$4="●"),(($F16-$G16)=(DA16-DB16))*1,0),"")</f>
        <v/>
      </c>
      <c r="DF16" s="293" t="str">
        <f t="shared" si="187"/>
        <v/>
      </c>
      <c r="DG16" s="293" t="str">
        <f>IF(DD16&lt;&gt;"",IF(ABS($F16-$G16)&gt;=PrSettings!$M$7,(ABS($F16-$G16-DA16+DB16)&lt;=1)*1,IF(AND(DD16,$F16=$G16,$F16&gt;=PrSettings!$M$6),(ABS(DA16-$F16)&lt;=1)*1,IF(AND(ABS($F16-$G16-DA16+DB16)&lt;=1,$F16+$G16&gt;=PrSettings!$M$8),(ABS(DA16-$F16)&lt;=1)*(ABS(DB16-$G16)&lt;=1)*1,""))),"")</f>
        <v/>
      </c>
      <c r="DH16" s="300"/>
      <c r="DJ16" s="291">
        <f t="shared" si="8"/>
        <v>6</v>
      </c>
      <c r="DK16" s="292" t="str">
        <f t="shared" si="188"/>
        <v>B2</v>
      </c>
      <c r="DL16" s="293">
        <f t="shared" si="50"/>
        <v>8</v>
      </c>
      <c r="DM16" s="292" t="str">
        <f t="shared" si="189"/>
        <v>B4</v>
      </c>
      <c r="DN16" s="296"/>
      <c r="DO16" s="296"/>
      <c r="DP16" s="299"/>
      <c r="DQ16" s="293" t="str">
        <f t="shared" si="190"/>
        <v/>
      </c>
      <c r="DR16" s="293" t="str">
        <f>IF((DQ16&lt;&gt;""),IF(OR($F16&lt;&gt;$G16,PrSettings!$M$4="●"),(($F16-$G16)=(DN16-DO16))*1,0),"")</f>
        <v/>
      </c>
      <c r="DS16" s="293" t="str">
        <f t="shared" si="191"/>
        <v/>
      </c>
      <c r="DT16" s="293" t="str">
        <f>IF(DQ16&lt;&gt;"",IF(ABS($F16-$G16)&gt;=PrSettings!$M$7,(ABS($F16-$G16-DN16+DO16)&lt;=1)*1,IF(AND(DQ16,$F16=$G16,$F16&gt;=PrSettings!$M$6),(ABS(DN16-$F16)&lt;=1)*1,IF(AND(ABS($F16-$G16-DN16+DO16)&lt;=1,$F16+$G16&gt;=PrSettings!$M$8),(ABS(DN16-$F16)&lt;=1)*(ABS(DO16-$G16)&lt;=1)*1,""))),"")</f>
        <v/>
      </c>
      <c r="DU16" s="300"/>
      <c r="DW16" s="291">
        <f t="shared" si="9"/>
        <v>6</v>
      </c>
      <c r="DX16" s="292" t="str">
        <f t="shared" si="192"/>
        <v>B2</v>
      </c>
      <c r="DY16" s="293">
        <f t="shared" si="53"/>
        <v>8</v>
      </c>
      <c r="DZ16" s="292" t="str">
        <f t="shared" si="193"/>
        <v>B4</v>
      </c>
      <c r="EA16" s="296"/>
      <c r="EB16" s="296"/>
      <c r="EC16" s="299"/>
      <c r="ED16" s="293" t="str">
        <f t="shared" si="194"/>
        <v/>
      </c>
      <c r="EE16" s="293" t="str">
        <f>IF((ED16&lt;&gt;""),IF(OR($F16&lt;&gt;$G16,PrSettings!$M$4="●"),(($F16-$G16)=(EA16-EB16))*1,0),"")</f>
        <v/>
      </c>
      <c r="EF16" s="293" t="str">
        <f t="shared" si="195"/>
        <v/>
      </c>
      <c r="EG16" s="293" t="str">
        <f>IF(ED16&lt;&gt;"",IF(ABS($F16-$G16)&gt;=PrSettings!$M$7,(ABS($F16-$G16-EA16+EB16)&lt;=1)*1,IF(AND(ED16,$F16=$G16,$F16&gt;=PrSettings!$M$6),(ABS(EA16-$F16)&lt;=1)*1,IF(AND(ABS($F16-$G16-EA16+EB16)&lt;=1,$F16+$G16&gt;=PrSettings!$M$8),(ABS(EA16-$F16)&lt;=1)*(ABS(EB16-$G16)&lt;=1)*1,""))),"")</f>
        <v/>
      </c>
      <c r="EH16" s="300"/>
      <c r="EJ16" s="291">
        <f t="shared" si="10"/>
        <v>6</v>
      </c>
      <c r="EK16" s="292" t="str">
        <f t="shared" si="196"/>
        <v>B2</v>
      </c>
      <c r="EL16" s="293">
        <f t="shared" si="56"/>
        <v>8</v>
      </c>
      <c r="EM16" s="292" t="str">
        <f t="shared" si="197"/>
        <v>B4</v>
      </c>
      <c r="EN16" s="296"/>
      <c r="EO16" s="296"/>
      <c r="EP16" s="299"/>
      <c r="EQ16" s="293" t="str">
        <f t="shared" si="198"/>
        <v/>
      </c>
      <c r="ER16" s="293" t="str">
        <f>IF((EQ16&lt;&gt;""),IF(OR($F16&lt;&gt;$G16,PrSettings!$M$4="●"),(($F16-$G16)=(EN16-EO16))*1,0),"")</f>
        <v/>
      </c>
      <c r="ES16" s="293" t="str">
        <f t="shared" si="199"/>
        <v/>
      </c>
      <c r="ET16" s="293" t="str">
        <f>IF(EQ16&lt;&gt;"",IF(ABS($F16-$G16)&gt;=PrSettings!$M$7,(ABS($F16-$G16-EN16+EO16)&lt;=1)*1,IF(AND(EQ16,$F16=$G16,$F16&gt;=PrSettings!$M$6),(ABS(EN16-$F16)&lt;=1)*1,IF(AND(ABS($F16-$G16-EN16+EO16)&lt;=1,$F16+$G16&gt;=PrSettings!$M$8),(ABS(EN16-$F16)&lt;=1)*(ABS(EO16-$G16)&lt;=1)*1,""))),"")</f>
        <v/>
      </c>
      <c r="EU16" s="300"/>
      <c r="EW16" s="291">
        <f t="shared" si="11"/>
        <v>6</v>
      </c>
      <c r="EX16" s="292" t="str">
        <f t="shared" si="200"/>
        <v>B2</v>
      </c>
      <c r="EY16" s="293">
        <f t="shared" si="59"/>
        <v>8</v>
      </c>
      <c r="EZ16" s="292" t="str">
        <f t="shared" si="201"/>
        <v>B4</v>
      </c>
      <c r="FA16" s="296"/>
      <c r="FB16" s="296"/>
      <c r="FC16" s="299"/>
      <c r="FD16" s="293" t="str">
        <f t="shared" si="202"/>
        <v/>
      </c>
      <c r="FE16" s="293" t="str">
        <f>IF((FD16&lt;&gt;""),IF(OR($F16&lt;&gt;$G16,PrSettings!$M$4="●"),(($F16-$G16)=(FA16-FB16))*1,0),"")</f>
        <v/>
      </c>
      <c r="FF16" s="293" t="str">
        <f t="shared" si="203"/>
        <v/>
      </c>
      <c r="FG16" s="293" t="str">
        <f>IF(FD16&lt;&gt;"",IF(ABS($F16-$G16)&gt;=PrSettings!$M$7,(ABS($F16-$G16-FA16+FB16)&lt;=1)*1,IF(AND(FD16,$F16=$G16,$F16&gt;=PrSettings!$M$6),(ABS(FA16-$F16)&lt;=1)*1,IF(AND(ABS($F16-$G16-FA16+FB16)&lt;=1,$F16+$G16&gt;=PrSettings!$M$8),(ABS(FA16-$F16)&lt;=1)*(ABS(FB16-$G16)&lt;=1)*1,""))),"")</f>
        <v/>
      </c>
      <c r="FH16" s="300"/>
      <c r="FJ16" s="291">
        <f t="shared" si="12"/>
        <v>6</v>
      </c>
      <c r="FK16" s="292" t="str">
        <f t="shared" si="204"/>
        <v>B2</v>
      </c>
      <c r="FL16" s="293">
        <f t="shared" si="62"/>
        <v>8</v>
      </c>
      <c r="FM16" s="292" t="str">
        <f t="shared" si="205"/>
        <v>B4</v>
      </c>
      <c r="FN16" s="296"/>
      <c r="FO16" s="296"/>
      <c r="FP16" s="299"/>
      <c r="FQ16" s="293" t="str">
        <f t="shared" si="206"/>
        <v/>
      </c>
      <c r="FR16" s="293" t="str">
        <f>IF((FQ16&lt;&gt;""),IF(OR($F16&lt;&gt;$G16,PrSettings!$M$4="●"),(($F16-$G16)=(FN16-FO16))*1,0),"")</f>
        <v/>
      </c>
      <c r="FS16" s="293" t="str">
        <f t="shared" si="207"/>
        <v/>
      </c>
      <c r="FT16" s="293" t="str">
        <f>IF(FQ16&lt;&gt;"",IF(ABS($F16-$G16)&gt;=PrSettings!$M$7,(ABS($F16-$G16-FN16+FO16)&lt;=1)*1,IF(AND(FQ16,$F16=$G16,$F16&gt;=PrSettings!$M$6),(ABS(FN16-$F16)&lt;=1)*1,IF(AND(ABS($F16-$G16-FN16+FO16)&lt;=1,$F16+$G16&gt;=PrSettings!$M$8),(ABS(FN16-$F16)&lt;=1)*(ABS(FO16-$G16)&lt;=1)*1,""))),"")</f>
        <v/>
      </c>
      <c r="FU16" s="300"/>
      <c r="FW16" s="291">
        <f t="shared" si="13"/>
        <v>6</v>
      </c>
      <c r="FX16" s="292" t="str">
        <f t="shared" si="208"/>
        <v>B2</v>
      </c>
      <c r="FY16" s="293">
        <f t="shared" si="65"/>
        <v>8</v>
      </c>
      <c r="FZ16" s="292" t="str">
        <f t="shared" si="209"/>
        <v>B4</v>
      </c>
      <c r="GA16" s="296"/>
      <c r="GB16" s="296"/>
      <c r="GC16" s="299"/>
      <c r="GD16" s="293" t="str">
        <f t="shared" si="210"/>
        <v/>
      </c>
      <c r="GE16" s="293" t="str">
        <f>IF((GD16&lt;&gt;""),IF(OR($F16&lt;&gt;$G16,PrSettings!$M$4="●"),(($F16-$G16)=(GA16-GB16))*1,0),"")</f>
        <v/>
      </c>
      <c r="GF16" s="293" t="str">
        <f t="shared" si="211"/>
        <v/>
      </c>
      <c r="GG16" s="293" t="str">
        <f>IF(GD16&lt;&gt;"",IF(ABS($F16-$G16)&gt;=PrSettings!$M$7,(ABS($F16-$G16-GA16+GB16)&lt;=1)*1,IF(AND(GD16,$F16=$G16,$F16&gt;=PrSettings!$M$6),(ABS(GA16-$F16)&lt;=1)*1,IF(AND(ABS($F16-$G16-GA16+GB16)&lt;=1,$F16+$G16&gt;=PrSettings!$M$8),(ABS(GA16-$F16)&lt;=1)*(ABS(GB16-$G16)&lt;=1)*1,""))),"")</f>
        <v/>
      </c>
      <c r="GH16" s="300"/>
      <c r="GJ16" s="291">
        <f t="shared" si="14"/>
        <v>6</v>
      </c>
      <c r="GK16" s="292" t="str">
        <f t="shared" si="212"/>
        <v>B2</v>
      </c>
      <c r="GL16" s="293">
        <f t="shared" si="68"/>
        <v>8</v>
      </c>
      <c r="GM16" s="292" t="str">
        <f t="shared" si="213"/>
        <v>B4</v>
      </c>
      <c r="GN16" s="296"/>
      <c r="GO16" s="296"/>
      <c r="GP16" s="299"/>
      <c r="GQ16" s="293" t="str">
        <f t="shared" si="214"/>
        <v/>
      </c>
      <c r="GR16" s="293" t="str">
        <f>IF((GQ16&lt;&gt;""),IF(OR($F16&lt;&gt;$G16,PrSettings!$M$4="●"),(($F16-$G16)=(GN16-GO16))*1,0),"")</f>
        <v/>
      </c>
      <c r="GS16" s="293" t="str">
        <f t="shared" si="215"/>
        <v/>
      </c>
      <c r="GT16" s="293" t="str">
        <f>IF(GQ16&lt;&gt;"",IF(ABS($F16-$G16)&gt;=PrSettings!$M$7,(ABS($F16-$G16-GN16+GO16)&lt;=1)*1,IF(AND(GQ16,$F16=$G16,$F16&gt;=PrSettings!$M$6),(ABS(GN16-$F16)&lt;=1)*1,IF(AND(ABS($F16-$G16-GN16+GO16)&lt;=1,$F16+$G16&gt;=PrSettings!$M$8),(ABS(GN16-$F16)&lt;=1)*(ABS(GO16-$G16)&lt;=1)*1,""))),"")</f>
        <v/>
      </c>
      <c r="GU16" s="300"/>
      <c r="GW16" s="291">
        <f t="shared" si="15"/>
        <v>6</v>
      </c>
      <c r="GX16" s="292" t="str">
        <f t="shared" si="216"/>
        <v>B2</v>
      </c>
      <c r="GY16" s="293">
        <f t="shared" si="71"/>
        <v>8</v>
      </c>
      <c r="GZ16" s="292" t="str">
        <f t="shared" si="217"/>
        <v>B4</v>
      </c>
      <c r="HA16" s="296"/>
      <c r="HB16" s="296"/>
      <c r="HC16" s="299"/>
      <c r="HD16" s="293" t="str">
        <f t="shared" si="218"/>
        <v/>
      </c>
      <c r="HE16" s="293" t="str">
        <f>IF((HD16&lt;&gt;""),IF(OR($F16&lt;&gt;$G16,PrSettings!$M$4="●"),(($F16-$G16)=(HA16-HB16))*1,0),"")</f>
        <v/>
      </c>
      <c r="HF16" s="293" t="str">
        <f t="shared" si="219"/>
        <v/>
      </c>
      <c r="HG16" s="293" t="str">
        <f>IF(HD16&lt;&gt;"",IF(ABS($F16-$G16)&gt;=PrSettings!$M$7,(ABS($F16-$G16-HA16+HB16)&lt;=1)*1,IF(AND(HD16,$F16=$G16,$F16&gt;=PrSettings!$M$6),(ABS(HA16-$F16)&lt;=1)*1,IF(AND(ABS($F16-$G16-HA16+HB16)&lt;=1,$F16+$G16&gt;=PrSettings!$M$8),(ABS(HA16-$F16)&lt;=1)*(ABS(HB16-$G16)&lt;=1)*1,""))),"")</f>
        <v/>
      </c>
      <c r="HH16" s="300"/>
      <c r="HJ16" s="291">
        <f t="shared" si="16"/>
        <v>6</v>
      </c>
      <c r="HK16" s="292" t="str">
        <f t="shared" si="220"/>
        <v>B2</v>
      </c>
      <c r="HL16" s="293">
        <f t="shared" si="74"/>
        <v>8</v>
      </c>
      <c r="HM16" s="292" t="str">
        <f t="shared" si="221"/>
        <v>B4</v>
      </c>
      <c r="HN16" s="296"/>
      <c r="HO16" s="296"/>
      <c r="HP16" s="299"/>
      <c r="HQ16" s="293" t="str">
        <f t="shared" si="222"/>
        <v/>
      </c>
      <c r="HR16" s="293" t="str">
        <f>IF((HQ16&lt;&gt;""),IF(OR($F16&lt;&gt;$G16,PrSettings!$M$4="●"),(($F16-$G16)=(HN16-HO16))*1,0),"")</f>
        <v/>
      </c>
      <c r="HS16" s="293" t="str">
        <f t="shared" si="223"/>
        <v/>
      </c>
      <c r="HT16" s="293" t="str">
        <f>IF(HQ16&lt;&gt;"",IF(ABS($F16-$G16)&gt;=PrSettings!$M$7,(ABS($F16-$G16-HN16+HO16)&lt;=1)*1,IF(AND(HQ16,$F16=$G16,$F16&gt;=PrSettings!$M$6),(ABS(HN16-$F16)&lt;=1)*1,IF(AND(ABS($F16-$G16-HN16+HO16)&lt;=1,$F16+$G16&gt;=PrSettings!$M$8),(ABS(HN16-$F16)&lt;=1)*(ABS(HO16-$G16)&lt;=1)*1,""))),"")</f>
        <v/>
      </c>
      <c r="HU16" s="300"/>
      <c r="HW16" s="291">
        <f t="shared" si="17"/>
        <v>6</v>
      </c>
      <c r="HX16" s="292" t="str">
        <f t="shared" si="224"/>
        <v>B2</v>
      </c>
      <c r="HY16" s="293">
        <f t="shared" si="77"/>
        <v>8</v>
      </c>
      <c r="HZ16" s="292" t="str">
        <f t="shared" si="225"/>
        <v>B4</v>
      </c>
      <c r="IA16" s="296"/>
      <c r="IB16" s="296"/>
      <c r="IC16" s="299"/>
      <c r="ID16" s="293" t="str">
        <f t="shared" si="226"/>
        <v/>
      </c>
      <c r="IE16" s="293" t="str">
        <f>IF((ID16&lt;&gt;""),IF(OR($F16&lt;&gt;$G16,PrSettings!$M$4="●"),(($F16-$G16)=(IA16-IB16))*1,0),"")</f>
        <v/>
      </c>
      <c r="IF16" s="293" t="str">
        <f t="shared" si="227"/>
        <v/>
      </c>
      <c r="IG16" s="293" t="str">
        <f>IF(ID16&lt;&gt;"",IF(ABS($F16-$G16)&gt;=PrSettings!$M$7,(ABS($F16-$G16-IA16+IB16)&lt;=1)*1,IF(AND(ID16,$F16=$G16,$F16&gt;=PrSettings!$M$6),(ABS(IA16-$F16)&lt;=1)*1,IF(AND(ABS($F16-$G16-IA16+IB16)&lt;=1,$F16+$G16&gt;=PrSettings!$M$8),(ABS(IA16-$F16)&lt;=1)*(ABS(IB16-$G16)&lt;=1)*1,""))),"")</f>
        <v/>
      </c>
      <c r="IH16" s="300"/>
      <c r="IJ16" s="291">
        <f t="shared" si="18"/>
        <v>6</v>
      </c>
      <c r="IK16" s="292" t="str">
        <f t="shared" si="228"/>
        <v>B2</v>
      </c>
      <c r="IL16" s="293">
        <f t="shared" si="80"/>
        <v>8</v>
      </c>
      <c r="IM16" s="292" t="str">
        <f t="shared" si="229"/>
        <v>B4</v>
      </c>
      <c r="IN16" s="296"/>
      <c r="IO16" s="296"/>
      <c r="IP16" s="299"/>
      <c r="IQ16" s="293" t="str">
        <f t="shared" si="230"/>
        <v/>
      </c>
      <c r="IR16" s="293" t="str">
        <f>IF((IQ16&lt;&gt;""),IF(OR($F16&lt;&gt;$G16,PrSettings!$M$4="●"),(($F16-$G16)=(IN16-IO16))*1,0),"")</f>
        <v/>
      </c>
      <c r="IS16" s="293" t="str">
        <f t="shared" si="231"/>
        <v/>
      </c>
      <c r="IT16" s="293" t="str">
        <f>IF(IQ16&lt;&gt;"",IF(ABS($F16-$G16)&gt;=PrSettings!$M$7,(ABS($F16-$G16-IN16+IO16)&lt;=1)*1,IF(AND(IQ16,$F16=$G16,$F16&gt;=PrSettings!$M$6),(ABS(IN16-$F16)&lt;=1)*1,IF(AND(ABS($F16-$G16-IN16+IO16)&lt;=1,$F16+$G16&gt;=PrSettings!$M$8),(ABS(IN16-$F16)&lt;=1)*(ABS(IO16-$G16)&lt;=1)*1,""))),"")</f>
        <v/>
      </c>
      <c r="IU16" s="300"/>
      <c r="IW16" s="291">
        <f t="shared" si="19"/>
        <v>6</v>
      </c>
      <c r="IX16" s="292" t="str">
        <f t="shared" si="232"/>
        <v>B2</v>
      </c>
      <c r="IY16" s="293">
        <f t="shared" si="83"/>
        <v>8</v>
      </c>
      <c r="IZ16" s="292" t="str">
        <f t="shared" si="233"/>
        <v>B4</v>
      </c>
      <c r="JA16" s="296"/>
      <c r="JB16" s="296"/>
      <c r="JC16" s="299"/>
      <c r="JD16" s="293" t="str">
        <f t="shared" si="234"/>
        <v/>
      </c>
      <c r="JE16" s="293" t="str">
        <f>IF((JD16&lt;&gt;""),IF(OR($F16&lt;&gt;$G16,PrSettings!$M$4="●"),(($F16-$G16)=(JA16-JB16))*1,0),"")</f>
        <v/>
      </c>
      <c r="JF16" s="293" t="str">
        <f t="shared" si="235"/>
        <v/>
      </c>
      <c r="JG16" s="293" t="str">
        <f>IF(JD16&lt;&gt;"",IF(ABS($F16-$G16)&gt;=PrSettings!$M$7,(ABS($F16-$G16-JA16+JB16)&lt;=1)*1,IF(AND(JD16,$F16=$G16,$F16&gt;=PrSettings!$M$6),(ABS(JA16-$F16)&lt;=1)*1,IF(AND(ABS($F16-$G16-JA16+JB16)&lt;=1,$F16+$G16&gt;=PrSettings!$M$8),(ABS(JA16-$F16)&lt;=1)*(ABS(JB16-$G16)&lt;=1)*1,""))),"")</f>
        <v/>
      </c>
      <c r="JH16" s="300"/>
      <c r="JJ16" s="291">
        <f t="shared" si="20"/>
        <v>6</v>
      </c>
      <c r="JK16" s="292" t="str">
        <f t="shared" si="236"/>
        <v>B2</v>
      </c>
      <c r="JL16" s="293">
        <f t="shared" si="86"/>
        <v>8</v>
      </c>
      <c r="JM16" s="292" t="str">
        <f t="shared" si="237"/>
        <v>B4</v>
      </c>
      <c r="JN16" s="296"/>
      <c r="JO16" s="296"/>
      <c r="JP16" s="299"/>
      <c r="JQ16" s="293" t="str">
        <f t="shared" si="238"/>
        <v/>
      </c>
      <c r="JR16" s="293" t="str">
        <f>IF((JQ16&lt;&gt;""),IF(OR($F16&lt;&gt;$G16,PrSettings!$M$4="●"),(($F16-$G16)=(JN16-JO16))*1,0),"")</f>
        <v/>
      </c>
      <c r="JS16" s="293" t="str">
        <f t="shared" si="239"/>
        <v/>
      </c>
      <c r="JT16" s="293" t="str">
        <f>IF(JQ16&lt;&gt;"",IF(ABS($F16-$G16)&gt;=PrSettings!$M$7,(ABS($F16-$G16-JN16+JO16)&lt;=1)*1,IF(AND(JQ16,$F16=$G16,$F16&gt;=PrSettings!$M$6),(ABS(JN16-$F16)&lt;=1)*1,IF(AND(ABS($F16-$G16-JN16+JO16)&lt;=1,$F16+$G16&gt;=PrSettings!$M$8),(ABS(JN16-$F16)&lt;=1)*(ABS(JO16-$G16)&lt;=1)*1,""))),"")</f>
        <v/>
      </c>
      <c r="JU16" s="300"/>
      <c r="JW16" s="291">
        <f t="shared" si="21"/>
        <v>6</v>
      </c>
      <c r="JX16" s="292" t="str">
        <f t="shared" si="240"/>
        <v>B2</v>
      </c>
      <c r="JY16" s="293">
        <f t="shared" si="89"/>
        <v>8</v>
      </c>
      <c r="JZ16" s="292" t="str">
        <f t="shared" si="241"/>
        <v>B4</v>
      </c>
      <c r="KA16" s="296"/>
      <c r="KB16" s="296"/>
      <c r="KC16" s="299"/>
      <c r="KD16" s="293" t="str">
        <f t="shared" si="242"/>
        <v/>
      </c>
      <c r="KE16" s="293" t="str">
        <f>IF((KD16&lt;&gt;""),IF(OR($F16&lt;&gt;$G16,PrSettings!$M$4="●"),(($F16-$G16)=(KA16-KB16))*1,0),"")</f>
        <v/>
      </c>
      <c r="KF16" s="293" t="str">
        <f t="shared" si="243"/>
        <v/>
      </c>
      <c r="KG16" s="293" t="str">
        <f>IF(KD16&lt;&gt;"",IF(ABS($F16-$G16)&gt;=PrSettings!$M$7,(ABS($F16-$G16-KA16+KB16)&lt;=1)*1,IF(AND(KD16,$F16=$G16,$F16&gt;=PrSettings!$M$6),(ABS(KA16-$F16)&lt;=1)*1,IF(AND(ABS($F16-$G16-KA16+KB16)&lt;=1,$F16+$G16&gt;=PrSettings!$M$8),(ABS(KA16-$F16)&lt;=1)*(ABS(KB16-$G16)&lt;=1)*1,""))),"")</f>
        <v/>
      </c>
      <c r="KH16" s="300"/>
      <c r="KJ16" s="291">
        <f t="shared" si="22"/>
        <v>6</v>
      </c>
      <c r="KK16" s="292" t="str">
        <f t="shared" si="244"/>
        <v>B2</v>
      </c>
      <c r="KL16" s="293">
        <f t="shared" si="92"/>
        <v>8</v>
      </c>
      <c r="KM16" s="292" t="str">
        <f t="shared" si="245"/>
        <v>B4</v>
      </c>
      <c r="KN16" s="296"/>
      <c r="KO16" s="296"/>
      <c r="KP16" s="299"/>
      <c r="KQ16" s="293" t="str">
        <f t="shared" si="246"/>
        <v/>
      </c>
      <c r="KR16" s="293" t="str">
        <f>IF((KQ16&lt;&gt;""),IF(OR($F16&lt;&gt;$G16,PrSettings!$M$4="●"),(($F16-$G16)=(KN16-KO16))*1,0),"")</f>
        <v/>
      </c>
      <c r="KS16" s="293" t="str">
        <f t="shared" si="247"/>
        <v/>
      </c>
      <c r="KT16" s="293" t="str">
        <f>IF(KQ16&lt;&gt;"",IF(ABS($F16-$G16)&gt;=PrSettings!$M$7,(ABS($F16-$G16-KN16+KO16)&lt;=1)*1,IF(AND(KQ16,$F16=$G16,$F16&gt;=PrSettings!$M$6),(ABS(KN16-$F16)&lt;=1)*1,IF(AND(ABS($F16-$G16-KN16+KO16)&lt;=1,$F16+$G16&gt;=PrSettings!$M$8),(ABS(KN16-$F16)&lt;=1)*(ABS(KO16-$G16)&lt;=1)*1,""))),"")</f>
        <v/>
      </c>
      <c r="KU16" s="300"/>
      <c r="KW16" s="291">
        <f t="shared" si="23"/>
        <v>6</v>
      </c>
      <c r="KX16" s="292" t="str">
        <f t="shared" si="248"/>
        <v>B2</v>
      </c>
      <c r="KY16" s="293">
        <f t="shared" si="95"/>
        <v>8</v>
      </c>
      <c r="KZ16" s="292" t="str">
        <f t="shared" si="249"/>
        <v>B4</v>
      </c>
      <c r="LA16" s="296"/>
      <c r="LB16" s="296"/>
      <c r="LC16" s="299"/>
      <c r="LD16" s="293" t="str">
        <f t="shared" si="250"/>
        <v/>
      </c>
      <c r="LE16" s="293" t="str">
        <f>IF((LD16&lt;&gt;""),IF(OR($F16&lt;&gt;$G16,PrSettings!$M$4="●"),(($F16-$G16)=(LA16-LB16))*1,0),"")</f>
        <v/>
      </c>
      <c r="LF16" s="293" t="str">
        <f t="shared" si="251"/>
        <v/>
      </c>
      <c r="LG16" s="293" t="str">
        <f>IF(LD16&lt;&gt;"",IF(ABS($F16-$G16)&gt;=PrSettings!$M$7,(ABS($F16-$G16-LA16+LB16)&lt;=1)*1,IF(AND(LD16,$F16=$G16,$F16&gt;=PrSettings!$M$6),(ABS(LA16-$F16)&lt;=1)*1,IF(AND(ABS($F16-$G16-LA16+LB16)&lt;=1,$F16+$G16&gt;=PrSettings!$M$8),(ABS(LA16-$F16)&lt;=1)*(ABS(LB16-$G16)&lt;=1)*1,""))),"")</f>
        <v/>
      </c>
      <c r="LH16" s="300"/>
      <c r="LJ16" s="291">
        <f t="shared" si="24"/>
        <v>6</v>
      </c>
      <c r="LK16" s="292" t="str">
        <f t="shared" si="252"/>
        <v>B2</v>
      </c>
      <c r="LL16" s="293">
        <f t="shared" si="98"/>
        <v>8</v>
      </c>
      <c r="LM16" s="292" t="str">
        <f t="shared" si="253"/>
        <v>B4</v>
      </c>
      <c r="LN16" s="296"/>
      <c r="LO16" s="296"/>
      <c r="LP16" s="299"/>
      <c r="LQ16" s="293" t="str">
        <f t="shared" si="254"/>
        <v/>
      </c>
      <c r="LR16" s="293" t="str">
        <f>IF((LQ16&lt;&gt;""),IF(OR($F16&lt;&gt;$G16,PrSettings!$M$4="●"),(($F16-$G16)=(LN16-LO16))*1,0),"")</f>
        <v/>
      </c>
      <c r="LS16" s="293" t="str">
        <f t="shared" si="255"/>
        <v/>
      </c>
      <c r="LT16" s="293" t="str">
        <f>IF(LQ16&lt;&gt;"",IF(ABS($F16-$G16)&gt;=PrSettings!$M$7,(ABS($F16-$G16-LN16+LO16)&lt;=1)*1,IF(AND(LQ16,$F16=$G16,$F16&gt;=PrSettings!$M$6),(ABS(LN16-$F16)&lt;=1)*1,IF(AND(ABS($F16-$G16-LN16+LO16)&lt;=1,$F16+$G16&gt;=PrSettings!$M$8),(ABS(LN16-$F16)&lt;=1)*(ABS(LO16-$G16)&lt;=1)*1,""))),"")</f>
        <v/>
      </c>
      <c r="LU16" s="300"/>
      <c r="LW16" s="291">
        <f t="shared" si="25"/>
        <v>6</v>
      </c>
      <c r="LX16" s="292" t="str">
        <f t="shared" si="256"/>
        <v>B2</v>
      </c>
      <c r="LY16" s="293">
        <f t="shared" si="101"/>
        <v>8</v>
      </c>
      <c r="LZ16" s="292" t="str">
        <f t="shared" si="257"/>
        <v>B4</v>
      </c>
      <c r="MA16" s="296"/>
      <c r="MB16" s="296"/>
      <c r="MC16" s="299"/>
      <c r="MD16" s="293" t="str">
        <f t="shared" si="258"/>
        <v/>
      </c>
      <c r="ME16" s="293" t="str">
        <f>IF((MD16&lt;&gt;""),IF(OR($F16&lt;&gt;$G16,PrSettings!$M$4="●"),(($F16-$G16)=(MA16-MB16))*1,0),"")</f>
        <v/>
      </c>
      <c r="MF16" s="293" t="str">
        <f t="shared" si="259"/>
        <v/>
      </c>
      <c r="MG16" s="293" t="str">
        <f>IF(MD16&lt;&gt;"",IF(ABS($F16-$G16)&gt;=PrSettings!$M$7,(ABS($F16-$G16-MA16+MB16)&lt;=1)*1,IF(AND(MD16,$F16=$G16,$F16&gt;=PrSettings!$M$6),(ABS(MA16-$F16)&lt;=1)*1,IF(AND(ABS($F16-$G16-MA16+MB16)&lt;=1,$F16+$G16&gt;=PrSettings!$M$8),(ABS(MA16-$F16)&lt;=1)*(ABS(MB16-$G16)&lt;=1)*1,""))),"")</f>
        <v/>
      </c>
      <c r="MH16" s="300"/>
    </row>
    <row r="17" spans="2:346" x14ac:dyDescent="0.25">
      <c r="B17" s="291">
        <f>INDEX(Groups!$C$7:$C$35,MATCH(C17,Groups!$D$7:$D$35,0))</f>
        <v>8</v>
      </c>
      <c r="C17" s="292" t="str">
        <f>CalcB!$P$26</f>
        <v>B4</v>
      </c>
      <c r="D17" s="293">
        <f>INDEX(Groups!$C$7:$C$35,MATCH(E17,Groups!$D$7:$D$35,0))</f>
        <v>5</v>
      </c>
      <c r="E17" s="292" t="str">
        <f>CalcB!$Q$26</f>
        <v>B1</v>
      </c>
      <c r="F17" s="294" t="str">
        <f>CalcB!$R$26</f>
        <v/>
      </c>
      <c r="G17" s="295" t="str">
        <f>CalcB!$S$26</f>
        <v/>
      </c>
      <c r="J17" s="291">
        <f t="shared" si="0"/>
        <v>8</v>
      </c>
      <c r="K17" s="292" t="str">
        <f t="shared" si="156"/>
        <v>B4</v>
      </c>
      <c r="L17" s="293">
        <f t="shared" si="26"/>
        <v>5</v>
      </c>
      <c r="M17" s="292" t="str">
        <f t="shared" si="157"/>
        <v>B1</v>
      </c>
      <c r="N17" s="296"/>
      <c r="O17" s="296"/>
      <c r="P17" s="299"/>
      <c r="Q17" s="293" t="str">
        <f t="shared" si="158"/>
        <v/>
      </c>
      <c r="R17" s="293" t="str">
        <f>IF((Q17&lt;&gt;""),IF(OR($F17&lt;&gt;$G17,PrSettings!$M$4="●"),(($F17-$G17)=(N17-O17))*1,0),"")</f>
        <v/>
      </c>
      <c r="S17" s="293" t="str">
        <f t="shared" si="159"/>
        <v/>
      </c>
      <c r="T17" s="293" t="str">
        <f>IF(Q17&lt;&gt;"",IF(ABS($F17-$G17)&gt;=PrSettings!$M$7,(ABS($F17-$G17-N17+O17)&lt;=1)*1,IF(AND(Q17,$F17=$G17,$F17&gt;=PrSettings!$M$6),(ABS(N17-$F17)&lt;=1)*1,IF(AND(ABS($F17-$G17-N17+O17)&lt;=1,$F17+$G17&gt;=PrSettings!$M$8),(ABS(N17-$F17)&lt;=1)*(ABS(O17-$G17)&lt;=1)*1,""))),"")</f>
        <v/>
      </c>
      <c r="U17" s="300"/>
      <c r="W17" s="291">
        <f t="shared" si="1"/>
        <v>8</v>
      </c>
      <c r="X17" s="292" t="str">
        <f t="shared" si="160"/>
        <v>B4</v>
      </c>
      <c r="Y17" s="293">
        <f t="shared" si="29"/>
        <v>5</v>
      </c>
      <c r="Z17" s="292" t="str">
        <f t="shared" si="161"/>
        <v>B1</v>
      </c>
      <c r="AA17" s="296"/>
      <c r="AB17" s="296"/>
      <c r="AC17" s="299"/>
      <c r="AD17" s="293" t="str">
        <f t="shared" si="162"/>
        <v/>
      </c>
      <c r="AE17" s="293" t="str">
        <f>IF((AD17&lt;&gt;""),IF(OR($F17&lt;&gt;$G17,PrSettings!$M$4="●"),(($F17-$G17)=(AA17-AB17))*1,0),"")</f>
        <v/>
      </c>
      <c r="AF17" s="293" t="str">
        <f t="shared" si="163"/>
        <v/>
      </c>
      <c r="AG17" s="293" t="str">
        <f>IF(AD17&lt;&gt;"",IF(ABS($F17-$G17)&gt;=PrSettings!$M$7,(ABS($F17-$G17-AA17+AB17)&lt;=1)*1,IF(AND(AD17,$F17=$G17,$F17&gt;=PrSettings!$M$6),(ABS(AA17-$F17)&lt;=1)*1,IF(AND(ABS($F17-$G17-AA17+AB17)&lt;=1,$F17+$G17&gt;=PrSettings!$M$8),(ABS(AA17-$F17)&lt;=1)*(ABS(AB17-$G17)&lt;=1)*1,""))),"")</f>
        <v/>
      </c>
      <c r="AH17" s="300"/>
      <c r="AJ17" s="291">
        <f t="shared" si="2"/>
        <v>8</v>
      </c>
      <c r="AK17" s="292" t="str">
        <f t="shared" si="164"/>
        <v>B4</v>
      </c>
      <c r="AL17" s="293">
        <f t="shared" si="32"/>
        <v>5</v>
      </c>
      <c r="AM17" s="292" t="str">
        <f t="shared" si="165"/>
        <v>B1</v>
      </c>
      <c r="AN17" s="296"/>
      <c r="AO17" s="296"/>
      <c r="AP17" s="299"/>
      <c r="AQ17" s="293" t="str">
        <f t="shared" si="166"/>
        <v/>
      </c>
      <c r="AR17" s="293" t="str">
        <f>IF((AQ17&lt;&gt;""),IF(OR($F17&lt;&gt;$G17,PrSettings!$M$4="●"),(($F17-$G17)=(AN17-AO17))*1,0),"")</f>
        <v/>
      </c>
      <c r="AS17" s="293" t="str">
        <f t="shared" si="167"/>
        <v/>
      </c>
      <c r="AT17" s="293" t="str">
        <f>IF(AQ17&lt;&gt;"",IF(ABS($F17-$G17)&gt;=PrSettings!$M$7,(ABS($F17-$G17-AN17+AO17)&lt;=1)*1,IF(AND(AQ17,$F17=$G17,$F17&gt;=PrSettings!$M$6),(ABS(AN17-$F17)&lt;=1)*1,IF(AND(ABS($F17-$G17-AN17+AO17)&lt;=1,$F17+$G17&gt;=PrSettings!$M$8),(ABS(AN17-$F17)&lt;=1)*(ABS(AO17-$G17)&lt;=1)*1,""))),"")</f>
        <v/>
      </c>
      <c r="AU17" s="300"/>
      <c r="AW17" s="291">
        <f t="shared" si="3"/>
        <v>8</v>
      </c>
      <c r="AX17" s="292" t="str">
        <f t="shared" si="168"/>
        <v>B4</v>
      </c>
      <c r="AY17" s="293">
        <f t="shared" si="35"/>
        <v>5</v>
      </c>
      <c r="AZ17" s="292" t="str">
        <f t="shared" si="169"/>
        <v>B1</v>
      </c>
      <c r="BA17" s="296"/>
      <c r="BB17" s="296"/>
      <c r="BC17" s="299"/>
      <c r="BD17" s="293" t="str">
        <f t="shared" si="170"/>
        <v/>
      </c>
      <c r="BE17" s="293" t="str">
        <f>IF((BD17&lt;&gt;""),IF(OR($F17&lt;&gt;$G17,PrSettings!$M$4="●"),(($F17-$G17)=(BA17-BB17))*1,0),"")</f>
        <v/>
      </c>
      <c r="BF17" s="293" t="str">
        <f t="shared" si="171"/>
        <v/>
      </c>
      <c r="BG17" s="293" t="str">
        <f>IF(BD17&lt;&gt;"",IF(ABS($F17-$G17)&gt;=PrSettings!$M$7,(ABS($F17-$G17-BA17+BB17)&lt;=1)*1,IF(AND(BD17,$F17=$G17,$F17&gt;=PrSettings!$M$6),(ABS(BA17-$F17)&lt;=1)*1,IF(AND(ABS($F17-$G17-BA17+BB17)&lt;=1,$F17+$G17&gt;=PrSettings!$M$8),(ABS(BA17-$F17)&lt;=1)*(ABS(BB17-$G17)&lt;=1)*1,""))),"")</f>
        <v/>
      </c>
      <c r="BH17" s="300"/>
      <c r="BJ17" s="291">
        <f t="shared" si="4"/>
        <v>8</v>
      </c>
      <c r="BK17" s="292" t="str">
        <f t="shared" si="172"/>
        <v>B4</v>
      </c>
      <c r="BL17" s="293">
        <f t="shared" si="38"/>
        <v>5</v>
      </c>
      <c r="BM17" s="292" t="str">
        <f t="shared" si="173"/>
        <v>B1</v>
      </c>
      <c r="BN17" s="296"/>
      <c r="BO17" s="296"/>
      <c r="BP17" s="299"/>
      <c r="BQ17" s="293" t="str">
        <f t="shared" si="174"/>
        <v/>
      </c>
      <c r="BR17" s="293" t="str">
        <f>IF((BQ17&lt;&gt;""),IF(OR($F17&lt;&gt;$G17,PrSettings!$M$4="●"),(($F17-$G17)=(BN17-BO17))*1,0),"")</f>
        <v/>
      </c>
      <c r="BS17" s="293" t="str">
        <f t="shared" si="175"/>
        <v/>
      </c>
      <c r="BT17" s="293" t="str">
        <f>IF(BQ17&lt;&gt;"",IF(ABS($F17-$G17)&gt;=PrSettings!$M$7,(ABS($F17-$G17-BN17+BO17)&lt;=1)*1,IF(AND(BQ17,$F17=$G17,$F17&gt;=PrSettings!$M$6),(ABS(BN17-$F17)&lt;=1)*1,IF(AND(ABS($F17-$G17-BN17+BO17)&lt;=1,$F17+$G17&gt;=PrSettings!$M$8),(ABS(BN17-$F17)&lt;=1)*(ABS(BO17-$G17)&lt;=1)*1,""))),"")</f>
        <v/>
      </c>
      <c r="BU17" s="300"/>
      <c r="BW17" s="291">
        <f t="shared" si="5"/>
        <v>8</v>
      </c>
      <c r="BX17" s="292" t="str">
        <f t="shared" si="176"/>
        <v>B4</v>
      </c>
      <c r="BY17" s="293">
        <f t="shared" si="41"/>
        <v>5</v>
      </c>
      <c r="BZ17" s="292" t="str">
        <f t="shared" si="177"/>
        <v>B1</v>
      </c>
      <c r="CA17" s="296"/>
      <c r="CB17" s="296"/>
      <c r="CC17" s="299"/>
      <c r="CD17" s="293" t="str">
        <f t="shared" si="178"/>
        <v/>
      </c>
      <c r="CE17" s="293" t="str">
        <f>IF((CD17&lt;&gt;""),IF(OR($F17&lt;&gt;$G17,PrSettings!$M$4="●"),(($F17-$G17)=(CA17-CB17))*1,0),"")</f>
        <v/>
      </c>
      <c r="CF17" s="293" t="str">
        <f t="shared" si="179"/>
        <v/>
      </c>
      <c r="CG17" s="293" t="str">
        <f>IF(CD17&lt;&gt;"",IF(ABS($F17-$G17)&gt;=PrSettings!$M$7,(ABS($F17-$G17-CA17+CB17)&lt;=1)*1,IF(AND(CD17,$F17=$G17,$F17&gt;=PrSettings!$M$6),(ABS(CA17-$F17)&lt;=1)*1,IF(AND(ABS($F17-$G17-CA17+CB17)&lt;=1,$F17+$G17&gt;=PrSettings!$M$8),(ABS(CA17-$F17)&lt;=1)*(ABS(CB17-$G17)&lt;=1)*1,""))),"")</f>
        <v/>
      </c>
      <c r="CH17" s="300"/>
      <c r="CJ17" s="291">
        <f t="shared" si="6"/>
        <v>8</v>
      </c>
      <c r="CK17" s="292" t="str">
        <f t="shared" si="180"/>
        <v>B4</v>
      </c>
      <c r="CL17" s="293">
        <f t="shared" si="44"/>
        <v>5</v>
      </c>
      <c r="CM17" s="292" t="str">
        <f t="shared" si="181"/>
        <v>B1</v>
      </c>
      <c r="CN17" s="296"/>
      <c r="CO17" s="296"/>
      <c r="CP17" s="299"/>
      <c r="CQ17" s="293" t="str">
        <f t="shared" si="182"/>
        <v/>
      </c>
      <c r="CR17" s="293" t="str">
        <f>IF((CQ17&lt;&gt;""),IF(OR($F17&lt;&gt;$G17,PrSettings!$M$4="●"),(($F17-$G17)=(CN17-CO17))*1,0),"")</f>
        <v/>
      </c>
      <c r="CS17" s="293" t="str">
        <f t="shared" si="183"/>
        <v/>
      </c>
      <c r="CT17" s="293" t="str">
        <f>IF(CQ17&lt;&gt;"",IF(ABS($F17-$G17)&gt;=PrSettings!$M$7,(ABS($F17-$G17-CN17+CO17)&lt;=1)*1,IF(AND(CQ17,$F17=$G17,$F17&gt;=PrSettings!$M$6),(ABS(CN17-$F17)&lt;=1)*1,IF(AND(ABS($F17-$G17-CN17+CO17)&lt;=1,$F17+$G17&gt;=PrSettings!$M$8),(ABS(CN17-$F17)&lt;=1)*(ABS(CO17-$G17)&lt;=1)*1,""))),"")</f>
        <v/>
      </c>
      <c r="CU17" s="300"/>
      <c r="CW17" s="291">
        <f t="shared" si="7"/>
        <v>8</v>
      </c>
      <c r="CX17" s="292" t="str">
        <f t="shared" si="184"/>
        <v>B4</v>
      </c>
      <c r="CY17" s="293">
        <f t="shared" si="47"/>
        <v>5</v>
      </c>
      <c r="CZ17" s="292" t="str">
        <f t="shared" si="185"/>
        <v>B1</v>
      </c>
      <c r="DA17" s="296"/>
      <c r="DB17" s="296"/>
      <c r="DC17" s="299"/>
      <c r="DD17" s="293" t="str">
        <f t="shared" si="186"/>
        <v/>
      </c>
      <c r="DE17" s="293" t="str">
        <f>IF((DD17&lt;&gt;""),IF(OR($F17&lt;&gt;$G17,PrSettings!$M$4="●"),(($F17-$G17)=(DA17-DB17))*1,0),"")</f>
        <v/>
      </c>
      <c r="DF17" s="293" t="str">
        <f t="shared" si="187"/>
        <v/>
      </c>
      <c r="DG17" s="293" t="str">
        <f>IF(DD17&lt;&gt;"",IF(ABS($F17-$G17)&gt;=PrSettings!$M$7,(ABS($F17-$G17-DA17+DB17)&lt;=1)*1,IF(AND(DD17,$F17=$G17,$F17&gt;=PrSettings!$M$6),(ABS(DA17-$F17)&lt;=1)*1,IF(AND(ABS($F17-$G17-DA17+DB17)&lt;=1,$F17+$G17&gt;=PrSettings!$M$8),(ABS(DA17-$F17)&lt;=1)*(ABS(DB17-$G17)&lt;=1)*1,""))),"")</f>
        <v/>
      </c>
      <c r="DH17" s="300"/>
      <c r="DJ17" s="291">
        <f t="shared" si="8"/>
        <v>8</v>
      </c>
      <c r="DK17" s="292" t="str">
        <f t="shared" si="188"/>
        <v>B4</v>
      </c>
      <c r="DL17" s="293">
        <f t="shared" si="50"/>
        <v>5</v>
      </c>
      <c r="DM17" s="292" t="str">
        <f t="shared" si="189"/>
        <v>B1</v>
      </c>
      <c r="DN17" s="296"/>
      <c r="DO17" s="296"/>
      <c r="DP17" s="299"/>
      <c r="DQ17" s="293" t="str">
        <f t="shared" si="190"/>
        <v/>
      </c>
      <c r="DR17" s="293" t="str">
        <f>IF((DQ17&lt;&gt;""),IF(OR($F17&lt;&gt;$G17,PrSettings!$M$4="●"),(($F17-$G17)=(DN17-DO17))*1,0),"")</f>
        <v/>
      </c>
      <c r="DS17" s="293" t="str">
        <f t="shared" si="191"/>
        <v/>
      </c>
      <c r="DT17" s="293" t="str">
        <f>IF(DQ17&lt;&gt;"",IF(ABS($F17-$G17)&gt;=PrSettings!$M$7,(ABS($F17-$G17-DN17+DO17)&lt;=1)*1,IF(AND(DQ17,$F17=$G17,$F17&gt;=PrSettings!$M$6),(ABS(DN17-$F17)&lt;=1)*1,IF(AND(ABS($F17-$G17-DN17+DO17)&lt;=1,$F17+$G17&gt;=PrSettings!$M$8),(ABS(DN17-$F17)&lt;=1)*(ABS(DO17-$G17)&lt;=1)*1,""))),"")</f>
        <v/>
      </c>
      <c r="DU17" s="300"/>
      <c r="DW17" s="291">
        <f t="shared" si="9"/>
        <v>8</v>
      </c>
      <c r="DX17" s="292" t="str">
        <f t="shared" si="192"/>
        <v>B4</v>
      </c>
      <c r="DY17" s="293">
        <f t="shared" si="53"/>
        <v>5</v>
      </c>
      <c r="DZ17" s="292" t="str">
        <f t="shared" si="193"/>
        <v>B1</v>
      </c>
      <c r="EA17" s="296"/>
      <c r="EB17" s="296"/>
      <c r="EC17" s="299"/>
      <c r="ED17" s="293" t="str">
        <f t="shared" si="194"/>
        <v/>
      </c>
      <c r="EE17" s="293" t="str">
        <f>IF((ED17&lt;&gt;""),IF(OR($F17&lt;&gt;$G17,PrSettings!$M$4="●"),(($F17-$G17)=(EA17-EB17))*1,0),"")</f>
        <v/>
      </c>
      <c r="EF17" s="293" t="str">
        <f t="shared" si="195"/>
        <v/>
      </c>
      <c r="EG17" s="293" t="str">
        <f>IF(ED17&lt;&gt;"",IF(ABS($F17-$G17)&gt;=PrSettings!$M$7,(ABS($F17-$G17-EA17+EB17)&lt;=1)*1,IF(AND(ED17,$F17=$G17,$F17&gt;=PrSettings!$M$6),(ABS(EA17-$F17)&lt;=1)*1,IF(AND(ABS($F17-$G17-EA17+EB17)&lt;=1,$F17+$G17&gt;=PrSettings!$M$8),(ABS(EA17-$F17)&lt;=1)*(ABS(EB17-$G17)&lt;=1)*1,""))),"")</f>
        <v/>
      </c>
      <c r="EH17" s="300"/>
      <c r="EJ17" s="291">
        <f t="shared" si="10"/>
        <v>8</v>
      </c>
      <c r="EK17" s="292" t="str">
        <f t="shared" si="196"/>
        <v>B4</v>
      </c>
      <c r="EL17" s="293">
        <f t="shared" si="56"/>
        <v>5</v>
      </c>
      <c r="EM17" s="292" t="str">
        <f t="shared" si="197"/>
        <v>B1</v>
      </c>
      <c r="EN17" s="296"/>
      <c r="EO17" s="296"/>
      <c r="EP17" s="299"/>
      <c r="EQ17" s="293" t="str">
        <f t="shared" si="198"/>
        <v/>
      </c>
      <c r="ER17" s="293" t="str">
        <f>IF((EQ17&lt;&gt;""),IF(OR($F17&lt;&gt;$G17,PrSettings!$M$4="●"),(($F17-$G17)=(EN17-EO17))*1,0),"")</f>
        <v/>
      </c>
      <c r="ES17" s="293" t="str">
        <f t="shared" si="199"/>
        <v/>
      </c>
      <c r="ET17" s="293" t="str">
        <f>IF(EQ17&lt;&gt;"",IF(ABS($F17-$G17)&gt;=PrSettings!$M$7,(ABS($F17-$G17-EN17+EO17)&lt;=1)*1,IF(AND(EQ17,$F17=$G17,$F17&gt;=PrSettings!$M$6),(ABS(EN17-$F17)&lt;=1)*1,IF(AND(ABS($F17-$G17-EN17+EO17)&lt;=1,$F17+$G17&gt;=PrSettings!$M$8),(ABS(EN17-$F17)&lt;=1)*(ABS(EO17-$G17)&lt;=1)*1,""))),"")</f>
        <v/>
      </c>
      <c r="EU17" s="300"/>
      <c r="EW17" s="291">
        <f t="shared" si="11"/>
        <v>8</v>
      </c>
      <c r="EX17" s="292" t="str">
        <f t="shared" si="200"/>
        <v>B4</v>
      </c>
      <c r="EY17" s="293">
        <f t="shared" si="59"/>
        <v>5</v>
      </c>
      <c r="EZ17" s="292" t="str">
        <f t="shared" si="201"/>
        <v>B1</v>
      </c>
      <c r="FA17" s="296"/>
      <c r="FB17" s="296"/>
      <c r="FC17" s="299"/>
      <c r="FD17" s="293" t="str">
        <f t="shared" si="202"/>
        <v/>
      </c>
      <c r="FE17" s="293" t="str">
        <f>IF((FD17&lt;&gt;""),IF(OR($F17&lt;&gt;$G17,PrSettings!$M$4="●"),(($F17-$G17)=(FA17-FB17))*1,0),"")</f>
        <v/>
      </c>
      <c r="FF17" s="293" t="str">
        <f t="shared" si="203"/>
        <v/>
      </c>
      <c r="FG17" s="293" t="str">
        <f>IF(FD17&lt;&gt;"",IF(ABS($F17-$G17)&gt;=PrSettings!$M$7,(ABS($F17-$G17-FA17+FB17)&lt;=1)*1,IF(AND(FD17,$F17=$G17,$F17&gt;=PrSettings!$M$6),(ABS(FA17-$F17)&lt;=1)*1,IF(AND(ABS($F17-$G17-FA17+FB17)&lt;=1,$F17+$G17&gt;=PrSettings!$M$8),(ABS(FA17-$F17)&lt;=1)*(ABS(FB17-$G17)&lt;=1)*1,""))),"")</f>
        <v/>
      </c>
      <c r="FH17" s="300"/>
      <c r="FJ17" s="291">
        <f t="shared" si="12"/>
        <v>8</v>
      </c>
      <c r="FK17" s="292" t="str">
        <f t="shared" si="204"/>
        <v>B4</v>
      </c>
      <c r="FL17" s="293">
        <f t="shared" si="62"/>
        <v>5</v>
      </c>
      <c r="FM17" s="292" t="str">
        <f t="shared" si="205"/>
        <v>B1</v>
      </c>
      <c r="FN17" s="296"/>
      <c r="FO17" s="296"/>
      <c r="FP17" s="299"/>
      <c r="FQ17" s="293" t="str">
        <f t="shared" si="206"/>
        <v/>
      </c>
      <c r="FR17" s="293" t="str">
        <f>IF((FQ17&lt;&gt;""),IF(OR($F17&lt;&gt;$G17,PrSettings!$M$4="●"),(($F17-$G17)=(FN17-FO17))*1,0),"")</f>
        <v/>
      </c>
      <c r="FS17" s="293" t="str">
        <f t="shared" si="207"/>
        <v/>
      </c>
      <c r="FT17" s="293" t="str">
        <f>IF(FQ17&lt;&gt;"",IF(ABS($F17-$G17)&gt;=PrSettings!$M$7,(ABS($F17-$G17-FN17+FO17)&lt;=1)*1,IF(AND(FQ17,$F17=$G17,$F17&gt;=PrSettings!$M$6),(ABS(FN17-$F17)&lt;=1)*1,IF(AND(ABS($F17-$G17-FN17+FO17)&lt;=1,$F17+$G17&gt;=PrSettings!$M$8),(ABS(FN17-$F17)&lt;=1)*(ABS(FO17-$G17)&lt;=1)*1,""))),"")</f>
        <v/>
      </c>
      <c r="FU17" s="300"/>
      <c r="FW17" s="291">
        <f t="shared" si="13"/>
        <v>8</v>
      </c>
      <c r="FX17" s="292" t="str">
        <f t="shared" si="208"/>
        <v>B4</v>
      </c>
      <c r="FY17" s="293">
        <f t="shared" si="65"/>
        <v>5</v>
      </c>
      <c r="FZ17" s="292" t="str">
        <f t="shared" si="209"/>
        <v>B1</v>
      </c>
      <c r="GA17" s="296"/>
      <c r="GB17" s="296"/>
      <c r="GC17" s="299"/>
      <c r="GD17" s="293" t="str">
        <f t="shared" si="210"/>
        <v/>
      </c>
      <c r="GE17" s="293" t="str">
        <f>IF((GD17&lt;&gt;""),IF(OR($F17&lt;&gt;$G17,PrSettings!$M$4="●"),(($F17-$G17)=(GA17-GB17))*1,0),"")</f>
        <v/>
      </c>
      <c r="GF17" s="293" t="str">
        <f t="shared" si="211"/>
        <v/>
      </c>
      <c r="GG17" s="293" t="str">
        <f>IF(GD17&lt;&gt;"",IF(ABS($F17-$G17)&gt;=PrSettings!$M$7,(ABS($F17-$G17-GA17+GB17)&lt;=1)*1,IF(AND(GD17,$F17=$G17,$F17&gt;=PrSettings!$M$6),(ABS(GA17-$F17)&lt;=1)*1,IF(AND(ABS($F17-$G17-GA17+GB17)&lt;=1,$F17+$G17&gt;=PrSettings!$M$8),(ABS(GA17-$F17)&lt;=1)*(ABS(GB17-$G17)&lt;=1)*1,""))),"")</f>
        <v/>
      </c>
      <c r="GH17" s="300"/>
      <c r="GJ17" s="291">
        <f t="shared" si="14"/>
        <v>8</v>
      </c>
      <c r="GK17" s="292" t="str">
        <f t="shared" si="212"/>
        <v>B4</v>
      </c>
      <c r="GL17" s="293">
        <f t="shared" si="68"/>
        <v>5</v>
      </c>
      <c r="GM17" s="292" t="str">
        <f t="shared" si="213"/>
        <v>B1</v>
      </c>
      <c r="GN17" s="296"/>
      <c r="GO17" s="296"/>
      <c r="GP17" s="299"/>
      <c r="GQ17" s="293" t="str">
        <f t="shared" si="214"/>
        <v/>
      </c>
      <c r="GR17" s="293" t="str">
        <f>IF((GQ17&lt;&gt;""),IF(OR($F17&lt;&gt;$G17,PrSettings!$M$4="●"),(($F17-$G17)=(GN17-GO17))*1,0),"")</f>
        <v/>
      </c>
      <c r="GS17" s="293" t="str">
        <f t="shared" si="215"/>
        <v/>
      </c>
      <c r="GT17" s="293" t="str">
        <f>IF(GQ17&lt;&gt;"",IF(ABS($F17-$G17)&gt;=PrSettings!$M$7,(ABS($F17-$G17-GN17+GO17)&lt;=1)*1,IF(AND(GQ17,$F17=$G17,$F17&gt;=PrSettings!$M$6),(ABS(GN17-$F17)&lt;=1)*1,IF(AND(ABS($F17-$G17-GN17+GO17)&lt;=1,$F17+$G17&gt;=PrSettings!$M$8),(ABS(GN17-$F17)&lt;=1)*(ABS(GO17-$G17)&lt;=1)*1,""))),"")</f>
        <v/>
      </c>
      <c r="GU17" s="300"/>
      <c r="GW17" s="291">
        <f t="shared" si="15"/>
        <v>8</v>
      </c>
      <c r="GX17" s="292" t="str">
        <f t="shared" si="216"/>
        <v>B4</v>
      </c>
      <c r="GY17" s="293">
        <f t="shared" si="71"/>
        <v>5</v>
      </c>
      <c r="GZ17" s="292" t="str">
        <f t="shared" si="217"/>
        <v>B1</v>
      </c>
      <c r="HA17" s="296"/>
      <c r="HB17" s="296"/>
      <c r="HC17" s="299"/>
      <c r="HD17" s="293" t="str">
        <f t="shared" si="218"/>
        <v/>
      </c>
      <c r="HE17" s="293" t="str">
        <f>IF((HD17&lt;&gt;""),IF(OR($F17&lt;&gt;$G17,PrSettings!$M$4="●"),(($F17-$G17)=(HA17-HB17))*1,0),"")</f>
        <v/>
      </c>
      <c r="HF17" s="293" t="str">
        <f t="shared" si="219"/>
        <v/>
      </c>
      <c r="HG17" s="293" t="str">
        <f>IF(HD17&lt;&gt;"",IF(ABS($F17-$G17)&gt;=PrSettings!$M$7,(ABS($F17-$G17-HA17+HB17)&lt;=1)*1,IF(AND(HD17,$F17=$G17,$F17&gt;=PrSettings!$M$6),(ABS(HA17-$F17)&lt;=1)*1,IF(AND(ABS($F17-$G17-HA17+HB17)&lt;=1,$F17+$G17&gt;=PrSettings!$M$8),(ABS(HA17-$F17)&lt;=1)*(ABS(HB17-$G17)&lt;=1)*1,""))),"")</f>
        <v/>
      </c>
      <c r="HH17" s="300"/>
      <c r="HJ17" s="291">
        <f t="shared" si="16"/>
        <v>8</v>
      </c>
      <c r="HK17" s="292" t="str">
        <f t="shared" si="220"/>
        <v>B4</v>
      </c>
      <c r="HL17" s="293">
        <f t="shared" si="74"/>
        <v>5</v>
      </c>
      <c r="HM17" s="292" t="str">
        <f t="shared" si="221"/>
        <v>B1</v>
      </c>
      <c r="HN17" s="296"/>
      <c r="HO17" s="296"/>
      <c r="HP17" s="299"/>
      <c r="HQ17" s="293" t="str">
        <f t="shared" si="222"/>
        <v/>
      </c>
      <c r="HR17" s="293" t="str">
        <f>IF((HQ17&lt;&gt;""),IF(OR($F17&lt;&gt;$G17,PrSettings!$M$4="●"),(($F17-$G17)=(HN17-HO17))*1,0),"")</f>
        <v/>
      </c>
      <c r="HS17" s="293" t="str">
        <f t="shared" si="223"/>
        <v/>
      </c>
      <c r="HT17" s="293" t="str">
        <f>IF(HQ17&lt;&gt;"",IF(ABS($F17-$G17)&gt;=PrSettings!$M$7,(ABS($F17-$G17-HN17+HO17)&lt;=1)*1,IF(AND(HQ17,$F17=$G17,$F17&gt;=PrSettings!$M$6),(ABS(HN17-$F17)&lt;=1)*1,IF(AND(ABS($F17-$G17-HN17+HO17)&lt;=1,$F17+$G17&gt;=PrSettings!$M$8),(ABS(HN17-$F17)&lt;=1)*(ABS(HO17-$G17)&lt;=1)*1,""))),"")</f>
        <v/>
      </c>
      <c r="HU17" s="300"/>
      <c r="HW17" s="291">
        <f t="shared" si="17"/>
        <v>8</v>
      </c>
      <c r="HX17" s="292" t="str">
        <f t="shared" si="224"/>
        <v>B4</v>
      </c>
      <c r="HY17" s="293">
        <f t="shared" si="77"/>
        <v>5</v>
      </c>
      <c r="HZ17" s="292" t="str">
        <f t="shared" si="225"/>
        <v>B1</v>
      </c>
      <c r="IA17" s="296"/>
      <c r="IB17" s="296"/>
      <c r="IC17" s="299"/>
      <c r="ID17" s="293" t="str">
        <f t="shared" si="226"/>
        <v/>
      </c>
      <c r="IE17" s="293" t="str">
        <f>IF((ID17&lt;&gt;""),IF(OR($F17&lt;&gt;$G17,PrSettings!$M$4="●"),(($F17-$G17)=(IA17-IB17))*1,0),"")</f>
        <v/>
      </c>
      <c r="IF17" s="293" t="str">
        <f t="shared" si="227"/>
        <v/>
      </c>
      <c r="IG17" s="293" t="str">
        <f>IF(ID17&lt;&gt;"",IF(ABS($F17-$G17)&gt;=PrSettings!$M$7,(ABS($F17-$G17-IA17+IB17)&lt;=1)*1,IF(AND(ID17,$F17=$G17,$F17&gt;=PrSettings!$M$6),(ABS(IA17-$F17)&lt;=1)*1,IF(AND(ABS($F17-$G17-IA17+IB17)&lt;=1,$F17+$G17&gt;=PrSettings!$M$8),(ABS(IA17-$F17)&lt;=1)*(ABS(IB17-$G17)&lt;=1)*1,""))),"")</f>
        <v/>
      </c>
      <c r="IH17" s="300"/>
      <c r="IJ17" s="291">
        <f t="shared" si="18"/>
        <v>8</v>
      </c>
      <c r="IK17" s="292" t="str">
        <f t="shared" si="228"/>
        <v>B4</v>
      </c>
      <c r="IL17" s="293">
        <f t="shared" si="80"/>
        <v>5</v>
      </c>
      <c r="IM17" s="292" t="str">
        <f t="shared" si="229"/>
        <v>B1</v>
      </c>
      <c r="IN17" s="296"/>
      <c r="IO17" s="296"/>
      <c r="IP17" s="299"/>
      <c r="IQ17" s="293" t="str">
        <f t="shared" si="230"/>
        <v/>
      </c>
      <c r="IR17" s="293" t="str">
        <f>IF((IQ17&lt;&gt;""),IF(OR($F17&lt;&gt;$G17,PrSettings!$M$4="●"),(($F17-$G17)=(IN17-IO17))*1,0),"")</f>
        <v/>
      </c>
      <c r="IS17" s="293" t="str">
        <f t="shared" si="231"/>
        <v/>
      </c>
      <c r="IT17" s="293" t="str">
        <f>IF(IQ17&lt;&gt;"",IF(ABS($F17-$G17)&gt;=PrSettings!$M$7,(ABS($F17-$G17-IN17+IO17)&lt;=1)*1,IF(AND(IQ17,$F17=$G17,$F17&gt;=PrSettings!$M$6),(ABS(IN17-$F17)&lt;=1)*1,IF(AND(ABS($F17-$G17-IN17+IO17)&lt;=1,$F17+$G17&gt;=PrSettings!$M$8),(ABS(IN17-$F17)&lt;=1)*(ABS(IO17-$G17)&lt;=1)*1,""))),"")</f>
        <v/>
      </c>
      <c r="IU17" s="300"/>
      <c r="IW17" s="291">
        <f t="shared" si="19"/>
        <v>8</v>
      </c>
      <c r="IX17" s="292" t="str">
        <f t="shared" si="232"/>
        <v>B4</v>
      </c>
      <c r="IY17" s="293">
        <f t="shared" si="83"/>
        <v>5</v>
      </c>
      <c r="IZ17" s="292" t="str">
        <f t="shared" si="233"/>
        <v>B1</v>
      </c>
      <c r="JA17" s="296"/>
      <c r="JB17" s="296"/>
      <c r="JC17" s="299"/>
      <c r="JD17" s="293" t="str">
        <f t="shared" si="234"/>
        <v/>
      </c>
      <c r="JE17" s="293" t="str">
        <f>IF((JD17&lt;&gt;""),IF(OR($F17&lt;&gt;$G17,PrSettings!$M$4="●"),(($F17-$G17)=(JA17-JB17))*1,0),"")</f>
        <v/>
      </c>
      <c r="JF17" s="293" t="str">
        <f t="shared" si="235"/>
        <v/>
      </c>
      <c r="JG17" s="293" t="str">
        <f>IF(JD17&lt;&gt;"",IF(ABS($F17-$G17)&gt;=PrSettings!$M$7,(ABS($F17-$G17-JA17+JB17)&lt;=1)*1,IF(AND(JD17,$F17=$G17,$F17&gt;=PrSettings!$M$6),(ABS(JA17-$F17)&lt;=1)*1,IF(AND(ABS($F17-$G17-JA17+JB17)&lt;=1,$F17+$G17&gt;=PrSettings!$M$8),(ABS(JA17-$F17)&lt;=1)*(ABS(JB17-$G17)&lt;=1)*1,""))),"")</f>
        <v/>
      </c>
      <c r="JH17" s="300"/>
      <c r="JJ17" s="291">
        <f t="shared" si="20"/>
        <v>8</v>
      </c>
      <c r="JK17" s="292" t="str">
        <f t="shared" si="236"/>
        <v>B4</v>
      </c>
      <c r="JL17" s="293">
        <f t="shared" si="86"/>
        <v>5</v>
      </c>
      <c r="JM17" s="292" t="str">
        <f t="shared" si="237"/>
        <v>B1</v>
      </c>
      <c r="JN17" s="296"/>
      <c r="JO17" s="296"/>
      <c r="JP17" s="299"/>
      <c r="JQ17" s="293" t="str">
        <f t="shared" si="238"/>
        <v/>
      </c>
      <c r="JR17" s="293" t="str">
        <f>IF((JQ17&lt;&gt;""),IF(OR($F17&lt;&gt;$G17,PrSettings!$M$4="●"),(($F17-$G17)=(JN17-JO17))*1,0),"")</f>
        <v/>
      </c>
      <c r="JS17" s="293" t="str">
        <f t="shared" si="239"/>
        <v/>
      </c>
      <c r="JT17" s="293" t="str">
        <f>IF(JQ17&lt;&gt;"",IF(ABS($F17-$G17)&gt;=PrSettings!$M$7,(ABS($F17-$G17-JN17+JO17)&lt;=1)*1,IF(AND(JQ17,$F17=$G17,$F17&gt;=PrSettings!$M$6),(ABS(JN17-$F17)&lt;=1)*1,IF(AND(ABS($F17-$G17-JN17+JO17)&lt;=1,$F17+$G17&gt;=PrSettings!$M$8),(ABS(JN17-$F17)&lt;=1)*(ABS(JO17-$G17)&lt;=1)*1,""))),"")</f>
        <v/>
      </c>
      <c r="JU17" s="300"/>
      <c r="JW17" s="291">
        <f t="shared" si="21"/>
        <v>8</v>
      </c>
      <c r="JX17" s="292" t="str">
        <f t="shared" si="240"/>
        <v>B4</v>
      </c>
      <c r="JY17" s="293">
        <f t="shared" si="89"/>
        <v>5</v>
      </c>
      <c r="JZ17" s="292" t="str">
        <f t="shared" si="241"/>
        <v>B1</v>
      </c>
      <c r="KA17" s="296"/>
      <c r="KB17" s="296"/>
      <c r="KC17" s="299"/>
      <c r="KD17" s="293" t="str">
        <f t="shared" si="242"/>
        <v/>
      </c>
      <c r="KE17" s="293" t="str">
        <f>IF((KD17&lt;&gt;""),IF(OR($F17&lt;&gt;$G17,PrSettings!$M$4="●"),(($F17-$G17)=(KA17-KB17))*1,0),"")</f>
        <v/>
      </c>
      <c r="KF17" s="293" t="str">
        <f t="shared" si="243"/>
        <v/>
      </c>
      <c r="KG17" s="293" t="str">
        <f>IF(KD17&lt;&gt;"",IF(ABS($F17-$G17)&gt;=PrSettings!$M$7,(ABS($F17-$G17-KA17+KB17)&lt;=1)*1,IF(AND(KD17,$F17=$G17,$F17&gt;=PrSettings!$M$6),(ABS(KA17-$F17)&lt;=1)*1,IF(AND(ABS($F17-$G17-KA17+KB17)&lt;=1,$F17+$G17&gt;=PrSettings!$M$8),(ABS(KA17-$F17)&lt;=1)*(ABS(KB17-$G17)&lt;=1)*1,""))),"")</f>
        <v/>
      </c>
      <c r="KH17" s="300"/>
      <c r="KJ17" s="291">
        <f t="shared" si="22"/>
        <v>8</v>
      </c>
      <c r="KK17" s="292" t="str">
        <f t="shared" si="244"/>
        <v>B4</v>
      </c>
      <c r="KL17" s="293">
        <f t="shared" si="92"/>
        <v>5</v>
      </c>
      <c r="KM17" s="292" t="str">
        <f t="shared" si="245"/>
        <v>B1</v>
      </c>
      <c r="KN17" s="296"/>
      <c r="KO17" s="296"/>
      <c r="KP17" s="299"/>
      <c r="KQ17" s="293" t="str">
        <f t="shared" si="246"/>
        <v/>
      </c>
      <c r="KR17" s="293" t="str">
        <f>IF((KQ17&lt;&gt;""),IF(OR($F17&lt;&gt;$G17,PrSettings!$M$4="●"),(($F17-$G17)=(KN17-KO17))*1,0),"")</f>
        <v/>
      </c>
      <c r="KS17" s="293" t="str">
        <f t="shared" si="247"/>
        <v/>
      </c>
      <c r="KT17" s="293" t="str">
        <f>IF(KQ17&lt;&gt;"",IF(ABS($F17-$G17)&gt;=PrSettings!$M$7,(ABS($F17-$G17-KN17+KO17)&lt;=1)*1,IF(AND(KQ17,$F17=$G17,$F17&gt;=PrSettings!$M$6),(ABS(KN17-$F17)&lt;=1)*1,IF(AND(ABS($F17-$G17-KN17+KO17)&lt;=1,$F17+$G17&gt;=PrSettings!$M$8),(ABS(KN17-$F17)&lt;=1)*(ABS(KO17-$G17)&lt;=1)*1,""))),"")</f>
        <v/>
      </c>
      <c r="KU17" s="300"/>
      <c r="KW17" s="291">
        <f t="shared" si="23"/>
        <v>8</v>
      </c>
      <c r="KX17" s="292" t="str">
        <f t="shared" si="248"/>
        <v>B4</v>
      </c>
      <c r="KY17" s="293">
        <f t="shared" si="95"/>
        <v>5</v>
      </c>
      <c r="KZ17" s="292" t="str">
        <f t="shared" si="249"/>
        <v>B1</v>
      </c>
      <c r="LA17" s="296"/>
      <c r="LB17" s="296"/>
      <c r="LC17" s="299"/>
      <c r="LD17" s="293" t="str">
        <f t="shared" si="250"/>
        <v/>
      </c>
      <c r="LE17" s="293" t="str">
        <f>IF((LD17&lt;&gt;""),IF(OR($F17&lt;&gt;$G17,PrSettings!$M$4="●"),(($F17-$G17)=(LA17-LB17))*1,0),"")</f>
        <v/>
      </c>
      <c r="LF17" s="293" t="str">
        <f t="shared" si="251"/>
        <v/>
      </c>
      <c r="LG17" s="293" t="str">
        <f>IF(LD17&lt;&gt;"",IF(ABS($F17-$G17)&gt;=PrSettings!$M$7,(ABS($F17-$G17-LA17+LB17)&lt;=1)*1,IF(AND(LD17,$F17=$G17,$F17&gt;=PrSettings!$M$6),(ABS(LA17-$F17)&lt;=1)*1,IF(AND(ABS($F17-$G17-LA17+LB17)&lt;=1,$F17+$G17&gt;=PrSettings!$M$8),(ABS(LA17-$F17)&lt;=1)*(ABS(LB17-$G17)&lt;=1)*1,""))),"")</f>
        <v/>
      </c>
      <c r="LH17" s="300"/>
      <c r="LJ17" s="291">
        <f t="shared" si="24"/>
        <v>8</v>
      </c>
      <c r="LK17" s="292" t="str">
        <f t="shared" si="252"/>
        <v>B4</v>
      </c>
      <c r="LL17" s="293">
        <f t="shared" si="98"/>
        <v>5</v>
      </c>
      <c r="LM17" s="292" t="str">
        <f t="shared" si="253"/>
        <v>B1</v>
      </c>
      <c r="LN17" s="296"/>
      <c r="LO17" s="296"/>
      <c r="LP17" s="299"/>
      <c r="LQ17" s="293" t="str">
        <f t="shared" si="254"/>
        <v/>
      </c>
      <c r="LR17" s="293" t="str">
        <f>IF((LQ17&lt;&gt;""),IF(OR($F17&lt;&gt;$G17,PrSettings!$M$4="●"),(($F17-$G17)=(LN17-LO17))*1,0),"")</f>
        <v/>
      </c>
      <c r="LS17" s="293" t="str">
        <f t="shared" si="255"/>
        <v/>
      </c>
      <c r="LT17" s="293" t="str">
        <f>IF(LQ17&lt;&gt;"",IF(ABS($F17-$G17)&gt;=PrSettings!$M$7,(ABS($F17-$G17-LN17+LO17)&lt;=1)*1,IF(AND(LQ17,$F17=$G17,$F17&gt;=PrSettings!$M$6),(ABS(LN17-$F17)&lt;=1)*1,IF(AND(ABS($F17-$G17-LN17+LO17)&lt;=1,$F17+$G17&gt;=PrSettings!$M$8),(ABS(LN17-$F17)&lt;=1)*(ABS(LO17-$G17)&lt;=1)*1,""))),"")</f>
        <v/>
      </c>
      <c r="LU17" s="300"/>
      <c r="LW17" s="291">
        <f t="shared" si="25"/>
        <v>8</v>
      </c>
      <c r="LX17" s="292" t="str">
        <f t="shared" si="256"/>
        <v>B4</v>
      </c>
      <c r="LY17" s="293">
        <f t="shared" si="101"/>
        <v>5</v>
      </c>
      <c r="LZ17" s="292" t="str">
        <f t="shared" si="257"/>
        <v>B1</v>
      </c>
      <c r="MA17" s="296"/>
      <c r="MB17" s="296"/>
      <c r="MC17" s="299"/>
      <c r="MD17" s="293" t="str">
        <f t="shared" si="258"/>
        <v/>
      </c>
      <c r="ME17" s="293" t="str">
        <f>IF((MD17&lt;&gt;""),IF(OR($F17&lt;&gt;$G17,PrSettings!$M$4="●"),(($F17-$G17)=(MA17-MB17))*1,0),"")</f>
        <v/>
      </c>
      <c r="MF17" s="293" t="str">
        <f t="shared" si="259"/>
        <v/>
      </c>
      <c r="MG17" s="293" t="str">
        <f>IF(MD17&lt;&gt;"",IF(ABS($F17-$G17)&gt;=PrSettings!$M$7,(ABS($F17-$G17-MA17+MB17)&lt;=1)*1,IF(AND(MD17,$F17=$G17,$F17&gt;=PrSettings!$M$6),(ABS(MA17-$F17)&lt;=1)*1,IF(AND(ABS($F17-$G17-MA17+MB17)&lt;=1,$F17+$G17&gt;=PrSettings!$M$8),(ABS(MA17-$F17)&lt;=1)*(ABS(MB17-$G17)&lt;=1)*1,""))),"")</f>
        <v/>
      </c>
      <c r="MH17" s="300"/>
    </row>
    <row r="18" spans="2:346" x14ac:dyDescent="0.25">
      <c r="B18" s="291">
        <f>INDEX(Groups!$C$7:$C$35,MATCH(C18,Groups!$D$7:$D$35,0))</f>
        <v>6</v>
      </c>
      <c r="C18" s="292" t="str">
        <f>CalcB!$P$27</f>
        <v>B2</v>
      </c>
      <c r="D18" s="293">
        <f>INDEX(Groups!$C$7:$C$35,MATCH(E18,Groups!$D$7:$D$35,0))</f>
        <v>7</v>
      </c>
      <c r="E18" s="292" t="str">
        <f>CalcB!$Q$27</f>
        <v>B3</v>
      </c>
      <c r="F18" s="294" t="str">
        <f>CalcB!$R$27</f>
        <v/>
      </c>
      <c r="G18" s="295" t="str">
        <f>CalcB!$S$27</f>
        <v/>
      </c>
      <c r="J18" s="291">
        <f t="shared" si="0"/>
        <v>6</v>
      </c>
      <c r="K18" s="292" t="str">
        <f t="shared" si="156"/>
        <v>B2</v>
      </c>
      <c r="L18" s="293">
        <f t="shared" si="26"/>
        <v>7</v>
      </c>
      <c r="M18" s="292" t="str">
        <f t="shared" si="157"/>
        <v>B3</v>
      </c>
      <c r="N18" s="296"/>
      <c r="O18" s="296"/>
      <c r="P18" s="301"/>
      <c r="Q18" s="293" t="str">
        <f t="shared" si="158"/>
        <v/>
      </c>
      <c r="R18" s="293" t="str">
        <f>IF((Q18&lt;&gt;""),IF(OR($F18&lt;&gt;$G18,PrSettings!$M$4="●"),(($F18-$G18)=(N18-O18))*1,0),"")</f>
        <v/>
      </c>
      <c r="S18" s="293" t="str">
        <f t="shared" si="159"/>
        <v/>
      </c>
      <c r="T18" s="293" t="str">
        <f>IF(Q18&lt;&gt;"",IF(ABS($F18-$G18)&gt;=PrSettings!$M$7,(ABS($F18-$G18-N18+O18)&lt;=1)*1,IF(AND(Q18,$F18=$G18,$F18&gt;=PrSettings!$M$6),(ABS(N18-$F18)&lt;=1)*1,IF(AND(ABS($F18-$G18-N18+O18)&lt;=1,$F18+$G18&gt;=PrSettings!$M$8),(ABS(N18-$F18)&lt;=1)*(ABS(O18-$G18)&lt;=1)*1,""))),"")</f>
        <v/>
      </c>
      <c r="U18" s="302"/>
      <c r="W18" s="291">
        <f t="shared" si="1"/>
        <v>6</v>
      </c>
      <c r="X18" s="292" t="str">
        <f t="shared" si="160"/>
        <v>B2</v>
      </c>
      <c r="Y18" s="293">
        <f t="shared" si="29"/>
        <v>7</v>
      </c>
      <c r="Z18" s="292" t="str">
        <f t="shared" si="161"/>
        <v>B3</v>
      </c>
      <c r="AA18" s="296"/>
      <c r="AB18" s="296"/>
      <c r="AC18" s="301"/>
      <c r="AD18" s="293" t="str">
        <f t="shared" si="162"/>
        <v/>
      </c>
      <c r="AE18" s="293" t="str">
        <f>IF((AD18&lt;&gt;""),IF(OR($F18&lt;&gt;$G18,PrSettings!$M$4="●"),(($F18-$G18)=(AA18-AB18))*1,0),"")</f>
        <v/>
      </c>
      <c r="AF18" s="293" t="str">
        <f t="shared" si="163"/>
        <v/>
      </c>
      <c r="AG18" s="293" t="str">
        <f>IF(AD18&lt;&gt;"",IF(ABS($F18-$G18)&gt;=PrSettings!$M$7,(ABS($F18-$G18-AA18+AB18)&lt;=1)*1,IF(AND(AD18,$F18=$G18,$F18&gt;=PrSettings!$M$6),(ABS(AA18-$F18)&lt;=1)*1,IF(AND(ABS($F18-$G18-AA18+AB18)&lt;=1,$F18+$G18&gt;=PrSettings!$M$8),(ABS(AA18-$F18)&lt;=1)*(ABS(AB18-$G18)&lt;=1)*1,""))),"")</f>
        <v/>
      </c>
      <c r="AH18" s="302"/>
      <c r="AJ18" s="291">
        <f t="shared" si="2"/>
        <v>6</v>
      </c>
      <c r="AK18" s="292" t="str">
        <f t="shared" si="164"/>
        <v>B2</v>
      </c>
      <c r="AL18" s="293">
        <f t="shared" si="32"/>
        <v>7</v>
      </c>
      <c r="AM18" s="292" t="str">
        <f t="shared" si="165"/>
        <v>B3</v>
      </c>
      <c r="AN18" s="296"/>
      <c r="AO18" s="296"/>
      <c r="AP18" s="301"/>
      <c r="AQ18" s="293" t="str">
        <f t="shared" si="166"/>
        <v/>
      </c>
      <c r="AR18" s="293" t="str">
        <f>IF((AQ18&lt;&gt;""),IF(OR($F18&lt;&gt;$G18,PrSettings!$M$4="●"),(($F18-$G18)=(AN18-AO18))*1,0),"")</f>
        <v/>
      </c>
      <c r="AS18" s="293" t="str">
        <f t="shared" si="167"/>
        <v/>
      </c>
      <c r="AT18" s="293" t="str">
        <f>IF(AQ18&lt;&gt;"",IF(ABS($F18-$G18)&gt;=PrSettings!$M$7,(ABS($F18-$G18-AN18+AO18)&lt;=1)*1,IF(AND(AQ18,$F18=$G18,$F18&gt;=PrSettings!$M$6),(ABS(AN18-$F18)&lt;=1)*1,IF(AND(ABS($F18-$G18-AN18+AO18)&lt;=1,$F18+$G18&gt;=PrSettings!$M$8),(ABS(AN18-$F18)&lt;=1)*(ABS(AO18-$G18)&lt;=1)*1,""))),"")</f>
        <v/>
      </c>
      <c r="AU18" s="302"/>
      <c r="AW18" s="291">
        <f t="shared" si="3"/>
        <v>6</v>
      </c>
      <c r="AX18" s="292" t="str">
        <f t="shared" si="168"/>
        <v>B2</v>
      </c>
      <c r="AY18" s="293">
        <f t="shared" si="35"/>
        <v>7</v>
      </c>
      <c r="AZ18" s="292" t="str">
        <f t="shared" si="169"/>
        <v>B3</v>
      </c>
      <c r="BA18" s="296"/>
      <c r="BB18" s="296"/>
      <c r="BC18" s="301"/>
      <c r="BD18" s="293" t="str">
        <f t="shared" si="170"/>
        <v/>
      </c>
      <c r="BE18" s="293" t="str">
        <f>IF((BD18&lt;&gt;""),IF(OR($F18&lt;&gt;$G18,PrSettings!$M$4="●"),(($F18-$G18)=(BA18-BB18))*1,0),"")</f>
        <v/>
      </c>
      <c r="BF18" s="293" t="str">
        <f t="shared" si="171"/>
        <v/>
      </c>
      <c r="BG18" s="293" t="str">
        <f>IF(BD18&lt;&gt;"",IF(ABS($F18-$G18)&gt;=PrSettings!$M$7,(ABS($F18-$G18-BA18+BB18)&lt;=1)*1,IF(AND(BD18,$F18=$G18,$F18&gt;=PrSettings!$M$6),(ABS(BA18-$F18)&lt;=1)*1,IF(AND(ABS($F18-$G18-BA18+BB18)&lt;=1,$F18+$G18&gt;=PrSettings!$M$8),(ABS(BA18-$F18)&lt;=1)*(ABS(BB18-$G18)&lt;=1)*1,""))),"")</f>
        <v/>
      </c>
      <c r="BH18" s="302"/>
      <c r="BJ18" s="291">
        <f t="shared" si="4"/>
        <v>6</v>
      </c>
      <c r="BK18" s="292" t="str">
        <f t="shared" si="172"/>
        <v>B2</v>
      </c>
      <c r="BL18" s="293">
        <f t="shared" si="38"/>
        <v>7</v>
      </c>
      <c r="BM18" s="292" t="str">
        <f t="shared" si="173"/>
        <v>B3</v>
      </c>
      <c r="BN18" s="296"/>
      <c r="BO18" s="296"/>
      <c r="BP18" s="301"/>
      <c r="BQ18" s="293" t="str">
        <f t="shared" si="174"/>
        <v/>
      </c>
      <c r="BR18" s="293" t="str">
        <f>IF((BQ18&lt;&gt;""),IF(OR($F18&lt;&gt;$G18,PrSettings!$M$4="●"),(($F18-$G18)=(BN18-BO18))*1,0),"")</f>
        <v/>
      </c>
      <c r="BS18" s="293" t="str">
        <f t="shared" si="175"/>
        <v/>
      </c>
      <c r="BT18" s="293" t="str">
        <f>IF(BQ18&lt;&gt;"",IF(ABS($F18-$G18)&gt;=PrSettings!$M$7,(ABS($F18-$G18-BN18+BO18)&lt;=1)*1,IF(AND(BQ18,$F18=$G18,$F18&gt;=PrSettings!$M$6),(ABS(BN18-$F18)&lt;=1)*1,IF(AND(ABS($F18-$G18-BN18+BO18)&lt;=1,$F18+$G18&gt;=PrSettings!$M$8),(ABS(BN18-$F18)&lt;=1)*(ABS(BO18-$G18)&lt;=1)*1,""))),"")</f>
        <v/>
      </c>
      <c r="BU18" s="302"/>
      <c r="BW18" s="291">
        <f t="shared" si="5"/>
        <v>6</v>
      </c>
      <c r="BX18" s="292" t="str">
        <f t="shared" si="176"/>
        <v>B2</v>
      </c>
      <c r="BY18" s="293">
        <f t="shared" si="41"/>
        <v>7</v>
      </c>
      <c r="BZ18" s="292" t="str">
        <f t="shared" si="177"/>
        <v>B3</v>
      </c>
      <c r="CA18" s="296"/>
      <c r="CB18" s="296"/>
      <c r="CC18" s="301"/>
      <c r="CD18" s="293" t="str">
        <f t="shared" si="178"/>
        <v/>
      </c>
      <c r="CE18" s="293" t="str">
        <f>IF((CD18&lt;&gt;""),IF(OR($F18&lt;&gt;$G18,PrSettings!$M$4="●"),(($F18-$G18)=(CA18-CB18))*1,0),"")</f>
        <v/>
      </c>
      <c r="CF18" s="293" t="str">
        <f t="shared" si="179"/>
        <v/>
      </c>
      <c r="CG18" s="293" t="str">
        <f>IF(CD18&lt;&gt;"",IF(ABS($F18-$G18)&gt;=PrSettings!$M$7,(ABS($F18-$G18-CA18+CB18)&lt;=1)*1,IF(AND(CD18,$F18=$G18,$F18&gt;=PrSettings!$M$6),(ABS(CA18-$F18)&lt;=1)*1,IF(AND(ABS($F18-$G18-CA18+CB18)&lt;=1,$F18+$G18&gt;=PrSettings!$M$8),(ABS(CA18-$F18)&lt;=1)*(ABS(CB18-$G18)&lt;=1)*1,""))),"")</f>
        <v/>
      </c>
      <c r="CH18" s="302"/>
      <c r="CJ18" s="291">
        <f t="shared" si="6"/>
        <v>6</v>
      </c>
      <c r="CK18" s="292" t="str">
        <f t="shared" si="180"/>
        <v>B2</v>
      </c>
      <c r="CL18" s="293">
        <f t="shared" si="44"/>
        <v>7</v>
      </c>
      <c r="CM18" s="292" t="str">
        <f t="shared" si="181"/>
        <v>B3</v>
      </c>
      <c r="CN18" s="296"/>
      <c r="CO18" s="296"/>
      <c r="CP18" s="301"/>
      <c r="CQ18" s="293" t="str">
        <f t="shared" si="182"/>
        <v/>
      </c>
      <c r="CR18" s="293" t="str">
        <f>IF((CQ18&lt;&gt;""),IF(OR($F18&lt;&gt;$G18,PrSettings!$M$4="●"),(($F18-$G18)=(CN18-CO18))*1,0),"")</f>
        <v/>
      </c>
      <c r="CS18" s="293" t="str">
        <f t="shared" si="183"/>
        <v/>
      </c>
      <c r="CT18" s="293" t="str">
        <f>IF(CQ18&lt;&gt;"",IF(ABS($F18-$G18)&gt;=PrSettings!$M$7,(ABS($F18-$G18-CN18+CO18)&lt;=1)*1,IF(AND(CQ18,$F18=$G18,$F18&gt;=PrSettings!$M$6),(ABS(CN18-$F18)&lt;=1)*1,IF(AND(ABS($F18-$G18-CN18+CO18)&lt;=1,$F18+$G18&gt;=PrSettings!$M$8),(ABS(CN18-$F18)&lt;=1)*(ABS(CO18-$G18)&lt;=1)*1,""))),"")</f>
        <v/>
      </c>
      <c r="CU18" s="302"/>
      <c r="CW18" s="291">
        <f t="shared" si="7"/>
        <v>6</v>
      </c>
      <c r="CX18" s="292" t="str">
        <f t="shared" si="184"/>
        <v>B2</v>
      </c>
      <c r="CY18" s="293">
        <f t="shared" si="47"/>
        <v>7</v>
      </c>
      <c r="CZ18" s="292" t="str">
        <f t="shared" si="185"/>
        <v>B3</v>
      </c>
      <c r="DA18" s="296"/>
      <c r="DB18" s="296"/>
      <c r="DC18" s="301"/>
      <c r="DD18" s="293" t="str">
        <f t="shared" si="186"/>
        <v/>
      </c>
      <c r="DE18" s="293" t="str">
        <f>IF((DD18&lt;&gt;""),IF(OR($F18&lt;&gt;$G18,PrSettings!$M$4="●"),(($F18-$G18)=(DA18-DB18))*1,0),"")</f>
        <v/>
      </c>
      <c r="DF18" s="293" t="str">
        <f t="shared" si="187"/>
        <v/>
      </c>
      <c r="DG18" s="293" t="str">
        <f>IF(DD18&lt;&gt;"",IF(ABS($F18-$G18)&gt;=PrSettings!$M$7,(ABS($F18-$G18-DA18+DB18)&lt;=1)*1,IF(AND(DD18,$F18=$G18,$F18&gt;=PrSettings!$M$6),(ABS(DA18-$F18)&lt;=1)*1,IF(AND(ABS($F18-$G18-DA18+DB18)&lt;=1,$F18+$G18&gt;=PrSettings!$M$8),(ABS(DA18-$F18)&lt;=1)*(ABS(DB18-$G18)&lt;=1)*1,""))),"")</f>
        <v/>
      </c>
      <c r="DH18" s="302"/>
      <c r="DJ18" s="291">
        <f t="shared" si="8"/>
        <v>6</v>
      </c>
      <c r="DK18" s="292" t="str">
        <f t="shared" si="188"/>
        <v>B2</v>
      </c>
      <c r="DL18" s="293">
        <f t="shared" si="50"/>
        <v>7</v>
      </c>
      <c r="DM18" s="292" t="str">
        <f t="shared" si="189"/>
        <v>B3</v>
      </c>
      <c r="DN18" s="296"/>
      <c r="DO18" s="296"/>
      <c r="DP18" s="301"/>
      <c r="DQ18" s="293" t="str">
        <f t="shared" si="190"/>
        <v/>
      </c>
      <c r="DR18" s="293" t="str">
        <f>IF((DQ18&lt;&gt;""),IF(OR($F18&lt;&gt;$G18,PrSettings!$M$4="●"),(($F18-$G18)=(DN18-DO18))*1,0),"")</f>
        <v/>
      </c>
      <c r="DS18" s="293" t="str">
        <f t="shared" si="191"/>
        <v/>
      </c>
      <c r="DT18" s="293" t="str">
        <f>IF(DQ18&lt;&gt;"",IF(ABS($F18-$G18)&gt;=PrSettings!$M$7,(ABS($F18-$G18-DN18+DO18)&lt;=1)*1,IF(AND(DQ18,$F18=$G18,$F18&gt;=PrSettings!$M$6),(ABS(DN18-$F18)&lt;=1)*1,IF(AND(ABS($F18-$G18-DN18+DO18)&lt;=1,$F18+$G18&gt;=PrSettings!$M$8),(ABS(DN18-$F18)&lt;=1)*(ABS(DO18-$G18)&lt;=1)*1,""))),"")</f>
        <v/>
      </c>
      <c r="DU18" s="302"/>
      <c r="DW18" s="291">
        <f t="shared" si="9"/>
        <v>6</v>
      </c>
      <c r="DX18" s="292" t="str">
        <f t="shared" si="192"/>
        <v>B2</v>
      </c>
      <c r="DY18" s="293">
        <f t="shared" si="53"/>
        <v>7</v>
      </c>
      <c r="DZ18" s="292" t="str">
        <f t="shared" si="193"/>
        <v>B3</v>
      </c>
      <c r="EA18" s="296"/>
      <c r="EB18" s="296"/>
      <c r="EC18" s="301"/>
      <c r="ED18" s="293" t="str">
        <f t="shared" si="194"/>
        <v/>
      </c>
      <c r="EE18" s="293" t="str">
        <f>IF((ED18&lt;&gt;""),IF(OR($F18&lt;&gt;$G18,PrSettings!$M$4="●"),(($F18-$G18)=(EA18-EB18))*1,0),"")</f>
        <v/>
      </c>
      <c r="EF18" s="293" t="str">
        <f t="shared" si="195"/>
        <v/>
      </c>
      <c r="EG18" s="293" t="str">
        <f>IF(ED18&lt;&gt;"",IF(ABS($F18-$G18)&gt;=PrSettings!$M$7,(ABS($F18-$G18-EA18+EB18)&lt;=1)*1,IF(AND(ED18,$F18=$G18,$F18&gt;=PrSettings!$M$6),(ABS(EA18-$F18)&lt;=1)*1,IF(AND(ABS($F18-$G18-EA18+EB18)&lt;=1,$F18+$G18&gt;=PrSettings!$M$8),(ABS(EA18-$F18)&lt;=1)*(ABS(EB18-$G18)&lt;=1)*1,""))),"")</f>
        <v/>
      </c>
      <c r="EH18" s="302"/>
      <c r="EJ18" s="291">
        <f t="shared" si="10"/>
        <v>6</v>
      </c>
      <c r="EK18" s="292" t="str">
        <f t="shared" si="196"/>
        <v>B2</v>
      </c>
      <c r="EL18" s="293">
        <f t="shared" si="56"/>
        <v>7</v>
      </c>
      <c r="EM18" s="292" t="str">
        <f t="shared" si="197"/>
        <v>B3</v>
      </c>
      <c r="EN18" s="296"/>
      <c r="EO18" s="296"/>
      <c r="EP18" s="301"/>
      <c r="EQ18" s="293" t="str">
        <f t="shared" si="198"/>
        <v/>
      </c>
      <c r="ER18" s="293" t="str">
        <f>IF((EQ18&lt;&gt;""),IF(OR($F18&lt;&gt;$G18,PrSettings!$M$4="●"),(($F18-$G18)=(EN18-EO18))*1,0),"")</f>
        <v/>
      </c>
      <c r="ES18" s="293" t="str">
        <f t="shared" si="199"/>
        <v/>
      </c>
      <c r="ET18" s="293" t="str">
        <f>IF(EQ18&lt;&gt;"",IF(ABS($F18-$G18)&gt;=PrSettings!$M$7,(ABS($F18-$G18-EN18+EO18)&lt;=1)*1,IF(AND(EQ18,$F18=$G18,$F18&gt;=PrSettings!$M$6),(ABS(EN18-$F18)&lt;=1)*1,IF(AND(ABS($F18-$G18-EN18+EO18)&lt;=1,$F18+$G18&gt;=PrSettings!$M$8),(ABS(EN18-$F18)&lt;=1)*(ABS(EO18-$G18)&lt;=1)*1,""))),"")</f>
        <v/>
      </c>
      <c r="EU18" s="302"/>
      <c r="EW18" s="291">
        <f t="shared" si="11"/>
        <v>6</v>
      </c>
      <c r="EX18" s="292" t="str">
        <f t="shared" si="200"/>
        <v>B2</v>
      </c>
      <c r="EY18" s="293">
        <f t="shared" si="59"/>
        <v>7</v>
      </c>
      <c r="EZ18" s="292" t="str">
        <f t="shared" si="201"/>
        <v>B3</v>
      </c>
      <c r="FA18" s="296"/>
      <c r="FB18" s="296"/>
      <c r="FC18" s="301"/>
      <c r="FD18" s="293" t="str">
        <f t="shared" si="202"/>
        <v/>
      </c>
      <c r="FE18" s="293" t="str">
        <f>IF((FD18&lt;&gt;""),IF(OR($F18&lt;&gt;$G18,PrSettings!$M$4="●"),(($F18-$G18)=(FA18-FB18))*1,0),"")</f>
        <v/>
      </c>
      <c r="FF18" s="293" t="str">
        <f t="shared" si="203"/>
        <v/>
      </c>
      <c r="FG18" s="293" t="str">
        <f>IF(FD18&lt;&gt;"",IF(ABS($F18-$G18)&gt;=PrSettings!$M$7,(ABS($F18-$G18-FA18+FB18)&lt;=1)*1,IF(AND(FD18,$F18=$G18,$F18&gt;=PrSettings!$M$6),(ABS(FA18-$F18)&lt;=1)*1,IF(AND(ABS($F18-$G18-FA18+FB18)&lt;=1,$F18+$G18&gt;=PrSettings!$M$8),(ABS(FA18-$F18)&lt;=1)*(ABS(FB18-$G18)&lt;=1)*1,""))),"")</f>
        <v/>
      </c>
      <c r="FH18" s="302"/>
      <c r="FJ18" s="291">
        <f t="shared" si="12"/>
        <v>6</v>
      </c>
      <c r="FK18" s="292" t="str">
        <f t="shared" si="204"/>
        <v>B2</v>
      </c>
      <c r="FL18" s="293">
        <f t="shared" si="62"/>
        <v>7</v>
      </c>
      <c r="FM18" s="292" t="str">
        <f t="shared" si="205"/>
        <v>B3</v>
      </c>
      <c r="FN18" s="296"/>
      <c r="FO18" s="296"/>
      <c r="FP18" s="301"/>
      <c r="FQ18" s="293" t="str">
        <f t="shared" si="206"/>
        <v/>
      </c>
      <c r="FR18" s="293" t="str">
        <f>IF((FQ18&lt;&gt;""),IF(OR($F18&lt;&gt;$G18,PrSettings!$M$4="●"),(($F18-$G18)=(FN18-FO18))*1,0),"")</f>
        <v/>
      </c>
      <c r="FS18" s="293" t="str">
        <f t="shared" si="207"/>
        <v/>
      </c>
      <c r="FT18" s="293" t="str">
        <f>IF(FQ18&lt;&gt;"",IF(ABS($F18-$G18)&gt;=PrSettings!$M$7,(ABS($F18-$G18-FN18+FO18)&lt;=1)*1,IF(AND(FQ18,$F18=$G18,$F18&gt;=PrSettings!$M$6),(ABS(FN18-$F18)&lt;=1)*1,IF(AND(ABS($F18-$G18-FN18+FO18)&lt;=1,$F18+$G18&gt;=PrSettings!$M$8),(ABS(FN18-$F18)&lt;=1)*(ABS(FO18-$G18)&lt;=1)*1,""))),"")</f>
        <v/>
      </c>
      <c r="FU18" s="302"/>
      <c r="FW18" s="291">
        <f t="shared" si="13"/>
        <v>6</v>
      </c>
      <c r="FX18" s="292" t="str">
        <f t="shared" si="208"/>
        <v>B2</v>
      </c>
      <c r="FY18" s="293">
        <f t="shared" si="65"/>
        <v>7</v>
      </c>
      <c r="FZ18" s="292" t="str">
        <f t="shared" si="209"/>
        <v>B3</v>
      </c>
      <c r="GA18" s="296"/>
      <c r="GB18" s="296"/>
      <c r="GC18" s="301"/>
      <c r="GD18" s="293" t="str">
        <f t="shared" si="210"/>
        <v/>
      </c>
      <c r="GE18" s="293" t="str">
        <f>IF((GD18&lt;&gt;""),IF(OR($F18&lt;&gt;$G18,PrSettings!$M$4="●"),(($F18-$G18)=(GA18-GB18))*1,0),"")</f>
        <v/>
      </c>
      <c r="GF18" s="293" t="str">
        <f t="shared" si="211"/>
        <v/>
      </c>
      <c r="GG18" s="293" t="str">
        <f>IF(GD18&lt;&gt;"",IF(ABS($F18-$G18)&gt;=PrSettings!$M$7,(ABS($F18-$G18-GA18+GB18)&lt;=1)*1,IF(AND(GD18,$F18=$G18,$F18&gt;=PrSettings!$M$6),(ABS(GA18-$F18)&lt;=1)*1,IF(AND(ABS($F18-$G18-GA18+GB18)&lt;=1,$F18+$G18&gt;=PrSettings!$M$8),(ABS(GA18-$F18)&lt;=1)*(ABS(GB18-$G18)&lt;=1)*1,""))),"")</f>
        <v/>
      </c>
      <c r="GH18" s="302"/>
      <c r="GJ18" s="291">
        <f t="shared" si="14"/>
        <v>6</v>
      </c>
      <c r="GK18" s="292" t="str">
        <f t="shared" si="212"/>
        <v>B2</v>
      </c>
      <c r="GL18" s="293">
        <f t="shared" si="68"/>
        <v>7</v>
      </c>
      <c r="GM18" s="292" t="str">
        <f t="shared" si="213"/>
        <v>B3</v>
      </c>
      <c r="GN18" s="296"/>
      <c r="GO18" s="296"/>
      <c r="GP18" s="301"/>
      <c r="GQ18" s="293" t="str">
        <f t="shared" si="214"/>
        <v/>
      </c>
      <c r="GR18" s="293" t="str">
        <f>IF((GQ18&lt;&gt;""),IF(OR($F18&lt;&gt;$G18,PrSettings!$M$4="●"),(($F18-$G18)=(GN18-GO18))*1,0),"")</f>
        <v/>
      </c>
      <c r="GS18" s="293" t="str">
        <f t="shared" si="215"/>
        <v/>
      </c>
      <c r="GT18" s="293" t="str">
        <f>IF(GQ18&lt;&gt;"",IF(ABS($F18-$G18)&gt;=PrSettings!$M$7,(ABS($F18-$G18-GN18+GO18)&lt;=1)*1,IF(AND(GQ18,$F18=$G18,$F18&gt;=PrSettings!$M$6),(ABS(GN18-$F18)&lt;=1)*1,IF(AND(ABS($F18-$G18-GN18+GO18)&lt;=1,$F18+$G18&gt;=PrSettings!$M$8),(ABS(GN18-$F18)&lt;=1)*(ABS(GO18-$G18)&lt;=1)*1,""))),"")</f>
        <v/>
      </c>
      <c r="GU18" s="302"/>
      <c r="GW18" s="291">
        <f t="shared" si="15"/>
        <v>6</v>
      </c>
      <c r="GX18" s="292" t="str">
        <f t="shared" si="216"/>
        <v>B2</v>
      </c>
      <c r="GY18" s="293">
        <f t="shared" si="71"/>
        <v>7</v>
      </c>
      <c r="GZ18" s="292" t="str">
        <f t="shared" si="217"/>
        <v>B3</v>
      </c>
      <c r="HA18" s="296"/>
      <c r="HB18" s="296"/>
      <c r="HC18" s="301"/>
      <c r="HD18" s="293" t="str">
        <f t="shared" si="218"/>
        <v/>
      </c>
      <c r="HE18" s="293" t="str">
        <f>IF((HD18&lt;&gt;""),IF(OR($F18&lt;&gt;$G18,PrSettings!$M$4="●"),(($F18-$G18)=(HA18-HB18))*1,0),"")</f>
        <v/>
      </c>
      <c r="HF18" s="293" t="str">
        <f t="shared" si="219"/>
        <v/>
      </c>
      <c r="HG18" s="293" t="str">
        <f>IF(HD18&lt;&gt;"",IF(ABS($F18-$G18)&gt;=PrSettings!$M$7,(ABS($F18-$G18-HA18+HB18)&lt;=1)*1,IF(AND(HD18,$F18=$G18,$F18&gt;=PrSettings!$M$6),(ABS(HA18-$F18)&lt;=1)*1,IF(AND(ABS($F18-$G18-HA18+HB18)&lt;=1,$F18+$G18&gt;=PrSettings!$M$8),(ABS(HA18-$F18)&lt;=1)*(ABS(HB18-$G18)&lt;=1)*1,""))),"")</f>
        <v/>
      </c>
      <c r="HH18" s="302"/>
      <c r="HJ18" s="291">
        <f t="shared" si="16"/>
        <v>6</v>
      </c>
      <c r="HK18" s="292" t="str">
        <f t="shared" si="220"/>
        <v>B2</v>
      </c>
      <c r="HL18" s="293">
        <f t="shared" si="74"/>
        <v>7</v>
      </c>
      <c r="HM18" s="292" t="str">
        <f t="shared" si="221"/>
        <v>B3</v>
      </c>
      <c r="HN18" s="296"/>
      <c r="HO18" s="296"/>
      <c r="HP18" s="301"/>
      <c r="HQ18" s="293" t="str">
        <f t="shared" si="222"/>
        <v/>
      </c>
      <c r="HR18" s="293" t="str">
        <f>IF((HQ18&lt;&gt;""),IF(OR($F18&lt;&gt;$G18,PrSettings!$M$4="●"),(($F18-$G18)=(HN18-HO18))*1,0),"")</f>
        <v/>
      </c>
      <c r="HS18" s="293" t="str">
        <f t="shared" si="223"/>
        <v/>
      </c>
      <c r="HT18" s="293" t="str">
        <f>IF(HQ18&lt;&gt;"",IF(ABS($F18-$G18)&gt;=PrSettings!$M$7,(ABS($F18-$G18-HN18+HO18)&lt;=1)*1,IF(AND(HQ18,$F18=$G18,$F18&gt;=PrSettings!$M$6),(ABS(HN18-$F18)&lt;=1)*1,IF(AND(ABS($F18-$G18-HN18+HO18)&lt;=1,$F18+$G18&gt;=PrSettings!$M$8),(ABS(HN18-$F18)&lt;=1)*(ABS(HO18-$G18)&lt;=1)*1,""))),"")</f>
        <v/>
      </c>
      <c r="HU18" s="302"/>
      <c r="HW18" s="291">
        <f t="shared" si="17"/>
        <v>6</v>
      </c>
      <c r="HX18" s="292" t="str">
        <f t="shared" si="224"/>
        <v>B2</v>
      </c>
      <c r="HY18" s="293">
        <f t="shared" si="77"/>
        <v>7</v>
      </c>
      <c r="HZ18" s="292" t="str">
        <f t="shared" si="225"/>
        <v>B3</v>
      </c>
      <c r="IA18" s="296"/>
      <c r="IB18" s="296"/>
      <c r="IC18" s="301"/>
      <c r="ID18" s="293" t="str">
        <f t="shared" si="226"/>
        <v/>
      </c>
      <c r="IE18" s="293" t="str">
        <f>IF((ID18&lt;&gt;""),IF(OR($F18&lt;&gt;$G18,PrSettings!$M$4="●"),(($F18-$G18)=(IA18-IB18))*1,0),"")</f>
        <v/>
      </c>
      <c r="IF18" s="293" t="str">
        <f t="shared" si="227"/>
        <v/>
      </c>
      <c r="IG18" s="293" t="str">
        <f>IF(ID18&lt;&gt;"",IF(ABS($F18-$G18)&gt;=PrSettings!$M$7,(ABS($F18-$G18-IA18+IB18)&lt;=1)*1,IF(AND(ID18,$F18=$G18,$F18&gt;=PrSettings!$M$6),(ABS(IA18-$F18)&lt;=1)*1,IF(AND(ABS($F18-$G18-IA18+IB18)&lt;=1,$F18+$G18&gt;=PrSettings!$M$8),(ABS(IA18-$F18)&lt;=1)*(ABS(IB18-$G18)&lt;=1)*1,""))),"")</f>
        <v/>
      </c>
      <c r="IH18" s="302"/>
      <c r="IJ18" s="291">
        <f t="shared" si="18"/>
        <v>6</v>
      </c>
      <c r="IK18" s="292" t="str">
        <f t="shared" si="228"/>
        <v>B2</v>
      </c>
      <c r="IL18" s="293">
        <f t="shared" si="80"/>
        <v>7</v>
      </c>
      <c r="IM18" s="292" t="str">
        <f t="shared" si="229"/>
        <v>B3</v>
      </c>
      <c r="IN18" s="296"/>
      <c r="IO18" s="296"/>
      <c r="IP18" s="301"/>
      <c r="IQ18" s="293" t="str">
        <f t="shared" si="230"/>
        <v/>
      </c>
      <c r="IR18" s="293" t="str">
        <f>IF((IQ18&lt;&gt;""),IF(OR($F18&lt;&gt;$G18,PrSettings!$M$4="●"),(($F18-$G18)=(IN18-IO18))*1,0),"")</f>
        <v/>
      </c>
      <c r="IS18" s="293" t="str">
        <f t="shared" si="231"/>
        <v/>
      </c>
      <c r="IT18" s="293" t="str">
        <f>IF(IQ18&lt;&gt;"",IF(ABS($F18-$G18)&gt;=PrSettings!$M$7,(ABS($F18-$G18-IN18+IO18)&lt;=1)*1,IF(AND(IQ18,$F18=$G18,$F18&gt;=PrSettings!$M$6),(ABS(IN18-$F18)&lt;=1)*1,IF(AND(ABS($F18-$G18-IN18+IO18)&lt;=1,$F18+$G18&gt;=PrSettings!$M$8),(ABS(IN18-$F18)&lt;=1)*(ABS(IO18-$G18)&lt;=1)*1,""))),"")</f>
        <v/>
      </c>
      <c r="IU18" s="302"/>
      <c r="IW18" s="291">
        <f t="shared" si="19"/>
        <v>6</v>
      </c>
      <c r="IX18" s="292" t="str">
        <f t="shared" si="232"/>
        <v>B2</v>
      </c>
      <c r="IY18" s="293">
        <f t="shared" si="83"/>
        <v>7</v>
      </c>
      <c r="IZ18" s="292" t="str">
        <f t="shared" si="233"/>
        <v>B3</v>
      </c>
      <c r="JA18" s="296"/>
      <c r="JB18" s="296"/>
      <c r="JC18" s="301"/>
      <c r="JD18" s="293" t="str">
        <f t="shared" si="234"/>
        <v/>
      </c>
      <c r="JE18" s="293" t="str">
        <f>IF((JD18&lt;&gt;""),IF(OR($F18&lt;&gt;$G18,PrSettings!$M$4="●"),(($F18-$G18)=(JA18-JB18))*1,0),"")</f>
        <v/>
      </c>
      <c r="JF18" s="293" t="str">
        <f t="shared" si="235"/>
        <v/>
      </c>
      <c r="JG18" s="293" t="str">
        <f>IF(JD18&lt;&gt;"",IF(ABS($F18-$G18)&gt;=PrSettings!$M$7,(ABS($F18-$G18-JA18+JB18)&lt;=1)*1,IF(AND(JD18,$F18=$G18,$F18&gt;=PrSettings!$M$6),(ABS(JA18-$F18)&lt;=1)*1,IF(AND(ABS($F18-$G18-JA18+JB18)&lt;=1,$F18+$G18&gt;=PrSettings!$M$8),(ABS(JA18-$F18)&lt;=1)*(ABS(JB18-$G18)&lt;=1)*1,""))),"")</f>
        <v/>
      </c>
      <c r="JH18" s="302"/>
      <c r="JJ18" s="291">
        <f t="shared" si="20"/>
        <v>6</v>
      </c>
      <c r="JK18" s="292" t="str">
        <f t="shared" si="236"/>
        <v>B2</v>
      </c>
      <c r="JL18" s="293">
        <f t="shared" si="86"/>
        <v>7</v>
      </c>
      <c r="JM18" s="292" t="str">
        <f t="shared" si="237"/>
        <v>B3</v>
      </c>
      <c r="JN18" s="296"/>
      <c r="JO18" s="296"/>
      <c r="JP18" s="301"/>
      <c r="JQ18" s="293" t="str">
        <f t="shared" si="238"/>
        <v/>
      </c>
      <c r="JR18" s="293" t="str">
        <f>IF((JQ18&lt;&gt;""),IF(OR($F18&lt;&gt;$G18,PrSettings!$M$4="●"),(($F18-$G18)=(JN18-JO18))*1,0),"")</f>
        <v/>
      </c>
      <c r="JS18" s="293" t="str">
        <f t="shared" si="239"/>
        <v/>
      </c>
      <c r="JT18" s="293" t="str">
        <f>IF(JQ18&lt;&gt;"",IF(ABS($F18-$G18)&gt;=PrSettings!$M$7,(ABS($F18-$G18-JN18+JO18)&lt;=1)*1,IF(AND(JQ18,$F18=$G18,$F18&gt;=PrSettings!$M$6),(ABS(JN18-$F18)&lt;=1)*1,IF(AND(ABS($F18-$G18-JN18+JO18)&lt;=1,$F18+$G18&gt;=PrSettings!$M$8),(ABS(JN18-$F18)&lt;=1)*(ABS(JO18-$G18)&lt;=1)*1,""))),"")</f>
        <v/>
      </c>
      <c r="JU18" s="302"/>
      <c r="JW18" s="291">
        <f t="shared" si="21"/>
        <v>6</v>
      </c>
      <c r="JX18" s="292" t="str">
        <f t="shared" si="240"/>
        <v>B2</v>
      </c>
      <c r="JY18" s="293">
        <f t="shared" si="89"/>
        <v>7</v>
      </c>
      <c r="JZ18" s="292" t="str">
        <f t="shared" si="241"/>
        <v>B3</v>
      </c>
      <c r="KA18" s="296"/>
      <c r="KB18" s="296"/>
      <c r="KC18" s="301"/>
      <c r="KD18" s="293" t="str">
        <f t="shared" si="242"/>
        <v/>
      </c>
      <c r="KE18" s="293" t="str">
        <f>IF((KD18&lt;&gt;""),IF(OR($F18&lt;&gt;$G18,PrSettings!$M$4="●"),(($F18-$G18)=(KA18-KB18))*1,0),"")</f>
        <v/>
      </c>
      <c r="KF18" s="293" t="str">
        <f t="shared" si="243"/>
        <v/>
      </c>
      <c r="KG18" s="293" t="str">
        <f>IF(KD18&lt;&gt;"",IF(ABS($F18-$G18)&gt;=PrSettings!$M$7,(ABS($F18-$G18-KA18+KB18)&lt;=1)*1,IF(AND(KD18,$F18=$G18,$F18&gt;=PrSettings!$M$6),(ABS(KA18-$F18)&lt;=1)*1,IF(AND(ABS($F18-$G18-KA18+KB18)&lt;=1,$F18+$G18&gt;=PrSettings!$M$8),(ABS(KA18-$F18)&lt;=1)*(ABS(KB18-$G18)&lt;=1)*1,""))),"")</f>
        <v/>
      </c>
      <c r="KH18" s="302"/>
      <c r="KJ18" s="291">
        <f t="shared" si="22"/>
        <v>6</v>
      </c>
      <c r="KK18" s="292" t="str">
        <f t="shared" si="244"/>
        <v>B2</v>
      </c>
      <c r="KL18" s="293">
        <f t="shared" si="92"/>
        <v>7</v>
      </c>
      <c r="KM18" s="292" t="str">
        <f t="shared" si="245"/>
        <v>B3</v>
      </c>
      <c r="KN18" s="296"/>
      <c r="KO18" s="296"/>
      <c r="KP18" s="301"/>
      <c r="KQ18" s="293" t="str">
        <f t="shared" si="246"/>
        <v/>
      </c>
      <c r="KR18" s="293" t="str">
        <f>IF((KQ18&lt;&gt;""),IF(OR($F18&lt;&gt;$G18,PrSettings!$M$4="●"),(($F18-$G18)=(KN18-KO18))*1,0),"")</f>
        <v/>
      </c>
      <c r="KS18" s="293" t="str">
        <f t="shared" si="247"/>
        <v/>
      </c>
      <c r="KT18" s="293" t="str">
        <f>IF(KQ18&lt;&gt;"",IF(ABS($F18-$G18)&gt;=PrSettings!$M$7,(ABS($F18-$G18-KN18+KO18)&lt;=1)*1,IF(AND(KQ18,$F18=$G18,$F18&gt;=PrSettings!$M$6),(ABS(KN18-$F18)&lt;=1)*1,IF(AND(ABS($F18-$G18-KN18+KO18)&lt;=1,$F18+$G18&gt;=PrSettings!$M$8),(ABS(KN18-$F18)&lt;=1)*(ABS(KO18-$G18)&lt;=1)*1,""))),"")</f>
        <v/>
      </c>
      <c r="KU18" s="302"/>
      <c r="KW18" s="291">
        <f t="shared" si="23"/>
        <v>6</v>
      </c>
      <c r="KX18" s="292" t="str">
        <f t="shared" si="248"/>
        <v>B2</v>
      </c>
      <c r="KY18" s="293">
        <f t="shared" si="95"/>
        <v>7</v>
      </c>
      <c r="KZ18" s="292" t="str">
        <f t="shared" si="249"/>
        <v>B3</v>
      </c>
      <c r="LA18" s="296"/>
      <c r="LB18" s="296"/>
      <c r="LC18" s="301"/>
      <c r="LD18" s="293" t="str">
        <f t="shared" si="250"/>
        <v/>
      </c>
      <c r="LE18" s="293" t="str">
        <f>IF((LD18&lt;&gt;""),IF(OR($F18&lt;&gt;$G18,PrSettings!$M$4="●"),(($F18-$G18)=(LA18-LB18))*1,0),"")</f>
        <v/>
      </c>
      <c r="LF18" s="293" t="str">
        <f t="shared" si="251"/>
        <v/>
      </c>
      <c r="LG18" s="293" t="str">
        <f>IF(LD18&lt;&gt;"",IF(ABS($F18-$G18)&gt;=PrSettings!$M$7,(ABS($F18-$G18-LA18+LB18)&lt;=1)*1,IF(AND(LD18,$F18=$G18,$F18&gt;=PrSettings!$M$6),(ABS(LA18-$F18)&lt;=1)*1,IF(AND(ABS($F18-$G18-LA18+LB18)&lt;=1,$F18+$G18&gt;=PrSettings!$M$8),(ABS(LA18-$F18)&lt;=1)*(ABS(LB18-$G18)&lt;=1)*1,""))),"")</f>
        <v/>
      </c>
      <c r="LH18" s="302"/>
      <c r="LJ18" s="291">
        <f t="shared" si="24"/>
        <v>6</v>
      </c>
      <c r="LK18" s="292" t="str">
        <f t="shared" si="252"/>
        <v>B2</v>
      </c>
      <c r="LL18" s="293">
        <f t="shared" si="98"/>
        <v>7</v>
      </c>
      <c r="LM18" s="292" t="str">
        <f t="shared" si="253"/>
        <v>B3</v>
      </c>
      <c r="LN18" s="296"/>
      <c r="LO18" s="296"/>
      <c r="LP18" s="301"/>
      <c r="LQ18" s="293" t="str">
        <f t="shared" si="254"/>
        <v/>
      </c>
      <c r="LR18" s="293" t="str">
        <f>IF((LQ18&lt;&gt;""),IF(OR($F18&lt;&gt;$G18,PrSettings!$M$4="●"),(($F18-$G18)=(LN18-LO18))*1,0),"")</f>
        <v/>
      </c>
      <c r="LS18" s="293" t="str">
        <f t="shared" si="255"/>
        <v/>
      </c>
      <c r="LT18" s="293" t="str">
        <f>IF(LQ18&lt;&gt;"",IF(ABS($F18-$G18)&gt;=PrSettings!$M$7,(ABS($F18-$G18-LN18+LO18)&lt;=1)*1,IF(AND(LQ18,$F18=$G18,$F18&gt;=PrSettings!$M$6),(ABS(LN18-$F18)&lt;=1)*1,IF(AND(ABS($F18-$G18-LN18+LO18)&lt;=1,$F18+$G18&gt;=PrSettings!$M$8),(ABS(LN18-$F18)&lt;=1)*(ABS(LO18-$G18)&lt;=1)*1,""))),"")</f>
        <v/>
      </c>
      <c r="LU18" s="302"/>
      <c r="LW18" s="291">
        <f t="shared" si="25"/>
        <v>6</v>
      </c>
      <c r="LX18" s="292" t="str">
        <f t="shared" si="256"/>
        <v>B2</v>
      </c>
      <c r="LY18" s="293">
        <f t="shared" si="101"/>
        <v>7</v>
      </c>
      <c r="LZ18" s="292" t="str">
        <f t="shared" si="257"/>
        <v>B3</v>
      </c>
      <c r="MA18" s="296"/>
      <c r="MB18" s="296"/>
      <c r="MC18" s="301"/>
      <c r="MD18" s="293" t="str">
        <f t="shared" si="258"/>
        <v/>
      </c>
      <c r="ME18" s="293" t="str">
        <f>IF((MD18&lt;&gt;""),IF(OR($F18&lt;&gt;$G18,PrSettings!$M$4="●"),(($F18-$G18)=(MA18-MB18))*1,0),"")</f>
        <v/>
      </c>
      <c r="MF18" s="293" t="str">
        <f t="shared" si="259"/>
        <v/>
      </c>
      <c r="MG18" s="293" t="str">
        <f>IF(MD18&lt;&gt;"",IF(ABS($F18-$G18)&gt;=PrSettings!$M$7,(ABS($F18-$G18-MA18+MB18)&lt;=1)*1,IF(AND(MD18,$F18=$G18,$F18&gt;=PrSettings!$M$6),(ABS(MA18-$F18)&lt;=1)*1,IF(AND(ABS($F18-$G18-MA18+MB18)&lt;=1,$F18+$G18&gt;=PrSettings!$M$8),(ABS(MA18-$F18)&lt;=1)*(ABS(MB18-$G18)&lt;=1)*1,""))),"")</f>
        <v/>
      </c>
      <c r="MH18" s="302"/>
    </row>
    <row r="19" spans="2:346" ht="24" customHeight="1" x14ac:dyDescent="0.25">
      <c r="B19" s="281" t="str">
        <f>Sprache!$E$95&amp;" C"</f>
        <v>Gruppe C</v>
      </c>
      <c r="C19" s="282"/>
      <c r="D19" s="303"/>
      <c r="E19" s="284"/>
      <c r="F19" s="304"/>
      <c r="G19" s="305"/>
      <c r="J19" s="281" t="str">
        <f t="shared" si="0"/>
        <v>Gruppe C</v>
      </c>
      <c r="K19" s="283"/>
      <c r="L19" s="303"/>
      <c r="M19" s="284"/>
      <c r="N19" s="287"/>
      <c r="O19" s="288"/>
      <c r="P19" s="285"/>
      <c r="Q19" s="289"/>
      <c r="R19" s="289"/>
      <c r="S19" s="284"/>
      <c r="T19" s="284"/>
      <c r="U19" s="290"/>
      <c r="W19" s="281" t="str">
        <f t="shared" si="1"/>
        <v>Gruppe C</v>
      </c>
      <c r="X19" s="283"/>
      <c r="Y19" s="303"/>
      <c r="Z19" s="284"/>
      <c r="AA19" s="287"/>
      <c r="AB19" s="288"/>
      <c r="AC19" s="285"/>
      <c r="AD19" s="289"/>
      <c r="AE19" s="289"/>
      <c r="AF19" s="284"/>
      <c r="AG19" s="284"/>
      <c r="AH19" s="290"/>
      <c r="AJ19" s="281" t="str">
        <f t="shared" si="2"/>
        <v>Gruppe C</v>
      </c>
      <c r="AK19" s="283"/>
      <c r="AL19" s="303"/>
      <c r="AM19" s="284"/>
      <c r="AN19" s="287"/>
      <c r="AO19" s="288"/>
      <c r="AP19" s="285"/>
      <c r="AQ19" s="289"/>
      <c r="AR19" s="289"/>
      <c r="AS19" s="284"/>
      <c r="AT19" s="284"/>
      <c r="AU19" s="290"/>
      <c r="AW19" s="281" t="str">
        <f t="shared" si="3"/>
        <v>Gruppe C</v>
      </c>
      <c r="AX19" s="283"/>
      <c r="AY19" s="303"/>
      <c r="AZ19" s="284"/>
      <c r="BA19" s="287"/>
      <c r="BB19" s="288"/>
      <c r="BC19" s="285"/>
      <c r="BD19" s="289"/>
      <c r="BE19" s="289"/>
      <c r="BF19" s="284"/>
      <c r="BG19" s="284"/>
      <c r="BH19" s="290"/>
      <c r="BJ19" s="281" t="str">
        <f t="shared" si="4"/>
        <v>Gruppe C</v>
      </c>
      <c r="BK19" s="283"/>
      <c r="BL19" s="303"/>
      <c r="BM19" s="284"/>
      <c r="BN19" s="287"/>
      <c r="BO19" s="288"/>
      <c r="BP19" s="285"/>
      <c r="BQ19" s="289"/>
      <c r="BR19" s="289"/>
      <c r="BS19" s="284"/>
      <c r="BT19" s="284"/>
      <c r="BU19" s="290"/>
      <c r="BW19" s="281" t="str">
        <f t="shared" si="5"/>
        <v>Gruppe C</v>
      </c>
      <c r="BX19" s="283"/>
      <c r="BY19" s="303"/>
      <c r="BZ19" s="284"/>
      <c r="CA19" s="287"/>
      <c r="CB19" s="288"/>
      <c r="CC19" s="285"/>
      <c r="CD19" s="289"/>
      <c r="CE19" s="289"/>
      <c r="CF19" s="284"/>
      <c r="CG19" s="284"/>
      <c r="CH19" s="290"/>
      <c r="CJ19" s="281" t="str">
        <f t="shared" si="6"/>
        <v>Gruppe C</v>
      </c>
      <c r="CK19" s="283"/>
      <c r="CL19" s="303"/>
      <c r="CM19" s="284"/>
      <c r="CN19" s="287"/>
      <c r="CO19" s="288"/>
      <c r="CP19" s="285"/>
      <c r="CQ19" s="289"/>
      <c r="CR19" s="289"/>
      <c r="CS19" s="284"/>
      <c r="CT19" s="284"/>
      <c r="CU19" s="290"/>
      <c r="CW19" s="281" t="str">
        <f t="shared" si="7"/>
        <v>Gruppe C</v>
      </c>
      <c r="CX19" s="283"/>
      <c r="CY19" s="303"/>
      <c r="CZ19" s="284"/>
      <c r="DA19" s="287"/>
      <c r="DB19" s="288"/>
      <c r="DC19" s="285"/>
      <c r="DD19" s="289"/>
      <c r="DE19" s="289"/>
      <c r="DF19" s="284"/>
      <c r="DG19" s="284"/>
      <c r="DH19" s="290"/>
      <c r="DJ19" s="281" t="str">
        <f t="shared" si="8"/>
        <v>Gruppe C</v>
      </c>
      <c r="DK19" s="283"/>
      <c r="DL19" s="303"/>
      <c r="DM19" s="284"/>
      <c r="DN19" s="287"/>
      <c r="DO19" s="288"/>
      <c r="DP19" s="285"/>
      <c r="DQ19" s="289"/>
      <c r="DR19" s="289"/>
      <c r="DS19" s="284"/>
      <c r="DT19" s="284"/>
      <c r="DU19" s="290"/>
      <c r="DW19" s="281" t="str">
        <f t="shared" si="9"/>
        <v>Gruppe C</v>
      </c>
      <c r="DX19" s="283"/>
      <c r="DY19" s="303"/>
      <c r="DZ19" s="284"/>
      <c r="EA19" s="287"/>
      <c r="EB19" s="288"/>
      <c r="EC19" s="285"/>
      <c r="ED19" s="289"/>
      <c r="EE19" s="289"/>
      <c r="EF19" s="284"/>
      <c r="EG19" s="284"/>
      <c r="EH19" s="290"/>
      <c r="EJ19" s="281" t="str">
        <f t="shared" si="10"/>
        <v>Gruppe C</v>
      </c>
      <c r="EK19" s="283"/>
      <c r="EL19" s="303"/>
      <c r="EM19" s="284"/>
      <c r="EN19" s="287"/>
      <c r="EO19" s="288"/>
      <c r="EP19" s="285"/>
      <c r="EQ19" s="289"/>
      <c r="ER19" s="289"/>
      <c r="ES19" s="284"/>
      <c r="ET19" s="284"/>
      <c r="EU19" s="290"/>
      <c r="EW19" s="281" t="str">
        <f t="shared" si="11"/>
        <v>Gruppe C</v>
      </c>
      <c r="EX19" s="283"/>
      <c r="EY19" s="303"/>
      <c r="EZ19" s="284"/>
      <c r="FA19" s="287"/>
      <c r="FB19" s="288"/>
      <c r="FC19" s="285"/>
      <c r="FD19" s="289"/>
      <c r="FE19" s="289"/>
      <c r="FF19" s="284"/>
      <c r="FG19" s="284"/>
      <c r="FH19" s="290"/>
      <c r="FJ19" s="281" t="str">
        <f t="shared" si="12"/>
        <v>Gruppe C</v>
      </c>
      <c r="FK19" s="283"/>
      <c r="FL19" s="303"/>
      <c r="FM19" s="284"/>
      <c r="FN19" s="287"/>
      <c r="FO19" s="288"/>
      <c r="FP19" s="285"/>
      <c r="FQ19" s="289"/>
      <c r="FR19" s="289"/>
      <c r="FS19" s="284"/>
      <c r="FT19" s="284"/>
      <c r="FU19" s="290"/>
      <c r="FW19" s="281" t="str">
        <f t="shared" si="13"/>
        <v>Gruppe C</v>
      </c>
      <c r="FX19" s="283"/>
      <c r="FY19" s="303"/>
      <c r="FZ19" s="284"/>
      <c r="GA19" s="287"/>
      <c r="GB19" s="288"/>
      <c r="GC19" s="285"/>
      <c r="GD19" s="289"/>
      <c r="GE19" s="289"/>
      <c r="GF19" s="284"/>
      <c r="GG19" s="284"/>
      <c r="GH19" s="290"/>
      <c r="GJ19" s="281" t="str">
        <f t="shared" si="14"/>
        <v>Gruppe C</v>
      </c>
      <c r="GK19" s="283"/>
      <c r="GL19" s="303"/>
      <c r="GM19" s="284"/>
      <c r="GN19" s="287"/>
      <c r="GO19" s="288"/>
      <c r="GP19" s="285"/>
      <c r="GQ19" s="289"/>
      <c r="GR19" s="289"/>
      <c r="GS19" s="284"/>
      <c r="GT19" s="284"/>
      <c r="GU19" s="290"/>
      <c r="GW19" s="281" t="str">
        <f t="shared" si="15"/>
        <v>Gruppe C</v>
      </c>
      <c r="GX19" s="283"/>
      <c r="GY19" s="303"/>
      <c r="GZ19" s="284"/>
      <c r="HA19" s="287"/>
      <c r="HB19" s="288"/>
      <c r="HC19" s="285"/>
      <c r="HD19" s="289"/>
      <c r="HE19" s="289"/>
      <c r="HF19" s="284"/>
      <c r="HG19" s="284"/>
      <c r="HH19" s="290"/>
      <c r="HJ19" s="281" t="str">
        <f t="shared" si="16"/>
        <v>Gruppe C</v>
      </c>
      <c r="HK19" s="283"/>
      <c r="HL19" s="303"/>
      <c r="HM19" s="284"/>
      <c r="HN19" s="287"/>
      <c r="HO19" s="288"/>
      <c r="HP19" s="285"/>
      <c r="HQ19" s="289"/>
      <c r="HR19" s="289"/>
      <c r="HS19" s="284"/>
      <c r="HT19" s="284"/>
      <c r="HU19" s="290"/>
      <c r="HW19" s="281" t="str">
        <f t="shared" si="17"/>
        <v>Gruppe C</v>
      </c>
      <c r="HX19" s="283"/>
      <c r="HY19" s="303"/>
      <c r="HZ19" s="284"/>
      <c r="IA19" s="287"/>
      <c r="IB19" s="288"/>
      <c r="IC19" s="285"/>
      <c r="ID19" s="289"/>
      <c r="IE19" s="289"/>
      <c r="IF19" s="284"/>
      <c r="IG19" s="284"/>
      <c r="IH19" s="290"/>
      <c r="IJ19" s="281" t="str">
        <f t="shared" si="18"/>
        <v>Gruppe C</v>
      </c>
      <c r="IK19" s="283"/>
      <c r="IL19" s="303"/>
      <c r="IM19" s="284"/>
      <c r="IN19" s="287"/>
      <c r="IO19" s="288"/>
      <c r="IP19" s="285"/>
      <c r="IQ19" s="289"/>
      <c r="IR19" s="289"/>
      <c r="IS19" s="284"/>
      <c r="IT19" s="284"/>
      <c r="IU19" s="290"/>
      <c r="IW19" s="281" t="str">
        <f t="shared" si="19"/>
        <v>Gruppe C</v>
      </c>
      <c r="IX19" s="283"/>
      <c r="IY19" s="303"/>
      <c r="IZ19" s="284"/>
      <c r="JA19" s="287"/>
      <c r="JB19" s="288"/>
      <c r="JC19" s="285"/>
      <c r="JD19" s="289"/>
      <c r="JE19" s="289"/>
      <c r="JF19" s="284"/>
      <c r="JG19" s="284"/>
      <c r="JH19" s="290"/>
      <c r="JJ19" s="281" t="str">
        <f t="shared" si="20"/>
        <v>Gruppe C</v>
      </c>
      <c r="JK19" s="283"/>
      <c r="JL19" s="303"/>
      <c r="JM19" s="284"/>
      <c r="JN19" s="287"/>
      <c r="JO19" s="288"/>
      <c r="JP19" s="285"/>
      <c r="JQ19" s="289"/>
      <c r="JR19" s="289"/>
      <c r="JS19" s="284"/>
      <c r="JT19" s="284"/>
      <c r="JU19" s="290"/>
      <c r="JW19" s="281" t="str">
        <f t="shared" si="21"/>
        <v>Gruppe C</v>
      </c>
      <c r="JX19" s="283"/>
      <c r="JY19" s="303"/>
      <c r="JZ19" s="284"/>
      <c r="KA19" s="287"/>
      <c r="KB19" s="288"/>
      <c r="KC19" s="285"/>
      <c r="KD19" s="289"/>
      <c r="KE19" s="289"/>
      <c r="KF19" s="284"/>
      <c r="KG19" s="284"/>
      <c r="KH19" s="290"/>
      <c r="KJ19" s="281" t="str">
        <f t="shared" si="22"/>
        <v>Gruppe C</v>
      </c>
      <c r="KK19" s="283"/>
      <c r="KL19" s="303"/>
      <c r="KM19" s="284"/>
      <c r="KN19" s="287"/>
      <c r="KO19" s="288"/>
      <c r="KP19" s="285"/>
      <c r="KQ19" s="289"/>
      <c r="KR19" s="289"/>
      <c r="KS19" s="284"/>
      <c r="KT19" s="284"/>
      <c r="KU19" s="290"/>
      <c r="KW19" s="281" t="str">
        <f t="shared" si="23"/>
        <v>Gruppe C</v>
      </c>
      <c r="KX19" s="283"/>
      <c r="KY19" s="303"/>
      <c r="KZ19" s="284"/>
      <c r="LA19" s="287"/>
      <c r="LB19" s="288"/>
      <c r="LC19" s="285"/>
      <c r="LD19" s="289"/>
      <c r="LE19" s="289"/>
      <c r="LF19" s="284"/>
      <c r="LG19" s="284"/>
      <c r="LH19" s="290"/>
      <c r="LJ19" s="281" t="str">
        <f t="shared" si="24"/>
        <v>Gruppe C</v>
      </c>
      <c r="LK19" s="283"/>
      <c r="LL19" s="303"/>
      <c r="LM19" s="284"/>
      <c r="LN19" s="287"/>
      <c r="LO19" s="288"/>
      <c r="LP19" s="285"/>
      <c r="LQ19" s="289"/>
      <c r="LR19" s="289"/>
      <c r="LS19" s="284"/>
      <c r="LT19" s="284"/>
      <c r="LU19" s="290"/>
      <c r="LW19" s="281" t="str">
        <f t="shared" si="25"/>
        <v>Gruppe C</v>
      </c>
      <c r="LX19" s="283"/>
      <c r="LY19" s="303"/>
      <c r="LZ19" s="284"/>
      <c r="MA19" s="287"/>
      <c r="MB19" s="288"/>
      <c r="MC19" s="285"/>
      <c r="MD19" s="289"/>
      <c r="ME19" s="289"/>
      <c r="MF19" s="284"/>
      <c r="MG19" s="284"/>
      <c r="MH19" s="290"/>
    </row>
    <row r="20" spans="2:346" x14ac:dyDescent="0.25">
      <c r="B20" s="291">
        <f>INDEX(Groups!$C$7:$C$35,MATCH(C20,Groups!$D$7:$D$35,0))</f>
        <v>11</v>
      </c>
      <c r="C20" s="292" t="str">
        <f>CalcC!$P$22</f>
        <v>C3</v>
      </c>
      <c r="D20" s="293">
        <f>INDEX(Groups!$C$7:$C$35,MATCH(E20,Groups!$D$7:$D$35,0))</f>
        <v>12</v>
      </c>
      <c r="E20" s="292" t="str">
        <f>CalcC!$Q$22</f>
        <v>C4</v>
      </c>
      <c r="F20" s="294" t="str">
        <f>CalcC!$R$22</f>
        <v/>
      </c>
      <c r="G20" s="295" t="str">
        <f>CalcC!$S$22</f>
        <v/>
      </c>
      <c r="J20" s="291">
        <f t="shared" si="0"/>
        <v>11</v>
      </c>
      <c r="K20" s="292" t="str">
        <f t="shared" ref="K20:K25" si="260">$C20</f>
        <v>C3</v>
      </c>
      <c r="L20" s="293">
        <f t="shared" si="26"/>
        <v>12</v>
      </c>
      <c r="M20" s="292" t="str">
        <f t="shared" ref="M20:M25" si="261">$E20</f>
        <v>C4</v>
      </c>
      <c r="N20" s="296"/>
      <c r="O20" s="296"/>
      <c r="P20" s="297"/>
      <c r="Q20" s="293" t="str">
        <f t="shared" ref="Q20:Q25" si="262">IF(($F20&lt;&gt;"")*($G20&lt;&gt;"")*(N20&lt;&gt;"")*(O20&lt;&gt;""),($F20&gt;$G20)*(N20&gt;O20)+($F20=$G20)*(N20=O20)+($F20&lt;$G20)*(N20&lt;O20),"")</f>
        <v/>
      </c>
      <c r="R20" s="293" t="str">
        <f>IF((Q20&lt;&gt;""),IF(OR($F20&lt;&gt;$G20,PrSettings!$M$4="●"),(($F20-$G20)=(N20-O20))*1,0),"")</f>
        <v/>
      </c>
      <c r="S20" s="293" t="str">
        <f t="shared" ref="S20:S25" si="263">IF((Q20&lt;&gt;""),($F20=N20)*($G20=O20),"")</f>
        <v/>
      </c>
      <c r="T20" s="293" t="str">
        <f>IF(Q20&lt;&gt;"",IF(ABS($F20-$G20)&gt;=PrSettings!$M$7,(ABS($F20-$G20-N20+O20)&lt;=1)*1,IF(AND(Q20,$F20=$G20,$F20&gt;=PrSettings!$M$6),(ABS(N20-$F20)&lt;=1)*1,IF(AND(ABS($F20-$G20-N20+O20)&lt;=1,$F20+$G20&gt;=PrSettings!$M$8),(ABS(N20-$F20)&lt;=1)*(ABS(O20-$G20)&lt;=1)*1,""))),"")</f>
        <v/>
      </c>
      <c r="U20" s="298"/>
      <c r="W20" s="291">
        <f t="shared" si="1"/>
        <v>11</v>
      </c>
      <c r="X20" s="292" t="str">
        <f t="shared" ref="X20:X25" si="264">$C20</f>
        <v>C3</v>
      </c>
      <c r="Y20" s="293">
        <f t="shared" si="29"/>
        <v>12</v>
      </c>
      <c r="Z20" s="292" t="str">
        <f t="shared" ref="Z20:Z25" si="265">$E20</f>
        <v>C4</v>
      </c>
      <c r="AA20" s="296"/>
      <c r="AB20" s="296"/>
      <c r="AC20" s="297"/>
      <c r="AD20" s="293" t="str">
        <f t="shared" ref="AD20:AD25" si="266">IF(($F20&lt;&gt;"")*($G20&lt;&gt;"")*(AA20&lt;&gt;"")*(AB20&lt;&gt;""),($F20&gt;$G20)*(AA20&gt;AB20)+($F20=$G20)*(AA20=AB20)+($F20&lt;$G20)*(AA20&lt;AB20),"")</f>
        <v/>
      </c>
      <c r="AE20" s="293" t="str">
        <f>IF((AD20&lt;&gt;""),IF(OR($F20&lt;&gt;$G20,PrSettings!$M$4="●"),(($F20-$G20)=(AA20-AB20))*1,0),"")</f>
        <v/>
      </c>
      <c r="AF20" s="293" t="str">
        <f t="shared" ref="AF20:AF25" si="267">IF((AD20&lt;&gt;""),($F20=AA20)*($G20=AB20),"")</f>
        <v/>
      </c>
      <c r="AG20" s="293" t="str">
        <f>IF(AD20&lt;&gt;"",IF(ABS($F20-$G20)&gt;=PrSettings!$M$7,(ABS($F20-$G20-AA20+AB20)&lt;=1)*1,IF(AND(AD20,$F20=$G20,$F20&gt;=PrSettings!$M$6),(ABS(AA20-$F20)&lt;=1)*1,IF(AND(ABS($F20-$G20-AA20+AB20)&lt;=1,$F20+$G20&gt;=PrSettings!$M$8),(ABS(AA20-$F20)&lt;=1)*(ABS(AB20-$G20)&lt;=1)*1,""))),"")</f>
        <v/>
      </c>
      <c r="AH20" s="298"/>
      <c r="AJ20" s="291">
        <f t="shared" si="2"/>
        <v>11</v>
      </c>
      <c r="AK20" s="292" t="str">
        <f t="shared" ref="AK20:AK25" si="268">$C20</f>
        <v>C3</v>
      </c>
      <c r="AL20" s="293">
        <f t="shared" si="32"/>
        <v>12</v>
      </c>
      <c r="AM20" s="292" t="str">
        <f t="shared" ref="AM20:AM25" si="269">$E20</f>
        <v>C4</v>
      </c>
      <c r="AN20" s="296"/>
      <c r="AO20" s="296"/>
      <c r="AP20" s="297"/>
      <c r="AQ20" s="293" t="str">
        <f t="shared" ref="AQ20:AQ25" si="270">IF(($F20&lt;&gt;"")*($G20&lt;&gt;"")*(AN20&lt;&gt;"")*(AO20&lt;&gt;""),($F20&gt;$G20)*(AN20&gt;AO20)+($F20=$G20)*(AN20=AO20)+($F20&lt;$G20)*(AN20&lt;AO20),"")</f>
        <v/>
      </c>
      <c r="AR20" s="293" t="str">
        <f>IF((AQ20&lt;&gt;""),IF(OR($F20&lt;&gt;$G20,PrSettings!$M$4="●"),(($F20-$G20)=(AN20-AO20))*1,0),"")</f>
        <v/>
      </c>
      <c r="AS20" s="293" t="str">
        <f t="shared" ref="AS20:AS25" si="271">IF((AQ20&lt;&gt;""),($F20=AN20)*($G20=AO20),"")</f>
        <v/>
      </c>
      <c r="AT20" s="293" t="str">
        <f>IF(AQ20&lt;&gt;"",IF(ABS($F20-$G20)&gt;=PrSettings!$M$7,(ABS($F20-$G20-AN20+AO20)&lt;=1)*1,IF(AND(AQ20,$F20=$G20,$F20&gt;=PrSettings!$M$6),(ABS(AN20-$F20)&lt;=1)*1,IF(AND(ABS($F20-$G20-AN20+AO20)&lt;=1,$F20+$G20&gt;=PrSettings!$M$8),(ABS(AN20-$F20)&lt;=1)*(ABS(AO20-$G20)&lt;=1)*1,""))),"")</f>
        <v/>
      </c>
      <c r="AU20" s="298"/>
      <c r="AW20" s="291">
        <f t="shared" si="3"/>
        <v>11</v>
      </c>
      <c r="AX20" s="292" t="str">
        <f t="shared" ref="AX20:AX25" si="272">$C20</f>
        <v>C3</v>
      </c>
      <c r="AY20" s="293">
        <f t="shared" si="35"/>
        <v>12</v>
      </c>
      <c r="AZ20" s="292" t="str">
        <f t="shared" ref="AZ20:AZ25" si="273">$E20</f>
        <v>C4</v>
      </c>
      <c r="BA20" s="296"/>
      <c r="BB20" s="296"/>
      <c r="BC20" s="297"/>
      <c r="BD20" s="293" t="str">
        <f t="shared" ref="BD20:BD25" si="274">IF(($F20&lt;&gt;"")*($G20&lt;&gt;"")*(BA20&lt;&gt;"")*(BB20&lt;&gt;""),($F20&gt;$G20)*(BA20&gt;BB20)+($F20=$G20)*(BA20=BB20)+($F20&lt;$G20)*(BA20&lt;BB20),"")</f>
        <v/>
      </c>
      <c r="BE20" s="293" t="str">
        <f>IF((BD20&lt;&gt;""),IF(OR($F20&lt;&gt;$G20,PrSettings!$M$4="●"),(($F20-$G20)=(BA20-BB20))*1,0),"")</f>
        <v/>
      </c>
      <c r="BF20" s="293" t="str">
        <f t="shared" ref="BF20:BF25" si="275">IF((BD20&lt;&gt;""),($F20=BA20)*($G20=BB20),"")</f>
        <v/>
      </c>
      <c r="BG20" s="293" t="str">
        <f>IF(BD20&lt;&gt;"",IF(ABS($F20-$G20)&gt;=PrSettings!$M$7,(ABS($F20-$G20-BA20+BB20)&lt;=1)*1,IF(AND(BD20,$F20=$G20,$F20&gt;=PrSettings!$M$6),(ABS(BA20-$F20)&lt;=1)*1,IF(AND(ABS($F20-$G20-BA20+BB20)&lt;=1,$F20+$G20&gt;=PrSettings!$M$8),(ABS(BA20-$F20)&lt;=1)*(ABS(BB20-$G20)&lt;=1)*1,""))),"")</f>
        <v/>
      </c>
      <c r="BH20" s="298"/>
      <c r="BJ20" s="291">
        <f t="shared" si="4"/>
        <v>11</v>
      </c>
      <c r="BK20" s="292" t="str">
        <f t="shared" ref="BK20:BK25" si="276">$C20</f>
        <v>C3</v>
      </c>
      <c r="BL20" s="293">
        <f t="shared" si="38"/>
        <v>12</v>
      </c>
      <c r="BM20" s="292" t="str">
        <f t="shared" ref="BM20:BM25" si="277">$E20</f>
        <v>C4</v>
      </c>
      <c r="BN20" s="296"/>
      <c r="BO20" s="296"/>
      <c r="BP20" s="297"/>
      <c r="BQ20" s="293" t="str">
        <f t="shared" ref="BQ20:BQ25" si="278">IF(($F20&lt;&gt;"")*($G20&lt;&gt;"")*(BN20&lt;&gt;"")*(BO20&lt;&gt;""),($F20&gt;$G20)*(BN20&gt;BO20)+($F20=$G20)*(BN20=BO20)+($F20&lt;$G20)*(BN20&lt;BO20),"")</f>
        <v/>
      </c>
      <c r="BR20" s="293" t="str">
        <f>IF((BQ20&lt;&gt;""),IF(OR($F20&lt;&gt;$G20,PrSettings!$M$4="●"),(($F20-$G20)=(BN20-BO20))*1,0),"")</f>
        <v/>
      </c>
      <c r="BS20" s="293" t="str">
        <f t="shared" ref="BS20:BS25" si="279">IF((BQ20&lt;&gt;""),($F20=BN20)*($G20=BO20),"")</f>
        <v/>
      </c>
      <c r="BT20" s="293" t="str">
        <f>IF(BQ20&lt;&gt;"",IF(ABS($F20-$G20)&gt;=PrSettings!$M$7,(ABS($F20-$G20-BN20+BO20)&lt;=1)*1,IF(AND(BQ20,$F20=$G20,$F20&gt;=PrSettings!$M$6),(ABS(BN20-$F20)&lt;=1)*1,IF(AND(ABS($F20-$G20-BN20+BO20)&lt;=1,$F20+$G20&gt;=PrSettings!$M$8),(ABS(BN20-$F20)&lt;=1)*(ABS(BO20-$G20)&lt;=1)*1,""))),"")</f>
        <v/>
      </c>
      <c r="BU20" s="298"/>
      <c r="BW20" s="291">
        <f t="shared" si="5"/>
        <v>11</v>
      </c>
      <c r="BX20" s="292" t="str">
        <f t="shared" ref="BX20:BX25" si="280">$C20</f>
        <v>C3</v>
      </c>
      <c r="BY20" s="293">
        <f t="shared" si="41"/>
        <v>12</v>
      </c>
      <c r="BZ20" s="292" t="str">
        <f t="shared" ref="BZ20:BZ25" si="281">$E20</f>
        <v>C4</v>
      </c>
      <c r="CA20" s="296"/>
      <c r="CB20" s="296"/>
      <c r="CC20" s="297"/>
      <c r="CD20" s="293" t="str">
        <f t="shared" ref="CD20:CD25" si="282">IF(($F20&lt;&gt;"")*($G20&lt;&gt;"")*(CA20&lt;&gt;"")*(CB20&lt;&gt;""),($F20&gt;$G20)*(CA20&gt;CB20)+($F20=$G20)*(CA20=CB20)+($F20&lt;$G20)*(CA20&lt;CB20),"")</f>
        <v/>
      </c>
      <c r="CE20" s="293" t="str">
        <f>IF((CD20&lt;&gt;""),IF(OR($F20&lt;&gt;$G20,PrSettings!$M$4="●"),(($F20-$G20)=(CA20-CB20))*1,0),"")</f>
        <v/>
      </c>
      <c r="CF20" s="293" t="str">
        <f t="shared" ref="CF20:CF25" si="283">IF((CD20&lt;&gt;""),($F20=CA20)*($G20=CB20),"")</f>
        <v/>
      </c>
      <c r="CG20" s="293" t="str">
        <f>IF(CD20&lt;&gt;"",IF(ABS($F20-$G20)&gt;=PrSettings!$M$7,(ABS($F20-$G20-CA20+CB20)&lt;=1)*1,IF(AND(CD20,$F20=$G20,$F20&gt;=PrSettings!$M$6),(ABS(CA20-$F20)&lt;=1)*1,IF(AND(ABS($F20-$G20-CA20+CB20)&lt;=1,$F20+$G20&gt;=PrSettings!$M$8),(ABS(CA20-$F20)&lt;=1)*(ABS(CB20-$G20)&lt;=1)*1,""))),"")</f>
        <v/>
      </c>
      <c r="CH20" s="298"/>
      <c r="CJ20" s="291">
        <f t="shared" si="6"/>
        <v>11</v>
      </c>
      <c r="CK20" s="292" t="str">
        <f t="shared" ref="CK20:CK25" si="284">$C20</f>
        <v>C3</v>
      </c>
      <c r="CL20" s="293">
        <f t="shared" si="44"/>
        <v>12</v>
      </c>
      <c r="CM20" s="292" t="str">
        <f t="shared" ref="CM20:CM25" si="285">$E20</f>
        <v>C4</v>
      </c>
      <c r="CN20" s="296"/>
      <c r="CO20" s="296"/>
      <c r="CP20" s="297"/>
      <c r="CQ20" s="293" t="str">
        <f t="shared" ref="CQ20:CQ25" si="286">IF(($F20&lt;&gt;"")*($G20&lt;&gt;"")*(CN20&lt;&gt;"")*(CO20&lt;&gt;""),($F20&gt;$G20)*(CN20&gt;CO20)+($F20=$G20)*(CN20=CO20)+($F20&lt;$G20)*(CN20&lt;CO20),"")</f>
        <v/>
      </c>
      <c r="CR20" s="293" t="str">
        <f>IF((CQ20&lt;&gt;""),IF(OR($F20&lt;&gt;$G20,PrSettings!$M$4="●"),(($F20-$G20)=(CN20-CO20))*1,0),"")</f>
        <v/>
      </c>
      <c r="CS20" s="293" t="str">
        <f t="shared" ref="CS20:CS25" si="287">IF((CQ20&lt;&gt;""),($F20=CN20)*($G20=CO20),"")</f>
        <v/>
      </c>
      <c r="CT20" s="293" t="str">
        <f>IF(CQ20&lt;&gt;"",IF(ABS($F20-$G20)&gt;=PrSettings!$M$7,(ABS($F20-$G20-CN20+CO20)&lt;=1)*1,IF(AND(CQ20,$F20=$G20,$F20&gt;=PrSettings!$M$6),(ABS(CN20-$F20)&lt;=1)*1,IF(AND(ABS($F20-$G20-CN20+CO20)&lt;=1,$F20+$G20&gt;=PrSettings!$M$8),(ABS(CN20-$F20)&lt;=1)*(ABS(CO20-$G20)&lt;=1)*1,""))),"")</f>
        <v/>
      </c>
      <c r="CU20" s="298"/>
      <c r="CW20" s="291">
        <f t="shared" si="7"/>
        <v>11</v>
      </c>
      <c r="CX20" s="292" t="str">
        <f t="shared" ref="CX20:CX25" si="288">$C20</f>
        <v>C3</v>
      </c>
      <c r="CY20" s="293">
        <f t="shared" si="47"/>
        <v>12</v>
      </c>
      <c r="CZ20" s="292" t="str">
        <f t="shared" ref="CZ20:CZ25" si="289">$E20</f>
        <v>C4</v>
      </c>
      <c r="DA20" s="296"/>
      <c r="DB20" s="296"/>
      <c r="DC20" s="297"/>
      <c r="DD20" s="293" t="str">
        <f t="shared" ref="DD20:DD25" si="290">IF(($F20&lt;&gt;"")*($G20&lt;&gt;"")*(DA20&lt;&gt;"")*(DB20&lt;&gt;""),($F20&gt;$G20)*(DA20&gt;DB20)+($F20=$G20)*(DA20=DB20)+($F20&lt;$G20)*(DA20&lt;DB20),"")</f>
        <v/>
      </c>
      <c r="DE20" s="293" t="str">
        <f>IF((DD20&lt;&gt;""),IF(OR($F20&lt;&gt;$G20,PrSettings!$M$4="●"),(($F20-$G20)=(DA20-DB20))*1,0),"")</f>
        <v/>
      </c>
      <c r="DF20" s="293" t="str">
        <f t="shared" ref="DF20:DF25" si="291">IF((DD20&lt;&gt;""),($F20=DA20)*($G20=DB20),"")</f>
        <v/>
      </c>
      <c r="DG20" s="293" t="str">
        <f>IF(DD20&lt;&gt;"",IF(ABS($F20-$G20)&gt;=PrSettings!$M$7,(ABS($F20-$G20-DA20+DB20)&lt;=1)*1,IF(AND(DD20,$F20=$G20,$F20&gt;=PrSettings!$M$6),(ABS(DA20-$F20)&lt;=1)*1,IF(AND(ABS($F20-$G20-DA20+DB20)&lt;=1,$F20+$G20&gt;=PrSettings!$M$8),(ABS(DA20-$F20)&lt;=1)*(ABS(DB20-$G20)&lt;=1)*1,""))),"")</f>
        <v/>
      </c>
      <c r="DH20" s="298"/>
      <c r="DJ20" s="291">
        <f t="shared" si="8"/>
        <v>11</v>
      </c>
      <c r="DK20" s="292" t="str">
        <f t="shared" ref="DK20:DK25" si="292">$C20</f>
        <v>C3</v>
      </c>
      <c r="DL20" s="293">
        <f t="shared" si="50"/>
        <v>12</v>
      </c>
      <c r="DM20" s="292" t="str">
        <f t="shared" ref="DM20:DM25" si="293">$E20</f>
        <v>C4</v>
      </c>
      <c r="DN20" s="296"/>
      <c r="DO20" s="296"/>
      <c r="DP20" s="297"/>
      <c r="DQ20" s="293" t="str">
        <f t="shared" ref="DQ20:DQ25" si="294">IF(($F20&lt;&gt;"")*($G20&lt;&gt;"")*(DN20&lt;&gt;"")*(DO20&lt;&gt;""),($F20&gt;$G20)*(DN20&gt;DO20)+($F20=$G20)*(DN20=DO20)+($F20&lt;$G20)*(DN20&lt;DO20),"")</f>
        <v/>
      </c>
      <c r="DR20" s="293" t="str">
        <f>IF((DQ20&lt;&gt;""),IF(OR($F20&lt;&gt;$G20,PrSettings!$M$4="●"),(($F20-$G20)=(DN20-DO20))*1,0),"")</f>
        <v/>
      </c>
      <c r="DS20" s="293" t="str">
        <f t="shared" ref="DS20:DS25" si="295">IF((DQ20&lt;&gt;""),($F20=DN20)*($G20=DO20),"")</f>
        <v/>
      </c>
      <c r="DT20" s="293" t="str">
        <f>IF(DQ20&lt;&gt;"",IF(ABS($F20-$G20)&gt;=PrSettings!$M$7,(ABS($F20-$G20-DN20+DO20)&lt;=1)*1,IF(AND(DQ20,$F20=$G20,$F20&gt;=PrSettings!$M$6),(ABS(DN20-$F20)&lt;=1)*1,IF(AND(ABS($F20-$G20-DN20+DO20)&lt;=1,$F20+$G20&gt;=PrSettings!$M$8),(ABS(DN20-$F20)&lt;=1)*(ABS(DO20-$G20)&lt;=1)*1,""))),"")</f>
        <v/>
      </c>
      <c r="DU20" s="298"/>
      <c r="DW20" s="291">
        <f t="shared" si="9"/>
        <v>11</v>
      </c>
      <c r="DX20" s="292" t="str">
        <f t="shared" ref="DX20:DX25" si="296">$C20</f>
        <v>C3</v>
      </c>
      <c r="DY20" s="293">
        <f t="shared" si="53"/>
        <v>12</v>
      </c>
      <c r="DZ20" s="292" t="str">
        <f t="shared" ref="DZ20:DZ25" si="297">$E20</f>
        <v>C4</v>
      </c>
      <c r="EA20" s="296"/>
      <c r="EB20" s="296"/>
      <c r="EC20" s="297"/>
      <c r="ED20" s="293" t="str">
        <f t="shared" ref="ED20:ED25" si="298">IF(($F20&lt;&gt;"")*($G20&lt;&gt;"")*(EA20&lt;&gt;"")*(EB20&lt;&gt;""),($F20&gt;$G20)*(EA20&gt;EB20)+($F20=$G20)*(EA20=EB20)+($F20&lt;$G20)*(EA20&lt;EB20),"")</f>
        <v/>
      </c>
      <c r="EE20" s="293" t="str">
        <f>IF((ED20&lt;&gt;""),IF(OR($F20&lt;&gt;$G20,PrSettings!$M$4="●"),(($F20-$G20)=(EA20-EB20))*1,0),"")</f>
        <v/>
      </c>
      <c r="EF20" s="293" t="str">
        <f t="shared" ref="EF20:EF25" si="299">IF((ED20&lt;&gt;""),($F20=EA20)*($G20=EB20),"")</f>
        <v/>
      </c>
      <c r="EG20" s="293" t="str">
        <f>IF(ED20&lt;&gt;"",IF(ABS($F20-$G20)&gt;=PrSettings!$M$7,(ABS($F20-$G20-EA20+EB20)&lt;=1)*1,IF(AND(ED20,$F20=$G20,$F20&gt;=PrSettings!$M$6),(ABS(EA20-$F20)&lt;=1)*1,IF(AND(ABS($F20-$G20-EA20+EB20)&lt;=1,$F20+$G20&gt;=PrSettings!$M$8),(ABS(EA20-$F20)&lt;=1)*(ABS(EB20-$G20)&lt;=1)*1,""))),"")</f>
        <v/>
      </c>
      <c r="EH20" s="298"/>
      <c r="EJ20" s="291">
        <f t="shared" si="10"/>
        <v>11</v>
      </c>
      <c r="EK20" s="292" t="str">
        <f t="shared" ref="EK20:EK25" si="300">$C20</f>
        <v>C3</v>
      </c>
      <c r="EL20" s="293">
        <f t="shared" si="56"/>
        <v>12</v>
      </c>
      <c r="EM20" s="292" t="str">
        <f t="shared" ref="EM20:EM25" si="301">$E20</f>
        <v>C4</v>
      </c>
      <c r="EN20" s="296"/>
      <c r="EO20" s="296"/>
      <c r="EP20" s="297"/>
      <c r="EQ20" s="293" t="str">
        <f t="shared" ref="EQ20:EQ25" si="302">IF(($F20&lt;&gt;"")*($G20&lt;&gt;"")*(EN20&lt;&gt;"")*(EO20&lt;&gt;""),($F20&gt;$G20)*(EN20&gt;EO20)+($F20=$G20)*(EN20=EO20)+($F20&lt;$G20)*(EN20&lt;EO20),"")</f>
        <v/>
      </c>
      <c r="ER20" s="293" t="str">
        <f>IF((EQ20&lt;&gt;""),IF(OR($F20&lt;&gt;$G20,PrSettings!$M$4="●"),(($F20-$G20)=(EN20-EO20))*1,0),"")</f>
        <v/>
      </c>
      <c r="ES20" s="293" t="str">
        <f t="shared" ref="ES20:ES25" si="303">IF((EQ20&lt;&gt;""),($F20=EN20)*($G20=EO20),"")</f>
        <v/>
      </c>
      <c r="ET20" s="293" t="str">
        <f>IF(EQ20&lt;&gt;"",IF(ABS($F20-$G20)&gt;=PrSettings!$M$7,(ABS($F20-$G20-EN20+EO20)&lt;=1)*1,IF(AND(EQ20,$F20=$G20,$F20&gt;=PrSettings!$M$6),(ABS(EN20-$F20)&lt;=1)*1,IF(AND(ABS($F20-$G20-EN20+EO20)&lt;=1,$F20+$G20&gt;=PrSettings!$M$8),(ABS(EN20-$F20)&lt;=1)*(ABS(EO20-$G20)&lt;=1)*1,""))),"")</f>
        <v/>
      </c>
      <c r="EU20" s="298"/>
      <c r="EW20" s="291">
        <f t="shared" si="11"/>
        <v>11</v>
      </c>
      <c r="EX20" s="292" t="str">
        <f t="shared" ref="EX20:EX25" si="304">$C20</f>
        <v>C3</v>
      </c>
      <c r="EY20" s="293">
        <f t="shared" si="59"/>
        <v>12</v>
      </c>
      <c r="EZ20" s="292" t="str">
        <f t="shared" ref="EZ20:EZ25" si="305">$E20</f>
        <v>C4</v>
      </c>
      <c r="FA20" s="296"/>
      <c r="FB20" s="296"/>
      <c r="FC20" s="297"/>
      <c r="FD20" s="293" t="str">
        <f t="shared" ref="FD20:FD25" si="306">IF(($F20&lt;&gt;"")*($G20&lt;&gt;"")*(FA20&lt;&gt;"")*(FB20&lt;&gt;""),($F20&gt;$G20)*(FA20&gt;FB20)+($F20=$G20)*(FA20=FB20)+($F20&lt;$G20)*(FA20&lt;FB20),"")</f>
        <v/>
      </c>
      <c r="FE20" s="293" t="str">
        <f>IF((FD20&lt;&gt;""),IF(OR($F20&lt;&gt;$G20,PrSettings!$M$4="●"),(($F20-$G20)=(FA20-FB20))*1,0),"")</f>
        <v/>
      </c>
      <c r="FF20" s="293" t="str">
        <f t="shared" ref="FF20:FF25" si="307">IF((FD20&lt;&gt;""),($F20=FA20)*($G20=FB20),"")</f>
        <v/>
      </c>
      <c r="FG20" s="293" t="str">
        <f>IF(FD20&lt;&gt;"",IF(ABS($F20-$G20)&gt;=PrSettings!$M$7,(ABS($F20-$G20-FA20+FB20)&lt;=1)*1,IF(AND(FD20,$F20=$G20,$F20&gt;=PrSettings!$M$6),(ABS(FA20-$F20)&lt;=1)*1,IF(AND(ABS($F20-$G20-FA20+FB20)&lt;=1,$F20+$G20&gt;=PrSettings!$M$8),(ABS(FA20-$F20)&lt;=1)*(ABS(FB20-$G20)&lt;=1)*1,""))),"")</f>
        <v/>
      </c>
      <c r="FH20" s="298"/>
      <c r="FJ20" s="291">
        <f t="shared" si="12"/>
        <v>11</v>
      </c>
      <c r="FK20" s="292" t="str">
        <f t="shared" ref="FK20:FK25" si="308">$C20</f>
        <v>C3</v>
      </c>
      <c r="FL20" s="293">
        <f t="shared" si="62"/>
        <v>12</v>
      </c>
      <c r="FM20" s="292" t="str">
        <f t="shared" ref="FM20:FM25" si="309">$E20</f>
        <v>C4</v>
      </c>
      <c r="FN20" s="296"/>
      <c r="FO20" s="296"/>
      <c r="FP20" s="297"/>
      <c r="FQ20" s="293" t="str">
        <f t="shared" ref="FQ20:FQ25" si="310">IF(($F20&lt;&gt;"")*($G20&lt;&gt;"")*(FN20&lt;&gt;"")*(FO20&lt;&gt;""),($F20&gt;$G20)*(FN20&gt;FO20)+($F20=$G20)*(FN20=FO20)+($F20&lt;$G20)*(FN20&lt;FO20),"")</f>
        <v/>
      </c>
      <c r="FR20" s="293" t="str">
        <f>IF((FQ20&lt;&gt;""),IF(OR($F20&lt;&gt;$G20,PrSettings!$M$4="●"),(($F20-$G20)=(FN20-FO20))*1,0),"")</f>
        <v/>
      </c>
      <c r="FS20" s="293" t="str">
        <f t="shared" ref="FS20:FS25" si="311">IF((FQ20&lt;&gt;""),($F20=FN20)*($G20=FO20),"")</f>
        <v/>
      </c>
      <c r="FT20" s="293" t="str">
        <f>IF(FQ20&lt;&gt;"",IF(ABS($F20-$G20)&gt;=PrSettings!$M$7,(ABS($F20-$G20-FN20+FO20)&lt;=1)*1,IF(AND(FQ20,$F20=$G20,$F20&gt;=PrSettings!$M$6),(ABS(FN20-$F20)&lt;=1)*1,IF(AND(ABS($F20-$G20-FN20+FO20)&lt;=1,$F20+$G20&gt;=PrSettings!$M$8),(ABS(FN20-$F20)&lt;=1)*(ABS(FO20-$G20)&lt;=1)*1,""))),"")</f>
        <v/>
      </c>
      <c r="FU20" s="298"/>
      <c r="FW20" s="291">
        <f t="shared" si="13"/>
        <v>11</v>
      </c>
      <c r="FX20" s="292" t="str">
        <f t="shared" ref="FX20:FX25" si="312">$C20</f>
        <v>C3</v>
      </c>
      <c r="FY20" s="293">
        <f t="shared" si="65"/>
        <v>12</v>
      </c>
      <c r="FZ20" s="292" t="str">
        <f t="shared" ref="FZ20:FZ25" si="313">$E20</f>
        <v>C4</v>
      </c>
      <c r="GA20" s="296"/>
      <c r="GB20" s="296"/>
      <c r="GC20" s="297"/>
      <c r="GD20" s="293" t="str">
        <f t="shared" ref="GD20:GD25" si="314">IF(($F20&lt;&gt;"")*($G20&lt;&gt;"")*(GA20&lt;&gt;"")*(GB20&lt;&gt;""),($F20&gt;$G20)*(GA20&gt;GB20)+($F20=$G20)*(GA20=GB20)+($F20&lt;$G20)*(GA20&lt;GB20),"")</f>
        <v/>
      </c>
      <c r="GE20" s="293" t="str">
        <f>IF((GD20&lt;&gt;""),IF(OR($F20&lt;&gt;$G20,PrSettings!$M$4="●"),(($F20-$G20)=(GA20-GB20))*1,0),"")</f>
        <v/>
      </c>
      <c r="GF20" s="293" t="str">
        <f t="shared" ref="GF20:GF25" si="315">IF((GD20&lt;&gt;""),($F20=GA20)*($G20=GB20),"")</f>
        <v/>
      </c>
      <c r="GG20" s="293" t="str">
        <f>IF(GD20&lt;&gt;"",IF(ABS($F20-$G20)&gt;=PrSettings!$M$7,(ABS($F20-$G20-GA20+GB20)&lt;=1)*1,IF(AND(GD20,$F20=$G20,$F20&gt;=PrSettings!$M$6),(ABS(GA20-$F20)&lt;=1)*1,IF(AND(ABS($F20-$G20-GA20+GB20)&lt;=1,$F20+$G20&gt;=PrSettings!$M$8),(ABS(GA20-$F20)&lt;=1)*(ABS(GB20-$G20)&lt;=1)*1,""))),"")</f>
        <v/>
      </c>
      <c r="GH20" s="298"/>
      <c r="GJ20" s="291">
        <f t="shared" si="14"/>
        <v>11</v>
      </c>
      <c r="GK20" s="292" t="str">
        <f t="shared" ref="GK20:GK25" si="316">$C20</f>
        <v>C3</v>
      </c>
      <c r="GL20" s="293">
        <f t="shared" si="68"/>
        <v>12</v>
      </c>
      <c r="GM20" s="292" t="str">
        <f t="shared" ref="GM20:GM25" si="317">$E20</f>
        <v>C4</v>
      </c>
      <c r="GN20" s="296"/>
      <c r="GO20" s="296"/>
      <c r="GP20" s="297"/>
      <c r="GQ20" s="293" t="str">
        <f t="shared" ref="GQ20:GQ25" si="318">IF(($F20&lt;&gt;"")*($G20&lt;&gt;"")*(GN20&lt;&gt;"")*(GO20&lt;&gt;""),($F20&gt;$G20)*(GN20&gt;GO20)+($F20=$G20)*(GN20=GO20)+($F20&lt;$G20)*(GN20&lt;GO20),"")</f>
        <v/>
      </c>
      <c r="GR20" s="293" t="str">
        <f>IF((GQ20&lt;&gt;""),IF(OR($F20&lt;&gt;$G20,PrSettings!$M$4="●"),(($F20-$G20)=(GN20-GO20))*1,0),"")</f>
        <v/>
      </c>
      <c r="GS20" s="293" t="str">
        <f t="shared" ref="GS20:GS25" si="319">IF((GQ20&lt;&gt;""),($F20=GN20)*($G20=GO20),"")</f>
        <v/>
      </c>
      <c r="GT20" s="293" t="str">
        <f>IF(GQ20&lt;&gt;"",IF(ABS($F20-$G20)&gt;=PrSettings!$M$7,(ABS($F20-$G20-GN20+GO20)&lt;=1)*1,IF(AND(GQ20,$F20=$G20,$F20&gt;=PrSettings!$M$6),(ABS(GN20-$F20)&lt;=1)*1,IF(AND(ABS($F20-$G20-GN20+GO20)&lt;=1,$F20+$G20&gt;=PrSettings!$M$8),(ABS(GN20-$F20)&lt;=1)*(ABS(GO20-$G20)&lt;=1)*1,""))),"")</f>
        <v/>
      </c>
      <c r="GU20" s="298"/>
      <c r="GW20" s="291">
        <f t="shared" si="15"/>
        <v>11</v>
      </c>
      <c r="GX20" s="292" t="str">
        <f t="shared" ref="GX20:GX25" si="320">$C20</f>
        <v>C3</v>
      </c>
      <c r="GY20" s="293">
        <f t="shared" si="71"/>
        <v>12</v>
      </c>
      <c r="GZ20" s="292" t="str">
        <f t="shared" ref="GZ20:GZ25" si="321">$E20</f>
        <v>C4</v>
      </c>
      <c r="HA20" s="296"/>
      <c r="HB20" s="296"/>
      <c r="HC20" s="297"/>
      <c r="HD20" s="293" t="str">
        <f t="shared" ref="HD20:HD25" si="322">IF(($F20&lt;&gt;"")*($G20&lt;&gt;"")*(HA20&lt;&gt;"")*(HB20&lt;&gt;""),($F20&gt;$G20)*(HA20&gt;HB20)+($F20=$G20)*(HA20=HB20)+($F20&lt;$G20)*(HA20&lt;HB20),"")</f>
        <v/>
      </c>
      <c r="HE20" s="293" t="str">
        <f>IF((HD20&lt;&gt;""),IF(OR($F20&lt;&gt;$G20,PrSettings!$M$4="●"),(($F20-$G20)=(HA20-HB20))*1,0),"")</f>
        <v/>
      </c>
      <c r="HF20" s="293" t="str">
        <f t="shared" ref="HF20:HF25" si="323">IF((HD20&lt;&gt;""),($F20=HA20)*($G20=HB20),"")</f>
        <v/>
      </c>
      <c r="HG20" s="293" t="str">
        <f>IF(HD20&lt;&gt;"",IF(ABS($F20-$G20)&gt;=PrSettings!$M$7,(ABS($F20-$G20-HA20+HB20)&lt;=1)*1,IF(AND(HD20,$F20=$G20,$F20&gt;=PrSettings!$M$6),(ABS(HA20-$F20)&lt;=1)*1,IF(AND(ABS($F20-$G20-HA20+HB20)&lt;=1,$F20+$G20&gt;=PrSettings!$M$8),(ABS(HA20-$F20)&lt;=1)*(ABS(HB20-$G20)&lt;=1)*1,""))),"")</f>
        <v/>
      </c>
      <c r="HH20" s="298"/>
      <c r="HJ20" s="291">
        <f t="shared" si="16"/>
        <v>11</v>
      </c>
      <c r="HK20" s="292" t="str">
        <f t="shared" ref="HK20:HK25" si="324">$C20</f>
        <v>C3</v>
      </c>
      <c r="HL20" s="293">
        <f t="shared" si="74"/>
        <v>12</v>
      </c>
      <c r="HM20" s="292" t="str">
        <f t="shared" ref="HM20:HM25" si="325">$E20</f>
        <v>C4</v>
      </c>
      <c r="HN20" s="296"/>
      <c r="HO20" s="296"/>
      <c r="HP20" s="297"/>
      <c r="HQ20" s="293" t="str">
        <f t="shared" ref="HQ20:HQ25" si="326">IF(($F20&lt;&gt;"")*($G20&lt;&gt;"")*(HN20&lt;&gt;"")*(HO20&lt;&gt;""),($F20&gt;$G20)*(HN20&gt;HO20)+($F20=$G20)*(HN20=HO20)+($F20&lt;$G20)*(HN20&lt;HO20),"")</f>
        <v/>
      </c>
      <c r="HR20" s="293" t="str">
        <f>IF((HQ20&lt;&gt;""),IF(OR($F20&lt;&gt;$G20,PrSettings!$M$4="●"),(($F20-$G20)=(HN20-HO20))*1,0),"")</f>
        <v/>
      </c>
      <c r="HS20" s="293" t="str">
        <f t="shared" ref="HS20:HS25" si="327">IF((HQ20&lt;&gt;""),($F20=HN20)*($G20=HO20),"")</f>
        <v/>
      </c>
      <c r="HT20" s="293" t="str">
        <f>IF(HQ20&lt;&gt;"",IF(ABS($F20-$G20)&gt;=PrSettings!$M$7,(ABS($F20-$G20-HN20+HO20)&lt;=1)*1,IF(AND(HQ20,$F20=$G20,$F20&gt;=PrSettings!$M$6),(ABS(HN20-$F20)&lt;=1)*1,IF(AND(ABS($F20-$G20-HN20+HO20)&lt;=1,$F20+$G20&gt;=PrSettings!$M$8),(ABS(HN20-$F20)&lt;=1)*(ABS(HO20-$G20)&lt;=1)*1,""))),"")</f>
        <v/>
      </c>
      <c r="HU20" s="298"/>
      <c r="HW20" s="291">
        <f t="shared" si="17"/>
        <v>11</v>
      </c>
      <c r="HX20" s="292" t="str">
        <f t="shared" ref="HX20:HX25" si="328">$C20</f>
        <v>C3</v>
      </c>
      <c r="HY20" s="293">
        <f t="shared" si="77"/>
        <v>12</v>
      </c>
      <c r="HZ20" s="292" t="str">
        <f t="shared" ref="HZ20:HZ25" si="329">$E20</f>
        <v>C4</v>
      </c>
      <c r="IA20" s="296"/>
      <c r="IB20" s="296"/>
      <c r="IC20" s="297"/>
      <c r="ID20" s="293" t="str">
        <f t="shared" ref="ID20:ID25" si="330">IF(($F20&lt;&gt;"")*($G20&lt;&gt;"")*(IA20&lt;&gt;"")*(IB20&lt;&gt;""),($F20&gt;$G20)*(IA20&gt;IB20)+($F20=$G20)*(IA20=IB20)+($F20&lt;$G20)*(IA20&lt;IB20),"")</f>
        <v/>
      </c>
      <c r="IE20" s="293" t="str">
        <f>IF((ID20&lt;&gt;""),IF(OR($F20&lt;&gt;$G20,PrSettings!$M$4="●"),(($F20-$G20)=(IA20-IB20))*1,0),"")</f>
        <v/>
      </c>
      <c r="IF20" s="293" t="str">
        <f t="shared" ref="IF20:IF25" si="331">IF((ID20&lt;&gt;""),($F20=IA20)*($G20=IB20),"")</f>
        <v/>
      </c>
      <c r="IG20" s="293" t="str">
        <f>IF(ID20&lt;&gt;"",IF(ABS($F20-$G20)&gt;=PrSettings!$M$7,(ABS($F20-$G20-IA20+IB20)&lt;=1)*1,IF(AND(ID20,$F20=$G20,$F20&gt;=PrSettings!$M$6),(ABS(IA20-$F20)&lt;=1)*1,IF(AND(ABS($F20-$G20-IA20+IB20)&lt;=1,$F20+$G20&gt;=PrSettings!$M$8),(ABS(IA20-$F20)&lt;=1)*(ABS(IB20-$G20)&lt;=1)*1,""))),"")</f>
        <v/>
      </c>
      <c r="IH20" s="298"/>
      <c r="IJ20" s="291">
        <f t="shared" si="18"/>
        <v>11</v>
      </c>
      <c r="IK20" s="292" t="str">
        <f t="shared" ref="IK20:IK25" si="332">$C20</f>
        <v>C3</v>
      </c>
      <c r="IL20" s="293">
        <f t="shared" si="80"/>
        <v>12</v>
      </c>
      <c r="IM20" s="292" t="str">
        <f t="shared" ref="IM20:IM25" si="333">$E20</f>
        <v>C4</v>
      </c>
      <c r="IN20" s="296"/>
      <c r="IO20" s="296"/>
      <c r="IP20" s="297"/>
      <c r="IQ20" s="293" t="str">
        <f t="shared" ref="IQ20:IQ25" si="334">IF(($F20&lt;&gt;"")*($G20&lt;&gt;"")*(IN20&lt;&gt;"")*(IO20&lt;&gt;""),($F20&gt;$G20)*(IN20&gt;IO20)+($F20=$G20)*(IN20=IO20)+($F20&lt;$G20)*(IN20&lt;IO20),"")</f>
        <v/>
      </c>
      <c r="IR20" s="293" t="str">
        <f>IF((IQ20&lt;&gt;""),IF(OR($F20&lt;&gt;$G20,PrSettings!$M$4="●"),(($F20-$G20)=(IN20-IO20))*1,0),"")</f>
        <v/>
      </c>
      <c r="IS20" s="293" t="str">
        <f t="shared" ref="IS20:IS25" si="335">IF((IQ20&lt;&gt;""),($F20=IN20)*($G20=IO20),"")</f>
        <v/>
      </c>
      <c r="IT20" s="293" t="str">
        <f>IF(IQ20&lt;&gt;"",IF(ABS($F20-$G20)&gt;=PrSettings!$M$7,(ABS($F20-$G20-IN20+IO20)&lt;=1)*1,IF(AND(IQ20,$F20=$G20,$F20&gt;=PrSettings!$M$6),(ABS(IN20-$F20)&lt;=1)*1,IF(AND(ABS($F20-$G20-IN20+IO20)&lt;=1,$F20+$G20&gt;=PrSettings!$M$8),(ABS(IN20-$F20)&lt;=1)*(ABS(IO20-$G20)&lt;=1)*1,""))),"")</f>
        <v/>
      </c>
      <c r="IU20" s="298"/>
      <c r="IW20" s="291">
        <f t="shared" si="19"/>
        <v>11</v>
      </c>
      <c r="IX20" s="292" t="str">
        <f t="shared" ref="IX20:IX25" si="336">$C20</f>
        <v>C3</v>
      </c>
      <c r="IY20" s="293">
        <f t="shared" si="83"/>
        <v>12</v>
      </c>
      <c r="IZ20" s="292" t="str">
        <f t="shared" ref="IZ20:IZ25" si="337">$E20</f>
        <v>C4</v>
      </c>
      <c r="JA20" s="296"/>
      <c r="JB20" s="296"/>
      <c r="JC20" s="297"/>
      <c r="JD20" s="293" t="str">
        <f t="shared" ref="JD20:JD25" si="338">IF(($F20&lt;&gt;"")*($G20&lt;&gt;"")*(JA20&lt;&gt;"")*(JB20&lt;&gt;""),($F20&gt;$G20)*(JA20&gt;JB20)+($F20=$G20)*(JA20=JB20)+($F20&lt;$G20)*(JA20&lt;JB20),"")</f>
        <v/>
      </c>
      <c r="JE20" s="293" t="str">
        <f>IF((JD20&lt;&gt;""),IF(OR($F20&lt;&gt;$G20,PrSettings!$M$4="●"),(($F20-$G20)=(JA20-JB20))*1,0),"")</f>
        <v/>
      </c>
      <c r="JF20" s="293" t="str">
        <f t="shared" ref="JF20:JF25" si="339">IF((JD20&lt;&gt;""),($F20=JA20)*($G20=JB20),"")</f>
        <v/>
      </c>
      <c r="JG20" s="293" t="str">
        <f>IF(JD20&lt;&gt;"",IF(ABS($F20-$G20)&gt;=PrSettings!$M$7,(ABS($F20-$G20-JA20+JB20)&lt;=1)*1,IF(AND(JD20,$F20=$G20,$F20&gt;=PrSettings!$M$6),(ABS(JA20-$F20)&lt;=1)*1,IF(AND(ABS($F20-$G20-JA20+JB20)&lt;=1,$F20+$G20&gt;=PrSettings!$M$8),(ABS(JA20-$F20)&lt;=1)*(ABS(JB20-$G20)&lt;=1)*1,""))),"")</f>
        <v/>
      </c>
      <c r="JH20" s="298"/>
      <c r="JJ20" s="291">
        <f t="shared" si="20"/>
        <v>11</v>
      </c>
      <c r="JK20" s="292" t="str">
        <f t="shared" ref="JK20:JK25" si="340">$C20</f>
        <v>C3</v>
      </c>
      <c r="JL20" s="293">
        <f t="shared" si="86"/>
        <v>12</v>
      </c>
      <c r="JM20" s="292" t="str">
        <f t="shared" ref="JM20:JM25" si="341">$E20</f>
        <v>C4</v>
      </c>
      <c r="JN20" s="296"/>
      <c r="JO20" s="296"/>
      <c r="JP20" s="297"/>
      <c r="JQ20" s="293" t="str">
        <f t="shared" ref="JQ20:JQ25" si="342">IF(($F20&lt;&gt;"")*($G20&lt;&gt;"")*(JN20&lt;&gt;"")*(JO20&lt;&gt;""),($F20&gt;$G20)*(JN20&gt;JO20)+($F20=$G20)*(JN20=JO20)+($F20&lt;$G20)*(JN20&lt;JO20),"")</f>
        <v/>
      </c>
      <c r="JR20" s="293" t="str">
        <f>IF((JQ20&lt;&gt;""),IF(OR($F20&lt;&gt;$G20,PrSettings!$M$4="●"),(($F20-$G20)=(JN20-JO20))*1,0),"")</f>
        <v/>
      </c>
      <c r="JS20" s="293" t="str">
        <f t="shared" ref="JS20:JS25" si="343">IF((JQ20&lt;&gt;""),($F20=JN20)*($G20=JO20),"")</f>
        <v/>
      </c>
      <c r="JT20" s="293" t="str">
        <f>IF(JQ20&lt;&gt;"",IF(ABS($F20-$G20)&gt;=PrSettings!$M$7,(ABS($F20-$G20-JN20+JO20)&lt;=1)*1,IF(AND(JQ20,$F20=$G20,$F20&gt;=PrSettings!$M$6),(ABS(JN20-$F20)&lt;=1)*1,IF(AND(ABS($F20-$G20-JN20+JO20)&lt;=1,$F20+$G20&gt;=PrSettings!$M$8),(ABS(JN20-$F20)&lt;=1)*(ABS(JO20-$G20)&lt;=1)*1,""))),"")</f>
        <v/>
      </c>
      <c r="JU20" s="298"/>
      <c r="JW20" s="291">
        <f t="shared" si="21"/>
        <v>11</v>
      </c>
      <c r="JX20" s="292" t="str">
        <f t="shared" ref="JX20:JX25" si="344">$C20</f>
        <v>C3</v>
      </c>
      <c r="JY20" s="293">
        <f t="shared" si="89"/>
        <v>12</v>
      </c>
      <c r="JZ20" s="292" t="str">
        <f t="shared" ref="JZ20:JZ25" si="345">$E20</f>
        <v>C4</v>
      </c>
      <c r="KA20" s="296"/>
      <c r="KB20" s="296"/>
      <c r="KC20" s="297"/>
      <c r="KD20" s="293" t="str">
        <f t="shared" ref="KD20:KD25" si="346">IF(($F20&lt;&gt;"")*($G20&lt;&gt;"")*(KA20&lt;&gt;"")*(KB20&lt;&gt;""),($F20&gt;$G20)*(KA20&gt;KB20)+($F20=$G20)*(KA20=KB20)+($F20&lt;$G20)*(KA20&lt;KB20),"")</f>
        <v/>
      </c>
      <c r="KE20" s="293" t="str">
        <f>IF((KD20&lt;&gt;""),IF(OR($F20&lt;&gt;$G20,PrSettings!$M$4="●"),(($F20-$G20)=(KA20-KB20))*1,0),"")</f>
        <v/>
      </c>
      <c r="KF20" s="293" t="str">
        <f t="shared" ref="KF20:KF25" si="347">IF((KD20&lt;&gt;""),($F20=KA20)*($G20=KB20),"")</f>
        <v/>
      </c>
      <c r="KG20" s="293" t="str">
        <f>IF(KD20&lt;&gt;"",IF(ABS($F20-$G20)&gt;=PrSettings!$M$7,(ABS($F20-$G20-KA20+KB20)&lt;=1)*1,IF(AND(KD20,$F20=$G20,$F20&gt;=PrSettings!$M$6),(ABS(KA20-$F20)&lt;=1)*1,IF(AND(ABS($F20-$G20-KA20+KB20)&lt;=1,$F20+$G20&gt;=PrSettings!$M$8),(ABS(KA20-$F20)&lt;=1)*(ABS(KB20-$G20)&lt;=1)*1,""))),"")</f>
        <v/>
      </c>
      <c r="KH20" s="298"/>
      <c r="KJ20" s="291">
        <f t="shared" si="22"/>
        <v>11</v>
      </c>
      <c r="KK20" s="292" t="str">
        <f t="shared" ref="KK20:KK25" si="348">$C20</f>
        <v>C3</v>
      </c>
      <c r="KL20" s="293">
        <f t="shared" si="92"/>
        <v>12</v>
      </c>
      <c r="KM20" s="292" t="str">
        <f t="shared" ref="KM20:KM25" si="349">$E20</f>
        <v>C4</v>
      </c>
      <c r="KN20" s="296"/>
      <c r="KO20" s="296"/>
      <c r="KP20" s="297"/>
      <c r="KQ20" s="293" t="str">
        <f t="shared" ref="KQ20:KQ25" si="350">IF(($F20&lt;&gt;"")*($G20&lt;&gt;"")*(KN20&lt;&gt;"")*(KO20&lt;&gt;""),($F20&gt;$G20)*(KN20&gt;KO20)+($F20=$G20)*(KN20=KO20)+($F20&lt;$G20)*(KN20&lt;KO20),"")</f>
        <v/>
      </c>
      <c r="KR20" s="293" t="str">
        <f>IF((KQ20&lt;&gt;""),IF(OR($F20&lt;&gt;$G20,PrSettings!$M$4="●"),(($F20-$G20)=(KN20-KO20))*1,0),"")</f>
        <v/>
      </c>
      <c r="KS20" s="293" t="str">
        <f t="shared" ref="KS20:KS25" si="351">IF((KQ20&lt;&gt;""),($F20=KN20)*($G20=KO20),"")</f>
        <v/>
      </c>
      <c r="KT20" s="293" t="str">
        <f>IF(KQ20&lt;&gt;"",IF(ABS($F20-$G20)&gt;=PrSettings!$M$7,(ABS($F20-$G20-KN20+KO20)&lt;=1)*1,IF(AND(KQ20,$F20=$G20,$F20&gt;=PrSettings!$M$6),(ABS(KN20-$F20)&lt;=1)*1,IF(AND(ABS($F20-$G20-KN20+KO20)&lt;=1,$F20+$G20&gt;=PrSettings!$M$8),(ABS(KN20-$F20)&lt;=1)*(ABS(KO20-$G20)&lt;=1)*1,""))),"")</f>
        <v/>
      </c>
      <c r="KU20" s="298"/>
      <c r="KW20" s="291">
        <f t="shared" si="23"/>
        <v>11</v>
      </c>
      <c r="KX20" s="292" t="str">
        <f t="shared" ref="KX20:KX25" si="352">$C20</f>
        <v>C3</v>
      </c>
      <c r="KY20" s="293">
        <f t="shared" si="95"/>
        <v>12</v>
      </c>
      <c r="KZ20" s="292" t="str">
        <f t="shared" ref="KZ20:KZ25" si="353">$E20</f>
        <v>C4</v>
      </c>
      <c r="LA20" s="296"/>
      <c r="LB20" s="296"/>
      <c r="LC20" s="297"/>
      <c r="LD20" s="293" t="str">
        <f t="shared" ref="LD20:LD25" si="354">IF(($F20&lt;&gt;"")*($G20&lt;&gt;"")*(LA20&lt;&gt;"")*(LB20&lt;&gt;""),($F20&gt;$G20)*(LA20&gt;LB20)+($F20=$G20)*(LA20=LB20)+($F20&lt;$G20)*(LA20&lt;LB20),"")</f>
        <v/>
      </c>
      <c r="LE20" s="293" t="str">
        <f>IF((LD20&lt;&gt;""),IF(OR($F20&lt;&gt;$G20,PrSettings!$M$4="●"),(($F20-$G20)=(LA20-LB20))*1,0),"")</f>
        <v/>
      </c>
      <c r="LF20" s="293" t="str">
        <f t="shared" ref="LF20:LF25" si="355">IF((LD20&lt;&gt;""),($F20=LA20)*($G20=LB20),"")</f>
        <v/>
      </c>
      <c r="LG20" s="293" t="str">
        <f>IF(LD20&lt;&gt;"",IF(ABS($F20-$G20)&gt;=PrSettings!$M$7,(ABS($F20-$G20-LA20+LB20)&lt;=1)*1,IF(AND(LD20,$F20=$G20,$F20&gt;=PrSettings!$M$6),(ABS(LA20-$F20)&lt;=1)*1,IF(AND(ABS($F20-$G20-LA20+LB20)&lt;=1,$F20+$G20&gt;=PrSettings!$M$8),(ABS(LA20-$F20)&lt;=1)*(ABS(LB20-$G20)&lt;=1)*1,""))),"")</f>
        <v/>
      </c>
      <c r="LH20" s="298"/>
      <c r="LJ20" s="291">
        <f t="shared" si="24"/>
        <v>11</v>
      </c>
      <c r="LK20" s="292" t="str">
        <f t="shared" ref="LK20:LK25" si="356">$C20</f>
        <v>C3</v>
      </c>
      <c r="LL20" s="293">
        <f t="shared" si="98"/>
        <v>12</v>
      </c>
      <c r="LM20" s="292" t="str">
        <f t="shared" ref="LM20:LM25" si="357">$E20</f>
        <v>C4</v>
      </c>
      <c r="LN20" s="296"/>
      <c r="LO20" s="296"/>
      <c r="LP20" s="297"/>
      <c r="LQ20" s="293" t="str">
        <f t="shared" ref="LQ20:LQ25" si="358">IF(($F20&lt;&gt;"")*($G20&lt;&gt;"")*(LN20&lt;&gt;"")*(LO20&lt;&gt;""),($F20&gt;$G20)*(LN20&gt;LO20)+($F20=$G20)*(LN20=LO20)+($F20&lt;$G20)*(LN20&lt;LO20),"")</f>
        <v/>
      </c>
      <c r="LR20" s="293" t="str">
        <f>IF((LQ20&lt;&gt;""),IF(OR($F20&lt;&gt;$G20,PrSettings!$M$4="●"),(($F20-$G20)=(LN20-LO20))*1,0),"")</f>
        <v/>
      </c>
      <c r="LS20" s="293" t="str">
        <f t="shared" ref="LS20:LS25" si="359">IF((LQ20&lt;&gt;""),($F20=LN20)*($G20=LO20),"")</f>
        <v/>
      </c>
      <c r="LT20" s="293" t="str">
        <f>IF(LQ20&lt;&gt;"",IF(ABS($F20-$G20)&gt;=PrSettings!$M$7,(ABS($F20-$G20-LN20+LO20)&lt;=1)*1,IF(AND(LQ20,$F20=$G20,$F20&gt;=PrSettings!$M$6),(ABS(LN20-$F20)&lt;=1)*1,IF(AND(ABS($F20-$G20-LN20+LO20)&lt;=1,$F20+$G20&gt;=PrSettings!$M$8),(ABS(LN20-$F20)&lt;=1)*(ABS(LO20-$G20)&lt;=1)*1,""))),"")</f>
        <v/>
      </c>
      <c r="LU20" s="298"/>
      <c r="LW20" s="291">
        <f t="shared" si="25"/>
        <v>11</v>
      </c>
      <c r="LX20" s="292" t="str">
        <f t="shared" ref="LX20:LX25" si="360">$C20</f>
        <v>C3</v>
      </c>
      <c r="LY20" s="293">
        <f t="shared" si="101"/>
        <v>12</v>
      </c>
      <c r="LZ20" s="292" t="str">
        <f t="shared" ref="LZ20:LZ25" si="361">$E20</f>
        <v>C4</v>
      </c>
      <c r="MA20" s="296"/>
      <c r="MB20" s="296"/>
      <c r="MC20" s="297"/>
      <c r="MD20" s="293" t="str">
        <f t="shared" ref="MD20:MD25" si="362">IF(($F20&lt;&gt;"")*($G20&lt;&gt;"")*(MA20&lt;&gt;"")*(MB20&lt;&gt;""),($F20&gt;$G20)*(MA20&gt;MB20)+($F20=$G20)*(MA20=MB20)+($F20&lt;$G20)*(MA20&lt;MB20),"")</f>
        <v/>
      </c>
      <c r="ME20" s="293" t="str">
        <f>IF((MD20&lt;&gt;""),IF(OR($F20&lt;&gt;$G20,PrSettings!$M$4="●"),(($F20-$G20)=(MA20-MB20))*1,0),"")</f>
        <v/>
      </c>
      <c r="MF20" s="293" t="str">
        <f t="shared" ref="MF20:MF25" si="363">IF((MD20&lt;&gt;""),($F20=MA20)*($G20=MB20),"")</f>
        <v/>
      </c>
      <c r="MG20" s="293" t="str">
        <f>IF(MD20&lt;&gt;"",IF(ABS($F20-$G20)&gt;=PrSettings!$M$7,(ABS($F20-$G20-MA20+MB20)&lt;=1)*1,IF(AND(MD20,$F20=$G20,$F20&gt;=PrSettings!$M$6),(ABS(MA20-$F20)&lt;=1)*1,IF(AND(ABS($F20-$G20-MA20+MB20)&lt;=1,$F20+$G20&gt;=PrSettings!$M$8),(ABS(MA20-$F20)&lt;=1)*(ABS(MB20-$G20)&lt;=1)*1,""))),"")</f>
        <v/>
      </c>
      <c r="MH20" s="298"/>
    </row>
    <row r="21" spans="2:346" x14ac:dyDescent="0.25">
      <c r="B21" s="291">
        <f>INDEX(Groups!$C$7:$C$35,MATCH(C21,Groups!$D$7:$D$35,0))</f>
        <v>9</v>
      </c>
      <c r="C21" s="292" t="str">
        <f>CalcC!$P$23</f>
        <v>C1</v>
      </c>
      <c r="D21" s="293">
        <f>INDEX(Groups!$C$7:$C$35,MATCH(E21,Groups!$D$7:$D$35,0))</f>
        <v>10</v>
      </c>
      <c r="E21" s="292" t="str">
        <f>CalcC!$Q$23</f>
        <v>C2</v>
      </c>
      <c r="F21" s="294" t="str">
        <f>CalcC!$R$23</f>
        <v/>
      </c>
      <c r="G21" s="295" t="str">
        <f>CalcC!$S$23</f>
        <v/>
      </c>
      <c r="J21" s="291">
        <f t="shared" si="0"/>
        <v>9</v>
      </c>
      <c r="K21" s="292" t="str">
        <f t="shared" si="260"/>
        <v>C1</v>
      </c>
      <c r="L21" s="293">
        <f t="shared" si="26"/>
        <v>10</v>
      </c>
      <c r="M21" s="292" t="str">
        <f t="shared" si="261"/>
        <v>C2</v>
      </c>
      <c r="N21" s="296"/>
      <c r="O21" s="296"/>
      <c r="P21" s="299"/>
      <c r="Q21" s="293" t="str">
        <f t="shared" si="262"/>
        <v/>
      </c>
      <c r="R21" s="293" t="str">
        <f>IF((Q21&lt;&gt;""),IF(OR($F21&lt;&gt;$G21,PrSettings!$M$4="●"),(($F21-$G21)=(N21-O21))*1,0),"")</f>
        <v/>
      </c>
      <c r="S21" s="293" t="str">
        <f t="shared" si="263"/>
        <v/>
      </c>
      <c r="T21" s="293" t="str">
        <f>IF(Q21&lt;&gt;"",IF(ABS($F21-$G21)&gt;=PrSettings!$M$7,(ABS($F21-$G21-N21+O21)&lt;=1)*1,IF(AND(Q21,$F21=$G21,$F21&gt;=PrSettings!$M$6),(ABS(N21-$F21)&lt;=1)*1,IF(AND(ABS($F21-$G21-N21+O21)&lt;=1,$F21+$G21&gt;=PrSettings!$M$8),(ABS(N21-$F21)&lt;=1)*(ABS(O21-$G21)&lt;=1)*1,""))),"")</f>
        <v/>
      </c>
      <c r="U21" s="300"/>
      <c r="W21" s="291">
        <f t="shared" si="1"/>
        <v>9</v>
      </c>
      <c r="X21" s="292" t="str">
        <f t="shared" si="264"/>
        <v>C1</v>
      </c>
      <c r="Y21" s="293">
        <f t="shared" si="29"/>
        <v>10</v>
      </c>
      <c r="Z21" s="292" t="str">
        <f t="shared" si="265"/>
        <v>C2</v>
      </c>
      <c r="AA21" s="296"/>
      <c r="AB21" s="296"/>
      <c r="AC21" s="299"/>
      <c r="AD21" s="293" t="str">
        <f t="shared" si="266"/>
        <v/>
      </c>
      <c r="AE21" s="293" t="str">
        <f>IF((AD21&lt;&gt;""),IF(OR($F21&lt;&gt;$G21,PrSettings!$M$4="●"),(($F21-$G21)=(AA21-AB21))*1,0),"")</f>
        <v/>
      </c>
      <c r="AF21" s="293" t="str">
        <f t="shared" si="267"/>
        <v/>
      </c>
      <c r="AG21" s="293" t="str">
        <f>IF(AD21&lt;&gt;"",IF(ABS($F21-$G21)&gt;=PrSettings!$M$7,(ABS($F21-$G21-AA21+AB21)&lt;=1)*1,IF(AND(AD21,$F21=$G21,$F21&gt;=PrSettings!$M$6),(ABS(AA21-$F21)&lt;=1)*1,IF(AND(ABS($F21-$G21-AA21+AB21)&lt;=1,$F21+$G21&gt;=PrSettings!$M$8),(ABS(AA21-$F21)&lt;=1)*(ABS(AB21-$G21)&lt;=1)*1,""))),"")</f>
        <v/>
      </c>
      <c r="AH21" s="300"/>
      <c r="AJ21" s="291">
        <f t="shared" si="2"/>
        <v>9</v>
      </c>
      <c r="AK21" s="292" t="str">
        <f t="shared" si="268"/>
        <v>C1</v>
      </c>
      <c r="AL21" s="293">
        <f t="shared" si="32"/>
        <v>10</v>
      </c>
      <c r="AM21" s="292" t="str">
        <f t="shared" si="269"/>
        <v>C2</v>
      </c>
      <c r="AN21" s="296"/>
      <c r="AO21" s="296"/>
      <c r="AP21" s="299"/>
      <c r="AQ21" s="293" t="str">
        <f t="shared" si="270"/>
        <v/>
      </c>
      <c r="AR21" s="293" t="str">
        <f>IF((AQ21&lt;&gt;""),IF(OR($F21&lt;&gt;$G21,PrSettings!$M$4="●"),(($F21-$G21)=(AN21-AO21))*1,0),"")</f>
        <v/>
      </c>
      <c r="AS21" s="293" t="str">
        <f t="shared" si="271"/>
        <v/>
      </c>
      <c r="AT21" s="293" t="str">
        <f>IF(AQ21&lt;&gt;"",IF(ABS($F21-$G21)&gt;=PrSettings!$M$7,(ABS($F21-$G21-AN21+AO21)&lt;=1)*1,IF(AND(AQ21,$F21=$G21,$F21&gt;=PrSettings!$M$6),(ABS(AN21-$F21)&lt;=1)*1,IF(AND(ABS($F21-$G21-AN21+AO21)&lt;=1,$F21+$G21&gt;=PrSettings!$M$8),(ABS(AN21-$F21)&lt;=1)*(ABS(AO21-$G21)&lt;=1)*1,""))),"")</f>
        <v/>
      </c>
      <c r="AU21" s="300"/>
      <c r="AW21" s="291">
        <f t="shared" si="3"/>
        <v>9</v>
      </c>
      <c r="AX21" s="292" t="str">
        <f t="shared" si="272"/>
        <v>C1</v>
      </c>
      <c r="AY21" s="293">
        <f t="shared" si="35"/>
        <v>10</v>
      </c>
      <c r="AZ21" s="292" t="str">
        <f t="shared" si="273"/>
        <v>C2</v>
      </c>
      <c r="BA21" s="296"/>
      <c r="BB21" s="296"/>
      <c r="BC21" s="299"/>
      <c r="BD21" s="293" t="str">
        <f t="shared" si="274"/>
        <v/>
      </c>
      <c r="BE21" s="293" t="str">
        <f>IF((BD21&lt;&gt;""),IF(OR($F21&lt;&gt;$G21,PrSettings!$M$4="●"),(($F21-$G21)=(BA21-BB21))*1,0),"")</f>
        <v/>
      </c>
      <c r="BF21" s="293" t="str">
        <f t="shared" si="275"/>
        <v/>
      </c>
      <c r="BG21" s="293" t="str">
        <f>IF(BD21&lt;&gt;"",IF(ABS($F21-$G21)&gt;=PrSettings!$M$7,(ABS($F21-$G21-BA21+BB21)&lt;=1)*1,IF(AND(BD21,$F21=$G21,$F21&gt;=PrSettings!$M$6),(ABS(BA21-$F21)&lt;=1)*1,IF(AND(ABS($F21-$G21-BA21+BB21)&lt;=1,$F21+$G21&gt;=PrSettings!$M$8),(ABS(BA21-$F21)&lt;=1)*(ABS(BB21-$G21)&lt;=1)*1,""))),"")</f>
        <v/>
      </c>
      <c r="BH21" s="300"/>
      <c r="BJ21" s="291">
        <f t="shared" si="4"/>
        <v>9</v>
      </c>
      <c r="BK21" s="292" t="str">
        <f t="shared" si="276"/>
        <v>C1</v>
      </c>
      <c r="BL21" s="293">
        <f t="shared" si="38"/>
        <v>10</v>
      </c>
      <c r="BM21" s="292" t="str">
        <f t="shared" si="277"/>
        <v>C2</v>
      </c>
      <c r="BN21" s="296"/>
      <c r="BO21" s="296"/>
      <c r="BP21" s="299"/>
      <c r="BQ21" s="293" t="str">
        <f t="shared" si="278"/>
        <v/>
      </c>
      <c r="BR21" s="293" t="str">
        <f>IF((BQ21&lt;&gt;""),IF(OR($F21&lt;&gt;$G21,PrSettings!$M$4="●"),(($F21-$G21)=(BN21-BO21))*1,0),"")</f>
        <v/>
      </c>
      <c r="BS21" s="293" t="str">
        <f t="shared" si="279"/>
        <v/>
      </c>
      <c r="BT21" s="293" t="str">
        <f>IF(BQ21&lt;&gt;"",IF(ABS($F21-$G21)&gt;=PrSettings!$M$7,(ABS($F21-$G21-BN21+BO21)&lt;=1)*1,IF(AND(BQ21,$F21=$G21,$F21&gt;=PrSettings!$M$6),(ABS(BN21-$F21)&lt;=1)*1,IF(AND(ABS($F21-$G21-BN21+BO21)&lt;=1,$F21+$G21&gt;=PrSettings!$M$8),(ABS(BN21-$F21)&lt;=1)*(ABS(BO21-$G21)&lt;=1)*1,""))),"")</f>
        <v/>
      </c>
      <c r="BU21" s="300"/>
      <c r="BW21" s="291">
        <f t="shared" si="5"/>
        <v>9</v>
      </c>
      <c r="BX21" s="292" t="str">
        <f t="shared" si="280"/>
        <v>C1</v>
      </c>
      <c r="BY21" s="293">
        <f t="shared" si="41"/>
        <v>10</v>
      </c>
      <c r="BZ21" s="292" t="str">
        <f t="shared" si="281"/>
        <v>C2</v>
      </c>
      <c r="CA21" s="296"/>
      <c r="CB21" s="296"/>
      <c r="CC21" s="299"/>
      <c r="CD21" s="293" t="str">
        <f t="shared" si="282"/>
        <v/>
      </c>
      <c r="CE21" s="293" t="str">
        <f>IF((CD21&lt;&gt;""),IF(OR($F21&lt;&gt;$G21,PrSettings!$M$4="●"),(($F21-$G21)=(CA21-CB21))*1,0),"")</f>
        <v/>
      </c>
      <c r="CF21" s="293" t="str">
        <f t="shared" si="283"/>
        <v/>
      </c>
      <c r="CG21" s="293" t="str">
        <f>IF(CD21&lt;&gt;"",IF(ABS($F21-$G21)&gt;=PrSettings!$M$7,(ABS($F21-$G21-CA21+CB21)&lt;=1)*1,IF(AND(CD21,$F21=$G21,$F21&gt;=PrSettings!$M$6),(ABS(CA21-$F21)&lt;=1)*1,IF(AND(ABS($F21-$G21-CA21+CB21)&lt;=1,$F21+$G21&gt;=PrSettings!$M$8),(ABS(CA21-$F21)&lt;=1)*(ABS(CB21-$G21)&lt;=1)*1,""))),"")</f>
        <v/>
      </c>
      <c r="CH21" s="300"/>
      <c r="CJ21" s="291">
        <f t="shared" si="6"/>
        <v>9</v>
      </c>
      <c r="CK21" s="292" t="str">
        <f t="shared" si="284"/>
        <v>C1</v>
      </c>
      <c r="CL21" s="293">
        <f t="shared" si="44"/>
        <v>10</v>
      </c>
      <c r="CM21" s="292" t="str">
        <f t="shared" si="285"/>
        <v>C2</v>
      </c>
      <c r="CN21" s="296"/>
      <c r="CO21" s="296"/>
      <c r="CP21" s="299"/>
      <c r="CQ21" s="293" t="str">
        <f t="shared" si="286"/>
        <v/>
      </c>
      <c r="CR21" s="293" t="str">
        <f>IF((CQ21&lt;&gt;""),IF(OR($F21&lt;&gt;$G21,PrSettings!$M$4="●"),(($F21-$G21)=(CN21-CO21))*1,0),"")</f>
        <v/>
      </c>
      <c r="CS21" s="293" t="str">
        <f t="shared" si="287"/>
        <v/>
      </c>
      <c r="CT21" s="293" t="str">
        <f>IF(CQ21&lt;&gt;"",IF(ABS($F21-$G21)&gt;=PrSettings!$M$7,(ABS($F21-$G21-CN21+CO21)&lt;=1)*1,IF(AND(CQ21,$F21=$G21,$F21&gt;=PrSettings!$M$6),(ABS(CN21-$F21)&lt;=1)*1,IF(AND(ABS($F21-$G21-CN21+CO21)&lt;=1,$F21+$G21&gt;=PrSettings!$M$8),(ABS(CN21-$F21)&lt;=1)*(ABS(CO21-$G21)&lt;=1)*1,""))),"")</f>
        <v/>
      </c>
      <c r="CU21" s="300"/>
      <c r="CW21" s="291">
        <f t="shared" si="7"/>
        <v>9</v>
      </c>
      <c r="CX21" s="292" t="str">
        <f t="shared" si="288"/>
        <v>C1</v>
      </c>
      <c r="CY21" s="293">
        <f t="shared" si="47"/>
        <v>10</v>
      </c>
      <c r="CZ21" s="292" t="str">
        <f t="shared" si="289"/>
        <v>C2</v>
      </c>
      <c r="DA21" s="296"/>
      <c r="DB21" s="296"/>
      <c r="DC21" s="299"/>
      <c r="DD21" s="293" t="str">
        <f t="shared" si="290"/>
        <v/>
      </c>
      <c r="DE21" s="293" t="str">
        <f>IF((DD21&lt;&gt;""),IF(OR($F21&lt;&gt;$G21,PrSettings!$M$4="●"),(($F21-$G21)=(DA21-DB21))*1,0),"")</f>
        <v/>
      </c>
      <c r="DF21" s="293" t="str">
        <f t="shared" si="291"/>
        <v/>
      </c>
      <c r="DG21" s="293" t="str">
        <f>IF(DD21&lt;&gt;"",IF(ABS($F21-$G21)&gt;=PrSettings!$M$7,(ABS($F21-$G21-DA21+DB21)&lt;=1)*1,IF(AND(DD21,$F21=$G21,$F21&gt;=PrSettings!$M$6),(ABS(DA21-$F21)&lt;=1)*1,IF(AND(ABS($F21-$G21-DA21+DB21)&lt;=1,$F21+$G21&gt;=PrSettings!$M$8),(ABS(DA21-$F21)&lt;=1)*(ABS(DB21-$G21)&lt;=1)*1,""))),"")</f>
        <v/>
      </c>
      <c r="DH21" s="300"/>
      <c r="DJ21" s="291">
        <f t="shared" si="8"/>
        <v>9</v>
      </c>
      <c r="DK21" s="292" t="str">
        <f t="shared" si="292"/>
        <v>C1</v>
      </c>
      <c r="DL21" s="293">
        <f t="shared" si="50"/>
        <v>10</v>
      </c>
      <c r="DM21" s="292" t="str">
        <f t="shared" si="293"/>
        <v>C2</v>
      </c>
      <c r="DN21" s="296"/>
      <c r="DO21" s="296"/>
      <c r="DP21" s="299"/>
      <c r="DQ21" s="293" t="str">
        <f t="shared" si="294"/>
        <v/>
      </c>
      <c r="DR21" s="293" t="str">
        <f>IF((DQ21&lt;&gt;""),IF(OR($F21&lt;&gt;$G21,PrSettings!$M$4="●"),(($F21-$G21)=(DN21-DO21))*1,0),"")</f>
        <v/>
      </c>
      <c r="DS21" s="293" t="str">
        <f t="shared" si="295"/>
        <v/>
      </c>
      <c r="DT21" s="293" t="str">
        <f>IF(DQ21&lt;&gt;"",IF(ABS($F21-$G21)&gt;=PrSettings!$M$7,(ABS($F21-$G21-DN21+DO21)&lt;=1)*1,IF(AND(DQ21,$F21=$G21,$F21&gt;=PrSettings!$M$6),(ABS(DN21-$F21)&lt;=1)*1,IF(AND(ABS($F21-$G21-DN21+DO21)&lt;=1,$F21+$G21&gt;=PrSettings!$M$8),(ABS(DN21-$F21)&lt;=1)*(ABS(DO21-$G21)&lt;=1)*1,""))),"")</f>
        <v/>
      </c>
      <c r="DU21" s="300"/>
      <c r="DW21" s="291">
        <f t="shared" si="9"/>
        <v>9</v>
      </c>
      <c r="DX21" s="292" t="str">
        <f t="shared" si="296"/>
        <v>C1</v>
      </c>
      <c r="DY21" s="293">
        <f t="shared" si="53"/>
        <v>10</v>
      </c>
      <c r="DZ21" s="292" t="str">
        <f t="shared" si="297"/>
        <v>C2</v>
      </c>
      <c r="EA21" s="296"/>
      <c r="EB21" s="296"/>
      <c r="EC21" s="299"/>
      <c r="ED21" s="293" t="str">
        <f t="shared" si="298"/>
        <v/>
      </c>
      <c r="EE21" s="293" t="str">
        <f>IF((ED21&lt;&gt;""),IF(OR($F21&lt;&gt;$G21,PrSettings!$M$4="●"),(($F21-$G21)=(EA21-EB21))*1,0),"")</f>
        <v/>
      </c>
      <c r="EF21" s="293" t="str">
        <f t="shared" si="299"/>
        <v/>
      </c>
      <c r="EG21" s="293" t="str">
        <f>IF(ED21&lt;&gt;"",IF(ABS($F21-$G21)&gt;=PrSettings!$M$7,(ABS($F21-$G21-EA21+EB21)&lt;=1)*1,IF(AND(ED21,$F21=$G21,$F21&gt;=PrSettings!$M$6),(ABS(EA21-$F21)&lt;=1)*1,IF(AND(ABS($F21-$G21-EA21+EB21)&lt;=1,$F21+$G21&gt;=PrSettings!$M$8),(ABS(EA21-$F21)&lt;=1)*(ABS(EB21-$G21)&lt;=1)*1,""))),"")</f>
        <v/>
      </c>
      <c r="EH21" s="300"/>
      <c r="EJ21" s="291">
        <f t="shared" si="10"/>
        <v>9</v>
      </c>
      <c r="EK21" s="292" t="str">
        <f t="shared" si="300"/>
        <v>C1</v>
      </c>
      <c r="EL21" s="293">
        <f t="shared" si="56"/>
        <v>10</v>
      </c>
      <c r="EM21" s="292" t="str">
        <f t="shared" si="301"/>
        <v>C2</v>
      </c>
      <c r="EN21" s="296"/>
      <c r="EO21" s="296"/>
      <c r="EP21" s="299"/>
      <c r="EQ21" s="293" t="str">
        <f t="shared" si="302"/>
        <v/>
      </c>
      <c r="ER21" s="293" t="str">
        <f>IF((EQ21&lt;&gt;""),IF(OR($F21&lt;&gt;$G21,PrSettings!$M$4="●"),(($F21-$G21)=(EN21-EO21))*1,0),"")</f>
        <v/>
      </c>
      <c r="ES21" s="293" t="str">
        <f t="shared" si="303"/>
        <v/>
      </c>
      <c r="ET21" s="293" t="str">
        <f>IF(EQ21&lt;&gt;"",IF(ABS($F21-$G21)&gt;=PrSettings!$M$7,(ABS($F21-$G21-EN21+EO21)&lt;=1)*1,IF(AND(EQ21,$F21=$G21,$F21&gt;=PrSettings!$M$6),(ABS(EN21-$F21)&lt;=1)*1,IF(AND(ABS($F21-$G21-EN21+EO21)&lt;=1,$F21+$G21&gt;=PrSettings!$M$8),(ABS(EN21-$F21)&lt;=1)*(ABS(EO21-$G21)&lt;=1)*1,""))),"")</f>
        <v/>
      </c>
      <c r="EU21" s="300"/>
      <c r="EW21" s="291">
        <f t="shared" si="11"/>
        <v>9</v>
      </c>
      <c r="EX21" s="292" t="str">
        <f t="shared" si="304"/>
        <v>C1</v>
      </c>
      <c r="EY21" s="293">
        <f t="shared" si="59"/>
        <v>10</v>
      </c>
      <c r="EZ21" s="292" t="str">
        <f t="shared" si="305"/>
        <v>C2</v>
      </c>
      <c r="FA21" s="296"/>
      <c r="FB21" s="296"/>
      <c r="FC21" s="299"/>
      <c r="FD21" s="293" t="str">
        <f t="shared" si="306"/>
        <v/>
      </c>
      <c r="FE21" s="293" t="str">
        <f>IF((FD21&lt;&gt;""),IF(OR($F21&lt;&gt;$G21,PrSettings!$M$4="●"),(($F21-$G21)=(FA21-FB21))*1,0),"")</f>
        <v/>
      </c>
      <c r="FF21" s="293" t="str">
        <f t="shared" si="307"/>
        <v/>
      </c>
      <c r="FG21" s="293" t="str">
        <f>IF(FD21&lt;&gt;"",IF(ABS($F21-$G21)&gt;=PrSettings!$M$7,(ABS($F21-$G21-FA21+FB21)&lt;=1)*1,IF(AND(FD21,$F21=$G21,$F21&gt;=PrSettings!$M$6),(ABS(FA21-$F21)&lt;=1)*1,IF(AND(ABS($F21-$G21-FA21+FB21)&lt;=1,$F21+$G21&gt;=PrSettings!$M$8),(ABS(FA21-$F21)&lt;=1)*(ABS(FB21-$G21)&lt;=1)*1,""))),"")</f>
        <v/>
      </c>
      <c r="FH21" s="300"/>
      <c r="FJ21" s="291">
        <f t="shared" si="12"/>
        <v>9</v>
      </c>
      <c r="FK21" s="292" t="str">
        <f t="shared" si="308"/>
        <v>C1</v>
      </c>
      <c r="FL21" s="293">
        <f t="shared" si="62"/>
        <v>10</v>
      </c>
      <c r="FM21" s="292" t="str">
        <f t="shared" si="309"/>
        <v>C2</v>
      </c>
      <c r="FN21" s="296"/>
      <c r="FO21" s="296"/>
      <c r="FP21" s="299"/>
      <c r="FQ21" s="293" t="str">
        <f t="shared" si="310"/>
        <v/>
      </c>
      <c r="FR21" s="293" t="str">
        <f>IF((FQ21&lt;&gt;""),IF(OR($F21&lt;&gt;$G21,PrSettings!$M$4="●"),(($F21-$G21)=(FN21-FO21))*1,0),"")</f>
        <v/>
      </c>
      <c r="FS21" s="293" t="str">
        <f t="shared" si="311"/>
        <v/>
      </c>
      <c r="FT21" s="293" t="str">
        <f>IF(FQ21&lt;&gt;"",IF(ABS($F21-$G21)&gt;=PrSettings!$M$7,(ABS($F21-$G21-FN21+FO21)&lt;=1)*1,IF(AND(FQ21,$F21=$G21,$F21&gt;=PrSettings!$M$6),(ABS(FN21-$F21)&lt;=1)*1,IF(AND(ABS($F21-$G21-FN21+FO21)&lt;=1,$F21+$G21&gt;=PrSettings!$M$8),(ABS(FN21-$F21)&lt;=1)*(ABS(FO21-$G21)&lt;=1)*1,""))),"")</f>
        <v/>
      </c>
      <c r="FU21" s="300"/>
      <c r="FW21" s="291">
        <f t="shared" si="13"/>
        <v>9</v>
      </c>
      <c r="FX21" s="292" t="str">
        <f t="shared" si="312"/>
        <v>C1</v>
      </c>
      <c r="FY21" s="293">
        <f t="shared" si="65"/>
        <v>10</v>
      </c>
      <c r="FZ21" s="292" t="str">
        <f t="shared" si="313"/>
        <v>C2</v>
      </c>
      <c r="GA21" s="296"/>
      <c r="GB21" s="296"/>
      <c r="GC21" s="299"/>
      <c r="GD21" s="293" t="str">
        <f t="shared" si="314"/>
        <v/>
      </c>
      <c r="GE21" s="293" t="str">
        <f>IF((GD21&lt;&gt;""),IF(OR($F21&lt;&gt;$G21,PrSettings!$M$4="●"),(($F21-$G21)=(GA21-GB21))*1,0),"")</f>
        <v/>
      </c>
      <c r="GF21" s="293" t="str">
        <f t="shared" si="315"/>
        <v/>
      </c>
      <c r="GG21" s="293" t="str">
        <f>IF(GD21&lt;&gt;"",IF(ABS($F21-$G21)&gt;=PrSettings!$M$7,(ABS($F21-$G21-GA21+GB21)&lt;=1)*1,IF(AND(GD21,$F21=$G21,$F21&gt;=PrSettings!$M$6),(ABS(GA21-$F21)&lt;=1)*1,IF(AND(ABS($F21-$G21-GA21+GB21)&lt;=1,$F21+$G21&gt;=PrSettings!$M$8),(ABS(GA21-$F21)&lt;=1)*(ABS(GB21-$G21)&lt;=1)*1,""))),"")</f>
        <v/>
      </c>
      <c r="GH21" s="300"/>
      <c r="GJ21" s="291">
        <f t="shared" si="14"/>
        <v>9</v>
      </c>
      <c r="GK21" s="292" t="str">
        <f t="shared" si="316"/>
        <v>C1</v>
      </c>
      <c r="GL21" s="293">
        <f t="shared" si="68"/>
        <v>10</v>
      </c>
      <c r="GM21" s="292" t="str">
        <f t="shared" si="317"/>
        <v>C2</v>
      </c>
      <c r="GN21" s="296"/>
      <c r="GO21" s="296"/>
      <c r="GP21" s="299"/>
      <c r="GQ21" s="293" t="str">
        <f t="shared" si="318"/>
        <v/>
      </c>
      <c r="GR21" s="293" t="str">
        <f>IF((GQ21&lt;&gt;""),IF(OR($F21&lt;&gt;$G21,PrSettings!$M$4="●"),(($F21-$G21)=(GN21-GO21))*1,0),"")</f>
        <v/>
      </c>
      <c r="GS21" s="293" t="str">
        <f t="shared" si="319"/>
        <v/>
      </c>
      <c r="GT21" s="293" t="str">
        <f>IF(GQ21&lt;&gt;"",IF(ABS($F21-$G21)&gt;=PrSettings!$M$7,(ABS($F21-$G21-GN21+GO21)&lt;=1)*1,IF(AND(GQ21,$F21=$G21,$F21&gt;=PrSettings!$M$6),(ABS(GN21-$F21)&lt;=1)*1,IF(AND(ABS($F21-$G21-GN21+GO21)&lt;=1,$F21+$G21&gt;=PrSettings!$M$8),(ABS(GN21-$F21)&lt;=1)*(ABS(GO21-$G21)&lt;=1)*1,""))),"")</f>
        <v/>
      </c>
      <c r="GU21" s="300"/>
      <c r="GW21" s="291">
        <f t="shared" si="15"/>
        <v>9</v>
      </c>
      <c r="GX21" s="292" t="str">
        <f t="shared" si="320"/>
        <v>C1</v>
      </c>
      <c r="GY21" s="293">
        <f t="shared" si="71"/>
        <v>10</v>
      </c>
      <c r="GZ21" s="292" t="str">
        <f t="shared" si="321"/>
        <v>C2</v>
      </c>
      <c r="HA21" s="296"/>
      <c r="HB21" s="296"/>
      <c r="HC21" s="299"/>
      <c r="HD21" s="293" t="str">
        <f t="shared" si="322"/>
        <v/>
      </c>
      <c r="HE21" s="293" t="str">
        <f>IF((HD21&lt;&gt;""),IF(OR($F21&lt;&gt;$G21,PrSettings!$M$4="●"),(($F21-$G21)=(HA21-HB21))*1,0),"")</f>
        <v/>
      </c>
      <c r="HF21" s="293" t="str">
        <f t="shared" si="323"/>
        <v/>
      </c>
      <c r="HG21" s="293" t="str">
        <f>IF(HD21&lt;&gt;"",IF(ABS($F21-$G21)&gt;=PrSettings!$M$7,(ABS($F21-$G21-HA21+HB21)&lt;=1)*1,IF(AND(HD21,$F21=$G21,$F21&gt;=PrSettings!$M$6),(ABS(HA21-$F21)&lt;=1)*1,IF(AND(ABS($F21-$G21-HA21+HB21)&lt;=1,$F21+$G21&gt;=PrSettings!$M$8),(ABS(HA21-$F21)&lt;=1)*(ABS(HB21-$G21)&lt;=1)*1,""))),"")</f>
        <v/>
      </c>
      <c r="HH21" s="300"/>
      <c r="HJ21" s="291">
        <f t="shared" si="16"/>
        <v>9</v>
      </c>
      <c r="HK21" s="292" t="str">
        <f t="shared" si="324"/>
        <v>C1</v>
      </c>
      <c r="HL21" s="293">
        <f t="shared" si="74"/>
        <v>10</v>
      </c>
      <c r="HM21" s="292" t="str">
        <f t="shared" si="325"/>
        <v>C2</v>
      </c>
      <c r="HN21" s="296"/>
      <c r="HO21" s="296"/>
      <c r="HP21" s="299"/>
      <c r="HQ21" s="293" t="str">
        <f t="shared" si="326"/>
        <v/>
      </c>
      <c r="HR21" s="293" t="str">
        <f>IF((HQ21&lt;&gt;""),IF(OR($F21&lt;&gt;$G21,PrSettings!$M$4="●"),(($F21-$G21)=(HN21-HO21))*1,0),"")</f>
        <v/>
      </c>
      <c r="HS21" s="293" t="str">
        <f t="shared" si="327"/>
        <v/>
      </c>
      <c r="HT21" s="293" t="str">
        <f>IF(HQ21&lt;&gt;"",IF(ABS($F21-$G21)&gt;=PrSettings!$M$7,(ABS($F21-$G21-HN21+HO21)&lt;=1)*1,IF(AND(HQ21,$F21=$G21,$F21&gt;=PrSettings!$M$6),(ABS(HN21-$F21)&lt;=1)*1,IF(AND(ABS($F21-$G21-HN21+HO21)&lt;=1,$F21+$G21&gt;=PrSettings!$M$8),(ABS(HN21-$F21)&lt;=1)*(ABS(HO21-$G21)&lt;=1)*1,""))),"")</f>
        <v/>
      </c>
      <c r="HU21" s="300"/>
      <c r="HW21" s="291">
        <f t="shared" si="17"/>
        <v>9</v>
      </c>
      <c r="HX21" s="292" t="str">
        <f t="shared" si="328"/>
        <v>C1</v>
      </c>
      <c r="HY21" s="293">
        <f t="shared" si="77"/>
        <v>10</v>
      </c>
      <c r="HZ21" s="292" t="str">
        <f t="shared" si="329"/>
        <v>C2</v>
      </c>
      <c r="IA21" s="296"/>
      <c r="IB21" s="296"/>
      <c r="IC21" s="299"/>
      <c r="ID21" s="293" t="str">
        <f t="shared" si="330"/>
        <v/>
      </c>
      <c r="IE21" s="293" t="str">
        <f>IF((ID21&lt;&gt;""),IF(OR($F21&lt;&gt;$G21,PrSettings!$M$4="●"),(($F21-$G21)=(IA21-IB21))*1,0),"")</f>
        <v/>
      </c>
      <c r="IF21" s="293" t="str">
        <f t="shared" si="331"/>
        <v/>
      </c>
      <c r="IG21" s="293" t="str">
        <f>IF(ID21&lt;&gt;"",IF(ABS($F21-$G21)&gt;=PrSettings!$M$7,(ABS($F21-$G21-IA21+IB21)&lt;=1)*1,IF(AND(ID21,$F21=$G21,$F21&gt;=PrSettings!$M$6),(ABS(IA21-$F21)&lt;=1)*1,IF(AND(ABS($F21-$G21-IA21+IB21)&lt;=1,$F21+$G21&gt;=PrSettings!$M$8),(ABS(IA21-$F21)&lt;=1)*(ABS(IB21-$G21)&lt;=1)*1,""))),"")</f>
        <v/>
      </c>
      <c r="IH21" s="300"/>
      <c r="IJ21" s="291">
        <f t="shared" si="18"/>
        <v>9</v>
      </c>
      <c r="IK21" s="292" t="str">
        <f t="shared" si="332"/>
        <v>C1</v>
      </c>
      <c r="IL21" s="293">
        <f t="shared" si="80"/>
        <v>10</v>
      </c>
      <c r="IM21" s="292" t="str">
        <f t="shared" si="333"/>
        <v>C2</v>
      </c>
      <c r="IN21" s="296"/>
      <c r="IO21" s="296"/>
      <c r="IP21" s="299"/>
      <c r="IQ21" s="293" t="str">
        <f t="shared" si="334"/>
        <v/>
      </c>
      <c r="IR21" s="293" t="str">
        <f>IF((IQ21&lt;&gt;""),IF(OR($F21&lt;&gt;$G21,PrSettings!$M$4="●"),(($F21-$G21)=(IN21-IO21))*1,0),"")</f>
        <v/>
      </c>
      <c r="IS21" s="293" t="str">
        <f t="shared" si="335"/>
        <v/>
      </c>
      <c r="IT21" s="293" t="str">
        <f>IF(IQ21&lt;&gt;"",IF(ABS($F21-$G21)&gt;=PrSettings!$M$7,(ABS($F21-$G21-IN21+IO21)&lt;=1)*1,IF(AND(IQ21,$F21=$G21,$F21&gt;=PrSettings!$M$6),(ABS(IN21-$F21)&lt;=1)*1,IF(AND(ABS($F21-$G21-IN21+IO21)&lt;=1,$F21+$G21&gt;=PrSettings!$M$8),(ABS(IN21-$F21)&lt;=1)*(ABS(IO21-$G21)&lt;=1)*1,""))),"")</f>
        <v/>
      </c>
      <c r="IU21" s="300"/>
      <c r="IW21" s="291">
        <f t="shared" si="19"/>
        <v>9</v>
      </c>
      <c r="IX21" s="292" t="str">
        <f t="shared" si="336"/>
        <v>C1</v>
      </c>
      <c r="IY21" s="293">
        <f t="shared" si="83"/>
        <v>10</v>
      </c>
      <c r="IZ21" s="292" t="str">
        <f t="shared" si="337"/>
        <v>C2</v>
      </c>
      <c r="JA21" s="296"/>
      <c r="JB21" s="296"/>
      <c r="JC21" s="299"/>
      <c r="JD21" s="293" t="str">
        <f t="shared" si="338"/>
        <v/>
      </c>
      <c r="JE21" s="293" t="str">
        <f>IF((JD21&lt;&gt;""),IF(OR($F21&lt;&gt;$G21,PrSettings!$M$4="●"),(($F21-$G21)=(JA21-JB21))*1,0),"")</f>
        <v/>
      </c>
      <c r="JF21" s="293" t="str">
        <f t="shared" si="339"/>
        <v/>
      </c>
      <c r="JG21" s="293" t="str">
        <f>IF(JD21&lt;&gt;"",IF(ABS($F21-$G21)&gt;=PrSettings!$M$7,(ABS($F21-$G21-JA21+JB21)&lt;=1)*1,IF(AND(JD21,$F21=$G21,$F21&gt;=PrSettings!$M$6),(ABS(JA21-$F21)&lt;=1)*1,IF(AND(ABS($F21-$G21-JA21+JB21)&lt;=1,$F21+$G21&gt;=PrSettings!$M$8),(ABS(JA21-$F21)&lt;=1)*(ABS(JB21-$G21)&lt;=1)*1,""))),"")</f>
        <v/>
      </c>
      <c r="JH21" s="300"/>
      <c r="JJ21" s="291">
        <f t="shared" si="20"/>
        <v>9</v>
      </c>
      <c r="JK21" s="292" t="str">
        <f t="shared" si="340"/>
        <v>C1</v>
      </c>
      <c r="JL21" s="293">
        <f t="shared" si="86"/>
        <v>10</v>
      </c>
      <c r="JM21" s="292" t="str">
        <f t="shared" si="341"/>
        <v>C2</v>
      </c>
      <c r="JN21" s="296"/>
      <c r="JO21" s="296"/>
      <c r="JP21" s="299"/>
      <c r="JQ21" s="293" t="str">
        <f t="shared" si="342"/>
        <v/>
      </c>
      <c r="JR21" s="293" t="str">
        <f>IF((JQ21&lt;&gt;""),IF(OR($F21&lt;&gt;$G21,PrSettings!$M$4="●"),(($F21-$G21)=(JN21-JO21))*1,0),"")</f>
        <v/>
      </c>
      <c r="JS21" s="293" t="str">
        <f t="shared" si="343"/>
        <v/>
      </c>
      <c r="JT21" s="293" t="str">
        <f>IF(JQ21&lt;&gt;"",IF(ABS($F21-$G21)&gt;=PrSettings!$M$7,(ABS($F21-$G21-JN21+JO21)&lt;=1)*1,IF(AND(JQ21,$F21=$G21,$F21&gt;=PrSettings!$M$6),(ABS(JN21-$F21)&lt;=1)*1,IF(AND(ABS($F21-$G21-JN21+JO21)&lt;=1,$F21+$G21&gt;=PrSettings!$M$8),(ABS(JN21-$F21)&lt;=1)*(ABS(JO21-$G21)&lt;=1)*1,""))),"")</f>
        <v/>
      </c>
      <c r="JU21" s="300"/>
      <c r="JW21" s="291">
        <f t="shared" si="21"/>
        <v>9</v>
      </c>
      <c r="JX21" s="292" t="str">
        <f t="shared" si="344"/>
        <v>C1</v>
      </c>
      <c r="JY21" s="293">
        <f t="shared" si="89"/>
        <v>10</v>
      </c>
      <c r="JZ21" s="292" t="str">
        <f t="shared" si="345"/>
        <v>C2</v>
      </c>
      <c r="KA21" s="296"/>
      <c r="KB21" s="296"/>
      <c r="KC21" s="299"/>
      <c r="KD21" s="293" t="str">
        <f t="shared" si="346"/>
        <v/>
      </c>
      <c r="KE21" s="293" t="str">
        <f>IF((KD21&lt;&gt;""),IF(OR($F21&lt;&gt;$G21,PrSettings!$M$4="●"),(($F21-$G21)=(KA21-KB21))*1,0),"")</f>
        <v/>
      </c>
      <c r="KF21" s="293" t="str">
        <f t="shared" si="347"/>
        <v/>
      </c>
      <c r="KG21" s="293" t="str">
        <f>IF(KD21&lt;&gt;"",IF(ABS($F21-$G21)&gt;=PrSettings!$M$7,(ABS($F21-$G21-KA21+KB21)&lt;=1)*1,IF(AND(KD21,$F21=$G21,$F21&gt;=PrSettings!$M$6),(ABS(KA21-$F21)&lt;=1)*1,IF(AND(ABS($F21-$G21-KA21+KB21)&lt;=1,$F21+$G21&gt;=PrSettings!$M$8),(ABS(KA21-$F21)&lt;=1)*(ABS(KB21-$G21)&lt;=1)*1,""))),"")</f>
        <v/>
      </c>
      <c r="KH21" s="300"/>
      <c r="KJ21" s="291">
        <f t="shared" si="22"/>
        <v>9</v>
      </c>
      <c r="KK21" s="292" t="str">
        <f t="shared" si="348"/>
        <v>C1</v>
      </c>
      <c r="KL21" s="293">
        <f t="shared" si="92"/>
        <v>10</v>
      </c>
      <c r="KM21" s="292" t="str">
        <f t="shared" si="349"/>
        <v>C2</v>
      </c>
      <c r="KN21" s="296"/>
      <c r="KO21" s="296"/>
      <c r="KP21" s="299"/>
      <c r="KQ21" s="293" t="str">
        <f t="shared" si="350"/>
        <v/>
      </c>
      <c r="KR21" s="293" t="str">
        <f>IF((KQ21&lt;&gt;""),IF(OR($F21&lt;&gt;$G21,PrSettings!$M$4="●"),(($F21-$G21)=(KN21-KO21))*1,0),"")</f>
        <v/>
      </c>
      <c r="KS21" s="293" t="str">
        <f t="shared" si="351"/>
        <v/>
      </c>
      <c r="KT21" s="293" t="str">
        <f>IF(KQ21&lt;&gt;"",IF(ABS($F21-$G21)&gt;=PrSettings!$M$7,(ABS($F21-$G21-KN21+KO21)&lt;=1)*1,IF(AND(KQ21,$F21=$G21,$F21&gt;=PrSettings!$M$6),(ABS(KN21-$F21)&lt;=1)*1,IF(AND(ABS($F21-$G21-KN21+KO21)&lt;=1,$F21+$G21&gt;=PrSettings!$M$8),(ABS(KN21-$F21)&lt;=1)*(ABS(KO21-$G21)&lt;=1)*1,""))),"")</f>
        <v/>
      </c>
      <c r="KU21" s="300"/>
      <c r="KW21" s="291">
        <f t="shared" si="23"/>
        <v>9</v>
      </c>
      <c r="KX21" s="292" t="str">
        <f t="shared" si="352"/>
        <v>C1</v>
      </c>
      <c r="KY21" s="293">
        <f t="shared" si="95"/>
        <v>10</v>
      </c>
      <c r="KZ21" s="292" t="str">
        <f t="shared" si="353"/>
        <v>C2</v>
      </c>
      <c r="LA21" s="296"/>
      <c r="LB21" s="296"/>
      <c r="LC21" s="299"/>
      <c r="LD21" s="293" t="str">
        <f t="shared" si="354"/>
        <v/>
      </c>
      <c r="LE21" s="293" t="str">
        <f>IF((LD21&lt;&gt;""),IF(OR($F21&lt;&gt;$G21,PrSettings!$M$4="●"),(($F21-$G21)=(LA21-LB21))*1,0),"")</f>
        <v/>
      </c>
      <c r="LF21" s="293" t="str">
        <f t="shared" si="355"/>
        <v/>
      </c>
      <c r="LG21" s="293" t="str">
        <f>IF(LD21&lt;&gt;"",IF(ABS($F21-$G21)&gt;=PrSettings!$M$7,(ABS($F21-$G21-LA21+LB21)&lt;=1)*1,IF(AND(LD21,$F21=$G21,$F21&gt;=PrSettings!$M$6),(ABS(LA21-$F21)&lt;=1)*1,IF(AND(ABS($F21-$G21-LA21+LB21)&lt;=1,$F21+$G21&gt;=PrSettings!$M$8),(ABS(LA21-$F21)&lt;=1)*(ABS(LB21-$G21)&lt;=1)*1,""))),"")</f>
        <v/>
      </c>
      <c r="LH21" s="300"/>
      <c r="LJ21" s="291">
        <f t="shared" si="24"/>
        <v>9</v>
      </c>
      <c r="LK21" s="292" t="str">
        <f t="shared" si="356"/>
        <v>C1</v>
      </c>
      <c r="LL21" s="293">
        <f t="shared" si="98"/>
        <v>10</v>
      </c>
      <c r="LM21" s="292" t="str">
        <f t="shared" si="357"/>
        <v>C2</v>
      </c>
      <c r="LN21" s="296"/>
      <c r="LO21" s="296"/>
      <c r="LP21" s="299"/>
      <c r="LQ21" s="293" t="str">
        <f t="shared" si="358"/>
        <v/>
      </c>
      <c r="LR21" s="293" t="str">
        <f>IF((LQ21&lt;&gt;""),IF(OR($F21&lt;&gt;$G21,PrSettings!$M$4="●"),(($F21-$G21)=(LN21-LO21))*1,0),"")</f>
        <v/>
      </c>
      <c r="LS21" s="293" t="str">
        <f t="shared" si="359"/>
        <v/>
      </c>
      <c r="LT21" s="293" t="str">
        <f>IF(LQ21&lt;&gt;"",IF(ABS($F21-$G21)&gt;=PrSettings!$M$7,(ABS($F21-$G21-LN21+LO21)&lt;=1)*1,IF(AND(LQ21,$F21=$G21,$F21&gt;=PrSettings!$M$6),(ABS(LN21-$F21)&lt;=1)*1,IF(AND(ABS($F21-$G21-LN21+LO21)&lt;=1,$F21+$G21&gt;=PrSettings!$M$8),(ABS(LN21-$F21)&lt;=1)*(ABS(LO21-$G21)&lt;=1)*1,""))),"")</f>
        <v/>
      </c>
      <c r="LU21" s="300"/>
      <c r="LW21" s="291">
        <f t="shared" si="25"/>
        <v>9</v>
      </c>
      <c r="LX21" s="292" t="str">
        <f t="shared" si="360"/>
        <v>C1</v>
      </c>
      <c r="LY21" s="293">
        <f t="shared" si="101"/>
        <v>10</v>
      </c>
      <c r="LZ21" s="292" t="str">
        <f t="shared" si="361"/>
        <v>C2</v>
      </c>
      <c r="MA21" s="296"/>
      <c r="MB21" s="296"/>
      <c r="MC21" s="299"/>
      <c r="MD21" s="293" t="str">
        <f t="shared" si="362"/>
        <v/>
      </c>
      <c r="ME21" s="293" t="str">
        <f>IF((MD21&lt;&gt;""),IF(OR($F21&lt;&gt;$G21,PrSettings!$M$4="●"),(($F21-$G21)=(MA21-MB21))*1,0),"")</f>
        <v/>
      </c>
      <c r="MF21" s="293" t="str">
        <f t="shared" si="363"/>
        <v/>
      </c>
      <c r="MG21" s="293" t="str">
        <f>IF(MD21&lt;&gt;"",IF(ABS($F21-$G21)&gt;=PrSettings!$M$7,(ABS($F21-$G21-MA21+MB21)&lt;=1)*1,IF(AND(MD21,$F21=$G21,$F21&gt;=PrSettings!$M$6),(ABS(MA21-$F21)&lt;=1)*1,IF(AND(ABS($F21-$G21-MA21+MB21)&lt;=1,$F21+$G21&gt;=PrSettings!$M$8),(ABS(MA21-$F21)&lt;=1)*(ABS(MB21-$G21)&lt;=1)*1,""))),"")</f>
        <v/>
      </c>
      <c r="MH21" s="300"/>
    </row>
    <row r="22" spans="2:346" x14ac:dyDescent="0.25">
      <c r="B22" s="291">
        <f>INDEX(Groups!$C$7:$C$35,MATCH(C22,Groups!$D$7:$D$35,0))</f>
        <v>10</v>
      </c>
      <c r="C22" s="292" t="str">
        <f>CalcC!$P$24</f>
        <v>C2</v>
      </c>
      <c r="D22" s="293">
        <f>INDEX(Groups!$C$7:$C$35,MATCH(E22,Groups!$D$7:$D$35,0))</f>
        <v>12</v>
      </c>
      <c r="E22" s="292" t="str">
        <f>CalcC!$Q$24</f>
        <v>C4</v>
      </c>
      <c r="F22" s="294" t="str">
        <f>CalcC!$R$24</f>
        <v/>
      </c>
      <c r="G22" s="295" t="str">
        <f>CalcC!$S$24</f>
        <v/>
      </c>
      <c r="J22" s="291">
        <f t="shared" si="0"/>
        <v>10</v>
      </c>
      <c r="K22" s="292" t="str">
        <f t="shared" si="260"/>
        <v>C2</v>
      </c>
      <c r="L22" s="293">
        <f t="shared" si="26"/>
        <v>12</v>
      </c>
      <c r="M22" s="292" t="str">
        <f t="shared" si="261"/>
        <v>C4</v>
      </c>
      <c r="N22" s="296"/>
      <c r="O22" s="296"/>
      <c r="P22" s="299"/>
      <c r="Q22" s="293" t="str">
        <f t="shared" si="262"/>
        <v/>
      </c>
      <c r="R22" s="293" t="str">
        <f>IF((Q22&lt;&gt;""),IF(OR($F22&lt;&gt;$G22,PrSettings!$M$4="●"),(($F22-$G22)=(N22-O22))*1,0),"")</f>
        <v/>
      </c>
      <c r="S22" s="293" t="str">
        <f t="shared" si="263"/>
        <v/>
      </c>
      <c r="T22" s="293" t="str">
        <f>IF(Q22&lt;&gt;"",IF(ABS($F22-$G22)&gt;=PrSettings!$M$7,(ABS($F22-$G22-N22+O22)&lt;=1)*1,IF(AND(Q22,$F22=$G22,$F22&gt;=PrSettings!$M$6),(ABS(N22-$F22)&lt;=1)*1,IF(AND(ABS($F22-$G22-N22+O22)&lt;=1,$F22+$G22&gt;=PrSettings!$M$8),(ABS(N22-$F22)&lt;=1)*(ABS(O22-$G22)&lt;=1)*1,""))),"")</f>
        <v/>
      </c>
      <c r="U22" s="300"/>
      <c r="W22" s="291">
        <f t="shared" si="1"/>
        <v>10</v>
      </c>
      <c r="X22" s="292" t="str">
        <f t="shared" si="264"/>
        <v>C2</v>
      </c>
      <c r="Y22" s="293">
        <f t="shared" si="29"/>
        <v>12</v>
      </c>
      <c r="Z22" s="292" t="str">
        <f t="shared" si="265"/>
        <v>C4</v>
      </c>
      <c r="AA22" s="296"/>
      <c r="AB22" s="296"/>
      <c r="AC22" s="299"/>
      <c r="AD22" s="293" t="str">
        <f t="shared" si="266"/>
        <v/>
      </c>
      <c r="AE22" s="293" t="str">
        <f>IF((AD22&lt;&gt;""),IF(OR($F22&lt;&gt;$G22,PrSettings!$M$4="●"),(($F22-$G22)=(AA22-AB22))*1,0),"")</f>
        <v/>
      </c>
      <c r="AF22" s="293" t="str">
        <f t="shared" si="267"/>
        <v/>
      </c>
      <c r="AG22" s="293" t="str">
        <f>IF(AD22&lt;&gt;"",IF(ABS($F22-$G22)&gt;=PrSettings!$M$7,(ABS($F22-$G22-AA22+AB22)&lt;=1)*1,IF(AND(AD22,$F22=$G22,$F22&gt;=PrSettings!$M$6),(ABS(AA22-$F22)&lt;=1)*1,IF(AND(ABS($F22-$G22-AA22+AB22)&lt;=1,$F22+$G22&gt;=PrSettings!$M$8),(ABS(AA22-$F22)&lt;=1)*(ABS(AB22-$G22)&lt;=1)*1,""))),"")</f>
        <v/>
      </c>
      <c r="AH22" s="300"/>
      <c r="AJ22" s="291">
        <f t="shared" si="2"/>
        <v>10</v>
      </c>
      <c r="AK22" s="292" t="str">
        <f t="shared" si="268"/>
        <v>C2</v>
      </c>
      <c r="AL22" s="293">
        <f t="shared" si="32"/>
        <v>12</v>
      </c>
      <c r="AM22" s="292" t="str">
        <f t="shared" si="269"/>
        <v>C4</v>
      </c>
      <c r="AN22" s="296"/>
      <c r="AO22" s="296"/>
      <c r="AP22" s="299"/>
      <c r="AQ22" s="293" t="str">
        <f t="shared" si="270"/>
        <v/>
      </c>
      <c r="AR22" s="293" t="str">
        <f>IF((AQ22&lt;&gt;""),IF(OR($F22&lt;&gt;$G22,PrSettings!$M$4="●"),(($F22-$G22)=(AN22-AO22))*1,0),"")</f>
        <v/>
      </c>
      <c r="AS22" s="293" t="str">
        <f t="shared" si="271"/>
        <v/>
      </c>
      <c r="AT22" s="293" t="str">
        <f>IF(AQ22&lt;&gt;"",IF(ABS($F22-$G22)&gt;=PrSettings!$M$7,(ABS($F22-$G22-AN22+AO22)&lt;=1)*1,IF(AND(AQ22,$F22=$G22,$F22&gt;=PrSettings!$M$6),(ABS(AN22-$F22)&lt;=1)*1,IF(AND(ABS($F22-$G22-AN22+AO22)&lt;=1,$F22+$G22&gt;=PrSettings!$M$8),(ABS(AN22-$F22)&lt;=1)*(ABS(AO22-$G22)&lt;=1)*1,""))),"")</f>
        <v/>
      </c>
      <c r="AU22" s="300"/>
      <c r="AW22" s="291">
        <f t="shared" si="3"/>
        <v>10</v>
      </c>
      <c r="AX22" s="292" t="str">
        <f t="shared" si="272"/>
        <v>C2</v>
      </c>
      <c r="AY22" s="293">
        <f t="shared" si="35"/>
        <v>12</v>
      </c>
      <c r="AZ22" s="292" t="str">
        <f t="shared" si="273"/>
        <v>C4</v>
      </c>
      <c r="BA22" s="296"/>
      <c r="BB22" s="296"/>
      <c r="BC22" s="299"/>
      <c r="BD22" s="293" t="str">
        <f t="shared" si="274"/>
        <v/>
      </c>
      <c r="BE22" s="293" t="str">
        <f>IF((BD22&lt;&gt;""),IF(OR($F22&lt;&gt;$G22,PrSettings!$M$4="●"),(($F22-$G22)=(BA22-BB22))*1,0),"")</f>
        <v/>
      </c>
      <c r="BF22" s="293" t="str">
        <f t="shared" si="275"/>
        <v/>
      </c>
      <c r="BG22" s="293" t="str">
        <f>IF(BD22&lt;&gt;"",IF(ABS($F22-$G22)&gt;=PrSettings!$M$7,(ABS($F22-$G22-BA22+BB22)&lt;=1)*1,IF(AND(BD22,$F22=$G22,$F22&gt;=PrSettings!$M$6),(ABS(BA22-$F22)&lt;=1)*1,IF(AND(ABS($F22-$G22-BA22+BB22)&lt;=1,$F22+$G22&gt;=PrSettings!$M$8),(ABS(BA22-$F22)&lt;=1)*(ABS(BB22-$G22)&lt;=1)*1,""))),"")</f>
        <v/>
      </c>
      <c r="BH22" s="300"/>
      <c r="BJ22" s="291">
        <f t="shared" si="4"/>
        <v>10</v>
      </c>
      <c r="BK22" s="292" t="str">
        <f t="shared" si="276"/>
        <v>C2</v>
      </c>
      <c r="BL22" s="293">
        <f t="shared" si="38"/>
        <v>12</v>
      </c>
      <c r="BM22" s="292" t="str">
        <f t="shared" si="277"/>
        <v>C4</v>
      </c>
      <c r="BN22" s="296"/>
      <c r="BO22" s="296"/>
      <c r="BP22" s="299"/>
      <c r="BQ22" s="293" t="str">
        <f t="shared" si="278"/>
        <v/>
      </c>
      <c r="BR22" s="293" t="str">
        <f>IF((BQ22&lt;&gt;""),IF(OR($F22&lt;&gt;$G22,PrSettings!$M$4="●"),(($F22-$G22)=(BN22-BO22))*1,0),"")</f>
        <v/>
      </c>
      <c r="BS22" s="293" t="str">
        <f t="shared" si="279"/>
        <v/>
      </c>
      <c r="BT22" s="293" t="str">
        <f>IF(BQ22&lt;&gt;"",IF(ABS($F22-$G22)&gt;=PrSettings!$M$7,(ABS($F22-$G22-BN22+BO22)&lt;=1)*1,IF(AND(BQ22,$F22=$G22,$F22&gt;=PrSettings!$M$6),(ABS(BN22-$F22)&lt;=1)*1,IF(AND(ABS($F22-$G22-BN22+BO22)&lt;=1,$F22+$G22&gt;=PrSettings!$M$8),(ABS(BN22-$F22)&lt;=1)*(ABS(BO22-$G22)&lt;=1)*1,""))),"")</f>
        <v/>
      </c>
      <c r="BU22" s="300"/>
      <c r="BW22" s="291">
        <f t="shared" si="5"/>
        <v>10</v>
      </c>
      <c r="BX22" s="292" t="str">
        <f t="shared" si="280"/>
        <v>C2</v>
      </c>
      <c r="BY22" s="293">
        <f t="shared" si="41"/>
        <v>12</v>
      </c>
      <c r="BZ22" s="292" t="str">
        <f t="shared" si="281"/>
        <v>C4</v>
      </c>
      <c r="CA22" s="296"/>
      <c r="CB22" s="296"/>
      <c r="CC22" s="299"/>
      <c r="CD22" s="293" t="str">
        <f t="shared" si="282"/>
        <v/>
      </c>
      <c r="CE22" s="293" t="str">
        <f>IF((CD22&lt;&gt;""),IF(OR($F22&lt;&gt;$G22,PrSettings!$M$4="●"),(($F22-$G22)=(CA22-CB22))*1,0),"")</f>
        <v/>
      </c>
      <c r="CF22" s="293" t="str">
        <f t="shared" si="283"/>
        <v/>
      </c>
      <c r="CG22" s="293" t="str">
        <f>IF(CD22&lt;&gt;"",IF(ABS($F22-$G22)&gt;=PrSettings!$M$7,(ABS($F22-$G22-CA22+CB22)&lt;=1)*1,IF(AND(CD22,$F22=$G22,$F22&gt;=PrSettings!$M$6),(ABS(CA22-$F22)&lt;=1)*1,IF(AND(ABS($F22-$G22-CA22+CB22)&lt;=1,$F22+$G22&gt;=PrSettings!$M$8),(ABS(CA22-$F22)&lt;=1)*(ABS(CB22-$G22)&lt;=1)*1,""))),"")</f>
        <v/>
      </c>
      <c r="CH22" s="300"/>
      <c r="CJ22" s="291">
        <f t="shared" si="6"/>
        <v>10</v>
      </c>
      <c r="CK22" s="292" t="str">
        <f t="shared" si="284"/>
        <v>C2</v>
      </c>
      <c r="CL22" s="293">
        <f t="shared" si="44"/>
        <v>12</v>
      </c>
      <c r="CM22" s="292" t="str">
        <f t="shared" si="285"/>
        <v>C4</v>
      </c>
      <c r="CN22" s="296"/>
      <c r="CO22" s="296"/>
      <c r="CP22" s="299"/>
      <c r="CQ22" s="293" t="str">
        <f t="shared" si="286"/>
        <v/>
      </c>
      <c r="CR22" s="293" t="str">
        <f>IF((CQ22&lt;&gt;""),IF(OR($F22&lt;&gt;$G22,PrSettings!$M$4="●"),(($F22-$G22)=(CN22-CO22))*1,0),"")</f>
        <v/>
      </c>
      <c r="CS22" s="293" t="str">
        <f t="shared" si="287"/>
        <v/>
      </c>
      <c r="CT22" s="293" t="str">
        <f>IF(CQ22&lt;&gt;"",IF(ABS($F22-$G22)&gt;=PrSettings!$M$7,(ABS($F22-$G22-CN22+CO22)&lt;=1)*1,IF(AND(CQ22,$F22=$G22,$F22&gt;=PrSettings!$M$6),(ABS(CN22-$F22)&lt;=1)*1,IF(AND(ABS($F22-$G22-CN22+CO22)&lt;=1,$F22+$G22&gt;=PrSettings!$M$8),(ABS(CN22-$F22)&lt;=1)*(ABS(CO22-$G22)&lt;=1)*1,""))),"")</f>
        <v/>
      </c>
      <c r="CU22" s="300"/>
      <c r="CW22" s="291">
        <f t="shared" si="7"/>
        <v>10</v>
      </c>
      <c r="CX22" s="292" t="str">
        <f t="shared" si="288"/>
        <v>C2</v>
      </c>
      <c r="CY22" s="293">
        <f t="shared" si="47"/>
        <v>12</v>
      </c>
      <c r="CZ22" s="292" t="str">
        <f t="shared" si="289"/>
        <v>C4</v>
      </c>
      <c r="DA22" s="296"/>
      <c r="DB22" s="296"/>
      <c r="DC22" s="299"/>
      <c r="DD22" s="293" t="str">
        <f t="shared" si="290"/>
        <v/>
      </c>
      <c r="DE22" s="293" t="str">
        <f>IF((DD22&lt;&gt;""),IF(OR($F22&lt;&gt;$G22,PrSettings!$M$4="●"),(($F22-$G22)=(DA22-DB22))*1,0),"")</f>
        <v/>
      </c>
      <c r="DF22" s="293" t="str">
        <f t="shared" si="291"/>
        <v/>
      </c>
      <c r="DG22" s="293" t="str">
        <f>IF(DD22&lt;&gt;"",IF(ABS($F22-$G22)&gt;=PrSettings!$M$7,(ABS($F22-$G22-DA22+DB22)&lt;=1)*1,IF(AND(DD22,$F22=$G22,$F22&gt;=PrSettings!$M$6),(ABS(DA22-$F22)&lt;=1)*1,IF(AND(ABS($F22-$G22-DA22+DB22)&lt;=1,$F22+$G22&gt;=PrSettings!$M$8),(ABS(DA22-$F22)&lt;=1)*(ABS(DB22-$G22)&lt;=1)*1,""))),"")</f>
        <v/>
      </c>
      <c r="DH22" s="300"/>
      <c r="DJ22" s="291">
        <f t="shared" si="8"/>
        <v>10</v>
      </c>
      <c r="DK22" s="292" t="str">
        <f t="shared" si="292"/>
        <v>C2</v>
      </c>
      <c r="DL22" s="293">
        <f t="shared" si="50"/>
        <v>12</v>
      </c>
      <c r="DM22" s="292" t="str">
        <f t="shared" si="293"/>
        <v>C4</v>
      </c>
      <c r="DN22" s="296"/>
      <c r="DO22" s="296"/>
      <c r="DP22" s="299"/>
      <c r="DQ22" s="293" t="str">
        <f t="shared" si="294"/>
        <v/>
      </c>
      <c r="DR22" s="293" t="str">
        <f>IF((DQ22&lt;&gt;""),IF(OR($F22&lt;&gt;$G22,PrSettings!$M$4="●"),(($F22-$G22)=(DN22-DO22))*1,0),"")</f>
        <v/>
      </c>
      <c r="DS22" s="293" t="str">
        <f t="shared" si="295"/>
        <v/>
      </c>
      <c r="DT22" s="293" t="str">
        <f>IF(DQ22&lt;&gt;"",IF(ABS($F22-$G22)&gt;=PrSettings!$M$7,(ABS($F22-$G22-DN22+DO22)&lt;=1)*1,IF(AND(DQ22,$F22=$G22,$F22&gt;=PrSettings!$M$6),(ABS(DN22-$F22)&lt;=1)*1,IF(AND(ABS($F22-$G22-DN22+DO22)&lt;=1,$F22+$G22&gt;=PrSettings!$M$8),(ABS(DN22-$F22)&lt;=1)*(ABS(DO22-$G22)&lt;=1)*1,""))),"")</f>
        <v/>
      </c>
      <c r="DU22" s="300"/>
      <c r="DW22" s="291">
        <f t="shared" si="9"/>
        <v>10</v>
      </c>
      <c r="DX22" s="292" t="str">
        <f t="shared" si="296"/>
        <v>C2</v>
      </c>
      <c r="DY22" s="293">
        <f t="shared" si="53"/>
        <v>12</v>
      </c>
      <c r="DZ22" s="292" t="str">
        <f t="shared" si="297"/>
        <v>C4</v>
      </c>
      <c r="EA22" s="296"/>
      <c r="EB22" s="296"/>
      <c r="EC22" s="299"/>
      <c r="ED22" s="293" t="str">
        <f t="shared" si="298"/>
        <v/>
      </c>
      <c r="EE22" s="293" t="str">
        <f>IF((ED22&lt;&gt;""),IF(OR($F22&lt;&gt;$G22,PrSettings!$M$4="●"),(($F22-$G22)=(EA22-EB22))*1,0),"")</f>
        <v/>
      </c>
      <c r="EF22" s="293" t="str">
        <f t="shared" si="299"/>
        <v/>
      </c>
      <c r="EG22" s="293" t="str">
        <f>IF(ED22&lt;&gt;"",IF(ABS($F22-$G22)&gt;=PrSettings!$M$7,(ABS($F22-$G22-EA22+EB22)&lt;=1)*1,IF(AND(ED22,$F22=$G22,$F22&gt;=PrSettings!$M$6),(ABS(EA22-$F22)&lt;=1)*1,IF(AND(ABS($F22-$G22-EA22+EB22)&lt;=1,$F22+$G22&gt;=PrSettings!$M$8),(ABS(EA22-$F22)&lt;=1)*(ABS(EB22-$G22)&lt;=1)*1,""))),"")</f>
        <v/>
      </c>
      <c r="EH22" s="300"/>
      <c r="EJ22" s="291">
        <f t="shared" si="10"/>
        <v>10</v>
      </c>
      <c r="EK22" s="292" t="str">
        <f t="shared" si="300"/>
        <v>C2</v>
      </c>
      <c r="EL22" s="293">
        <f t="shared" si="56"/>
        <v>12</v>
      </c>
      <c r="EM22" s="292" t="str">
        <f t="shared" si="301"/>
        <v>C4</v>
      </c>
      <c r="EN22" s="296"/>
      <c r="EO22" s="296"/>
      <c r="EP22" s="299"/>
      <c r="EQ22" s="293" t="str">
        <f t="shared" si="302"/>
        <v/>
      </c>
      <c r="ER22" s="293" t="str">
        <f>IF((EQ22&lt;&gt;""),IF(OR($F22&lt;&gt;$G22,PrSettings!$M$4="●"),(($F22-$G22)=(EN22-EO22))*1,0),"")</f>
        <v/>
      </c>
      <c r="ES22" s="293" t="str">
        <f t="shared" si="303"/>
        <v/>
      </c>
      <c r="ET22" s="293" t="str">
        <f>IF(EQ22&lt;&gt;"",IF(ABS($F22-$G22)&gt;=PrSettings!$M$7,(ABS($F22-$G22-EN22+EO22)&lt;=1)*1,IF(AND(EQ22,$F22=$G22,$F22&gt;=PrSettings!$M$6),(ABS(EN22-$F22)&lt;=1)*1,IF(AND(ABS($F22-$G22-EN22+EO22)&lt;=1,$F22+$G22&gt;=PrSettings!$M$8),(ABS(EN22-$F22)&lt;=1)*(ABS(EO22-$G22)&lt;=1)*1,""))),"")</f>
        <v/>
      </c>
      <c r="EU22" s="300"/>
      <c r="EW22" s="291">
        <f t="shared" si="11"/>
        <v>10</v>
      </c>
      <c r="EX22" s="292" t="str">
        <f t="shared" si="304"/>
        <v>C2</v>
      </c>
      <c r="EY22" s="293">
        <f t="shared" si="59"/>
        <v>12</v>
      </c>
      <c r="EZ22" s="292" t="str">
        <f t="shared" si="305"/>
        <v>C4</v>
      </c>
      <c r="FA22" s="296"/>
      <c r="FB22" s="296"/>
      <c r="FC22" s="299"/>
      <c r="FD22" s="293" t="str">
        <f t="shared" si="306"/>
        <v/>
      </c>
      <c r="FE22" s="293" t="str">
        <f>IF((FD22&lt;&gt;""),IF(OR($F22&lt;&gt;$G22,PrSettings!$M$4="●"),(($F22-$G22)=(FA22-FB22))*1,0),"")</f>
        <v/>
      </c>
      <c r="FF22" s="293" t="str">
        <f t="shared" si="307"/>
        <v/>
      </c>
      <c r="FG22" s="293" t="str">
        <f>IF(FD22&lt;&gt;"",IF(ABS($F22-$G22)&gt;=PrSettings!$M$7,(ABS($F22-$G22-FA22+FB22)&lt;=1)*1,IF(AND(FD22,$F22=$G22,$F22&gt;=PrSettings!$M$6),(ABS(FA22-$F22)&lt;=1)*1,IF(AND(ABS($F22-$G22-FA22+FB22)&lt;=1,$F22+$G22&gt;=PrSettings!$M$8),(ABS(FA22-$F22)&lt;=1)*(ABS(FB22-$G22)&lt;=1)*1,""))),"")</f>
        <v/>
      </c>
      <c r="FH22" s="300"/>
      <c r="FJ22" s="291">
        <f t="shared" si="12"/>
        <v>10</v>
      </c>
      <c r="FK22" s="292" t="str">
        <f t="shared" si="308"/>
        <v>C2</v>
      </c>
      <c r="FL22" s="293">
        <f t="shared" si="62"/>
        <v>12</v>
      </c>
      <c r="FM22" s="292" t="str">
        <f t="shared" si="309"/>
        <v>C4</v>
      </c>
      <c r="FN22" s="296"/>
      <c r="FO22" s="296"/>
      <c r="FP22" s="299"/>
      <c r="FQ22" s="293" t="str">
        <f t="shared" si="310"/>
        <v/>
      </c>
      <c r="FR22" s="293" t="str">
        <f>IF((FQ22&lt;&gt;""),IF(OR($F22&lt;&gt;$G22,PrSettings!$M$4="●"),(($F22-$G22)=(FN22-FO22))*1,0),"")</f>
        <v/>
      </c>
      <c r="FS22" s="293" t="str">
        <f t="shared" si="311"/>
        <v/>
      </c>
      <c r="FT22" s="293" t="str">
        <f>IF(FQ22&lt;&gt;"",IF(ABS($F22-$G22)&gt;=PrSettings!$M$7,(ABS($F22-$G22-FN22+FO22)&lt;=1)*1,IF(AND(FQ22,$F22=$G22,$F22&gt;=PrSettings!$M$6),(ABS(FN22-$F22)&lt;=1)*1,IF(AND(ABS($F22-$G22-FN22+FO22)&lt;=1,$F22+$G22&gt;=PrSettings!$M$8),(ABS(FN22-$F22)&lt;=1)*(ABS(FO22-$G22)&lt;=1)*1,""))),"")</f>
        <v/>
      </c>
      <c r="FU22" s="300"/>
      <c r="FW22" s="291">
        <f t="shared" si="13"/>
        <v>10</v>
      </c>
      <c r="FX22" s="292" t="str">
        <f t="shared" si="312"/>
        <v>C2</v>
      </c>
      <c r="FY22" s="293">
        <f t="shared" si="65"/>
        <v>12</v>
      </c>
      <c r="FZ22" s="292" t="str">
        <f t="shared" si="313"/>
        <v>C4</v>
      </c>
      <c r="GA22" s="296"/>
      <c r="GB22" s="296"/>
      <c r="GC22" s="299"/>
      <c r="GD22" s="293" t="str">
        <f t="shared" si="314"/>
        <v/>
      </c>
      <c r="GE22" s="293" t="str">
        <f>IF((GD22&lt;&gt;""),IF(OR($F22&lt;&gt;$G22,PrSettings!$M$4="●"),(($F22-$G22)=(GA22-GB22))*1,0),"")</f>
        <v/>
      </c>
      <c r="GF22" s="293" t="str">
        <f t="shared" si="315"/>
        <v/>
      </c>
      <c r="GG22" s="293" t="str">
        <f>IF(GD22&lt;&gt;"",IF(ABS($F22-$G22)&gt;=PrSettings!$M$7,(ABS($F22-$G22-GA22+GB22)&lt;=1)*1,IF(AND(GD22,$F22=$G22,$F22&gt;=PrSettings!$M$6),(ABS(GA22-$F22)&lt;=1)*1,IF(AND(ABS($F22-$G22-GA22+GB22)&lt;=1,$F22+$G22&gt;=PrSettings!$M$8),(ABS(GA22-$F22)&lt;=1)*(ABS(GB22-$G22)&lt;=1)*1,""))),"")</f>
        <v/>
      </c>
      <c r="GH22" s="300"/>
      <c r="GJ22" s="291">
        <f t="shared" si="14"/>
        <v>10</v>
      </c>
      <c r="GK22" s="292" t="str">
        <f t="shared" si="316"/>
        <v>C2</v>
      </c>
      <c r="GL22" s="293">
        <f t="shared" si="68"/>
        <v>12</v>
      </c>
      <c r="GM22" s="292" t="str">
        <f t="shared" si="317"/>
        <v>C4</v>
      </c>
      <c r="GN22" s="296"/>
      <c r="GO22" s="296"/>
      <c r="GP22" s="299"/>
      <c r="GQ22" s="293" t="str">
        <f t="shared" si="318"/>
        <v/>
      </c>
      <c r="GR22" s="293" t="str">
        <f>IF((GQ22&lt;&gt;""),IF(OR($F22&lt;&gt;$G22,PrSettings!$M$4="●"),(($F22-$G22)=(GN22-GO22))*1,0),"")</f>
        <v/>
      </c>
      <c r="GS22" s="293" t="str">
        <f t="shared" si="319"/>
        <v/>
      </c>
      <c r="GT22" s="293" t="str">
        <f>IF(GQ22&lt;&gt;"",IF(ABS($F22-$G22)&gt;=PrSettings!$M$7,(ABS($F22-$G22-GN22+GO22)&lt;=1)*1,IF(AND(GQ22,$F22=$G22,$F22&gt;=PrSettings!$M$6),(ABS(GN22-$F22)&lt;=1)*1,IF(AND(ABS($F22-$G22-GN22+GO22)&lt;=1,$F22+$G22&gt;=PrSettings!$M$8),(ABS(GN22-$F22)&lt;=1)*(ABS(GO22-$G22)&lt;=1)*1,""))),"")</f>
        <v/>
      </c>
      <c r="GU22" s="300"/>
      <c r="GW22" s="291">
        <f t="shared" si="15"/>
        <v>10</v>
      </c>
      <c r="GX22" s="292" t="str">
        <f t="shared" si="320"/>
        <v>C2</v>
      </c>
      <c r="GY22" s="293">
        <f t="shared" si="71"/>
        <v>12</v>
      </c>
      <c r="GZ22" s="292" t="str">
        <f t="shared" si="321"/>
        <v>C4</v>
      </c>
      <c r="HA22" s="296"/>
      <c r="HB22" s="296"/>
      <c r="HC22" s="299"/>
      <c r="HD22" s="293" t="str">
        <f t="shared" si="322"/>
        <v/>
      </c>
      <c r="HE22" s="293" t="str">
        <f>IF((HD22&lt;&gt;""),IF(OR($F22&lt;&gt;$G22,PrSettings!$M$4="●"),(($F22-$G22)=(HA22-HB22))*1,0),"")</f>
        <v/>
      </c>
      <c r="HF22" s="293" t="str">
        <f t="shared" si="323"/>
        <v/>
      </c>
      <c r="HG22" s="293" t="str">
        <f>IF(HD22&lt;&gt;"",IF(ABS($F22-$G22)&gt;=PrSettings!$M$7,(ABS($F22-$G22-HA22+HB22)&lt;=1)*1,IF(AND(HD22,$F22=$G22,$F22&gt;=PrSettings!$M$6),(ABS(HA22-$F22)&lt;=1)*1,IF(AND(ABS($F22-$G22-HA22+HB22)&lt;=1,$F22+$G22&gt;=PrSettings!$M$8),(ABS(HA22-$F22)&lt;=1)*(ABS(HB22-$G22)&lt;=1)*1,""))),"")</f>
        <v/>
      </c>
      <c r="HH22" s="300"/>
      <c r="HJ22" s="291">
        <f t="shared" si="16"/>
        <v>10</v>
      </c>
      <c r="HK22" s="292" t="str">
        <f t="shared" si="324"/>
        <v>C2</v>
      </c>
      <c r="HL22" s="293">
        <f t="shared" si="74"/>
        <v>12</v>
      </c>
      <c r="HM22" s="292" t="str">
        <f t="shared" si="325"/>
        <v>C4</v>
      </c>
      <c r="HN22" s="296"/>
      <c r="HO22" s="296"/>
      <c r="HP22" s="299"/>
      <c r="HQ22" s="293" t="str">
        <f t="shared" si="326"/>
        <v/>
      </c>
      <c r="HR22" s="293" t="str">
        <f>IF((HQ22&lt;&gt;""),IF(OR($F22&lt;&gt;$G22,PrSettings!$M$4="●"),(($F22-$G22)=(HN22-HO22))*1,0),"")</f>
        <v/>
      </c>
      <c r="HS22" s="293" t="str">
        <f t="shared" si="327"/>
        <v/>
      </c>
      <c r="HT22" s="293" t="str">
        <f>IF(HQ22&lt;&gt;"",IF(ABS($F22-$G22)&gt;=PrSettings!$M$7,(ABS($F22-$G22-HN22+HO22)&lt;=1)*1,IF(AND(HQ22,$F22=$G22,$F22&gt;=PrSettings!$M$6),(ABS(HN22-$F22)&lt;=1)*1,IF(AND(ABS($F22-$G22-HN22+HO22)&lt;=1,$F22+$G22&gt;=PrSettings!$M$8),(ABS(HN22-$F22)&lt;=1)*(ABS(HO22-$G22)&lt;=1)*1,""))),"")</f>
        <v/>
      </c>
      <c r="HU22" s="300"/>
      <c r="HW22" s="291">
        <f t="shared" si="17"/>
        <v>10</v>
      </c>
      <c r="HX22" s="292" t="str">
        <f t="shared" si="328"/>
        <v>C2</v>
      </c>
      <c r="HY22" s="293">
        <f t="shared" si="77"/>
        <v>12</v>
      </c>
      <c r="HZ22" s="292" t="str">
        <f t="shared" si="329"/>
        <v>C4</v>
      </c>
      <c r="IA22" s="296"/>
      <c r="IB22" s="296"/>
      <c r="IC22" s="299"/>
      <c r="ID22" s="293" t="str">
        <f t="shared" si="330"/>
        <v/>
      </c>
      <c r="IE22" s="293" t="str">
        <f>IF((ID22&lt;&gt;""),IF(OR($F22&lt;&gt;$G22,PrSettings!$M$4="●"),(($F22-$G22)=(IA22-IB22))*1,0),"")</f>
        <v/>
      </c>
      <c r="IF22" s="293" t="str">
        <f t="shared" si="331"/>
        <v/>
      </c>
      <c r="IG22" s="293" t="str">
        <f>IF(ID22&lt;&gt;"",IF(ABS($F22-$G22)&gt;=PrSettings!$M$7,(ABS($F22-$G22-IA22+IB22)&lt;=1)*1,IF(AND(ID22,$F22=$G22,$F22&gt;=PrSettings!$M$6),(ABS(IA22-$F22)&lt;=1)*1,IF(AND(ABS($F22-$G22-IA22+IB22)&lt;=1,$F22+$G22&gt;=PrSettings!$M$8),(ABS(IA22-$F22)&lt;=1)*(ABS(IB22-$G22)&lt;=1)*1,""))),"")</f>
        <v/>
      </c>
      <c r="IH22" s="300"/>
      <c r="IJ22" s="291">
        <f t="shared" si="18"/>
        <v>10</v>
      </c>
      <c r="IK22" s="292" t="str">
        <f t="shared" si="332"/>
        <v>C2</v>
      </c>
      <c r="IL22" s="293">
        <f t="shared" si="80"/>
        <v>12</v>
      </c>
      <c r="IM22" s="292" t="str">
        <f t="shared" si="333"/>
        <v>C4</v>
      </c>
      <c r="IN22" s="296"/>
      <c r="IO22" s="296"/>
      <c r="IP22" s="299"/>
      <c r="IQ22" s="293" t="str">
        <f t="shared" si="334"/>
        <v/>
      </c>
      <c r="IR22" s="293" t="str">
        <f>IF((IQ22&lt;&gt;""),IF(OR($F22&lt;&gt;$G22,PrSettings!$M$4="●"),(($F22-$G22)=(IN22-IO22))*1,0),"")</f>
        <v/>
      </c>
      <c r="IS22" s="293" t="str">
        <f t="shared" si="335"/>
        <v/>
      </c>
      <c r="IT22" s="293" t="str">
        <f>IF(IQ22&lt;&gt;"",IF(ABS($F22-$G22)&gt;=PrSettings!$M$7,(ABS($F22-$G22-IN22+IO22)&lt;=1)*1,IF(AND(IQ22,$F22=$G22,$F22&gt;=PrSettings!$M$6),(ABS(IN22-$F22)&lt;=1)*1,IF(AND(ABS($F22-$G22-IN22+IO22)&lt;=1,$F22+$G22&gt;=PrSettings!$M$8),(ABS(IN22-$F22)&lt;=1)*(ABS(IO22-$G22)&lt;=1)*1,""))),"")</f>
        <v/>
      </c>
      <c r="IU22" s="300"/>
      <c r="IW22" s="291">
        <f t="shared" si="19"/>
        <v>10</v>
      </c>
      <c r="IX22" s="292" t="str">
        <f t="shared" si="336"/>
        <v>C2</v>
      </c>
      <c r="IY22" s="293">
        <f t="shared" si="83"/>
        <v>12</v>
      </c>
      <c r="IZ22" s="292" t="str">
        <f t="shared" si="337"/>
        <v>C4</v>
      </c>
      <c r="JA22" s="296"/>
      <c r="JB22" s="296"/>
      <c r="JC22" s="299"/>
      <c r="JD22" s="293" t="str">
        <f t="shared" si="338"/>
        <v/>
      </c>
      <c r="JE22" s="293" t="str">
        <f>IF((JD22&lt;&gt;""),IF(OR($F22&lt;&gt;$G22,PrSettings!$M$4="●"),(($F22-$G22)=(JA22-JB22))*1,0),"")</f>
        <v/>
      </c>
      <c r="JF22" s="293" t="str">
        <f t="shared" si="339"/>
        <v/>
      </c>
      <c r="JG22" s="293" t="str">
        <f>IF(JD22&lt;&gt;"",IF(ABS($F22-$G22)&gt;=PrSettings!$M$7,(ABS($F22-$G22-JA22+JB22)&lt;=1)*1,IF(AND(JD22,$F22=$G22,$F22&gt;=PrSettings!$M$6),(ABS(JA22-$F22)&lt;=1)*1,IF(AND(ABS($F22-$G22-JA22+JB22)&lt;=1,$F22+$G22&gt;=PrSettings!$M$8),(ABS(JA22-$F22)&lt;=1)*(ABS(JB22-$G22)&lt;=1)*1,""))),"")</f>
        <v/>
      </c>
      <c r="JH22" s="300"/>
      <c r="JJ22" s="291">
        <f t="shared" si="20"/>
        <v>10</v>
      </c>
      <c r="JK22" s="292" t="str">
        <f t="shared" si="340"/>
        <v>C2</v>
      </c>
      <c r="JL22" s="293">
        <f t="shared" si="86"/>
        <v>12</v>
      </c>
      <c r="JM22" s="292" t="str">
        <f t="shared" si="341"/>
        <v>C4</v>
      </c>
      <c r="JN22" s="296"/>
      <c r="JO22" s="296"/>
      <c r="JP22" s="299"/>
      <c r="JQ22" s="293" t="str">
        <f t="shared" si="342"/>
        <v/>
      </c>
      <c r="JR22" s="293" t="str">
        <f>IF((JQ22&lt;&gt;""),IF(OR($F22&lt;&gt;$G22,PrSettings!$M$4="●"),(($F22-$G22)=(JN22-JO22))*1,0),"")</f>
        <v/>
      </c>
      <c r="JS22" s="293" t="str">
        <f t="shared" si="343"/>
        <v/>
      </c>
      <c r="JT22" s="293" t="str">
        <f>IF(JQ22&lt;&gt;"",IF(ABS($F22-$G22)&gt;=PrSettings!$M$7,(ABS($F22-$G22-JN22+JO22)&lt;=1)*1,IF(AND(JQ22,$F22=$G22,$F22&gt;=PrSettings!$M$6),(ABS(JN22-$F22)&lt;=1)*1,IF(AND(ABS($F22-$G22-JN22+JO22)&lt;=1,$F22+$G22&gt;=PrSettings!$M$8),(ABS(JN22-$F22)&lt;=1)*(ABS(JO22-$G22)&lt;=1)*1,""))),"")</f>
        <v/>
      </c>
      <c r="JU22" s="300"/>
      <c r="JW22" s="291">
        <f t="shared" si="21"/>
        <v>10</v>
      </c>
      <c r="JX22" s="292" t="str">
        <f t="shared" si="344"/>
        <v>C2</v>
      </c>
      <c r="JY22" s="293">
        <f t="shared" si="89"/>
        <v>12</v>
      </c>
      <c r="JZ22" s="292" t="str">
        <f t="shared" si="345"/>
        <v>C4</v>
      </c>
      <c r="KA22" s="296"/>
      <c r="KB22" s="296"/>
      <c r="KC22" s="299"/>
      <c r="KD22" s="293" t="str">
        <f t="shared" si="346"/>
        <v/>
      </c>
      <c r="KE22" s="293" t="str">
        <f>IF((KD22&lt;&gt;""),IF(OR($F22&lt;&gt;$G22,PrSettings!$M$4="●"),(($F22-$G22)=(KA22-KB22))*1,0),"")</f>
        <v/>
      </c>
      <c r="KF22" s="293" t="str">
        <f t="shared" si="347"/>
        <v/>
      </c>
      <c r="KG22" s="293" t="str">
        <f>IF(KD22&lt;&gt;"",IF(ABS($F22-$G22)&gt;=PrSettings!$M$7,(ABS($F22-$G22-KA22+KB22)&lt;=1)*1,IF(AND(KD22,$F22=$G22,$F22&gt;=PrSettings!$M$6),(ABS(KA22-$F22)&lt;=1)*1,IF(AND(ABS($F22-$G22-KA22+KB22)&lt;=1,$F22+$G22&gt;=PrSettings!$M$8),(ABS(KA22-$F22)&lt;=1)*(ABS(KB22-$G22)&lt;=1)*1,""))),"")</f>
        <v/>
      </c>
      <c r="KH22" s="300"/>
      <c r="KJ22" s="291">
        <f t="shared" si="22"/>
        <v>10</v>
      </c>
      <c r="KK22" s="292" t="str">
        <f t="shared" si="348"/>
        <v>C2</v>
      </c>
      <c r="KL22" s="293">
        <f t="shared" si="92"/>
        <v>12</v>
      </c>
      <c r="KM22" s="292" t="str">
        <f t="shared" si="349"/>
        <v>C4</v>
      </c>
      <c r="KN22" s="296"/>
      <c r="KO22" s="296"/>
      <c r="KP22" s="299"/>
      <c r="KQ22" s="293" t="str">
        <f t="shared" si="350"/>
        <v/>
      </c>
      <c r="KR22" s="293" t="str">
        <f>IF((KQ22&lt;&gt;""),IF(OR($F22&lt;&gt;$G22,PrSettings!$M$4="●"),(($F22-$G22)=(KN22-KO22))*1,0),"")</f>
        <v/>
      </c>
      <c r="KS22" s="293" t="str">
        <f t="shared" si="351"/>
        <v/>
      </c>
      <c r="KT22" s="293" t="str">
        <f>IF(KQ22&lt;&gt;"",IF(ABS($F22-$G22)&gt;=PrSettings!$M$7,(ABS($F22-$G22-KN22+KO22)&lt;=1)*1,IF(AND(KQ22,$F22=$G22,$F22&gt;=PrSettings!$M$6),(ABS(KN22-$F22)&lt;=1)*1,IF(AND(ABS($F22-$G22-KN22+KO22)&lt;=1,$F22+$G22&gt;=PrSettings!$M$8),(ABS(KN22-$F22)&lt;=1)*(ABS(KO22-$G22)&lt;=1)*1,""))),"")</f>
        <v/>
      </c>
      <c r="KU22" s="300"/>
      <c r="KW22" s="291">
        <f t="shared" si="23"/>
        <v>10</v>
      </c>
      <c r="KX22" s="292" t="str">
        <f t="shared" si="352"/>
        <v>C2</v>
      </c>
      <c r="KY22" s="293">
        <f t="shared" si="95"/>
        <v>12</v>
      </c>
      <c r="KZ22" s="292" t="str">
        <f t="shared" si="353"/>
        <v>C4</v>
      </c>
      <c r="LA22" s="296"/>
      <c r="LB22" s="296"/>
      <c r="LC22" s="299"/>
      <c r="LD22" s="293" t="str">
        <f t="shared" si="354"/>
        <v/>
      </c>
      <c r="LE22" s="293" t="str">
        <f>IF((LD22&lt;&gt;""),IF(OR($F22&lt;&gt;$G22,PrSettings!$M$4="●"),(($F22-$G22)=(LA22-LB22))*1,0),"")</f>
        <v/>
      </c>
      <c r="LF22" s="293" t="str">
        <f t="shared" si="355"/>
        <v/>
      </c>
      <c r="LG22" s="293" t="str">
        <f>IF(LD22&lt;&gt;"",IF(ABS($F22-$G22)&gt;=PrSettings!$M$7,(ABS($F22-$G22-LA22+LB22)&lt;=1)*1,IF(AND(LD22,$F22=$G22,$F22&gt;=PrSettings!$M$6),(ABS(LA22-$F22)&lt;=1)*1,IF(AND(ABS($F22-$G22-LA22+LB22)&lt;=1,$F22+$G22&gt;=PrSettings!$M$8),(ABS(LA22-$F22)&lt;=1)*(ABS(LB22-$G22)&lt;=1)*1,""))),"")</f>
        <v/>
      </c>
      <c r="LH22" s="300"/>
      <c r="LJ22" s="291">
        <f t="shared" si="24"/>
        <v>10</v>
      </c>
      <c r="LK22" s="292" t="str">
        <f t="shared" si="356"/>
        <v>C2</v>
      </c>
      <c r="LL22" s="293">
        <f t="shared" si="98"/>
        <v>12</v>
      </c>
      <c r="LM22" s="292" t="str">
        <f t="shared" si="357"/>
        <v>C4</v>
      </c>
      <c r="LN22" s="296"/>
      <c r="LO22" s="296"/>
      <c r="LP22" s="299"/>
      <c r="LQ22" s="293" t="str">
        <f t="shared" si="358"/>
        <v/>
      </c>
      <c r="LR22" s="293" t="str">
        <f>IF((LQ22&lt;&gt;""),IF(OR($F22&lt;&gt;$G22,PrSettings!$M$4="●"),(($F22-$G22)=(LN22-LO22))*1,0),"")</f>
        <v/>
      </c>
      <c r="LS22" s="293" t="str">
        <f t="shared" si="359"/>
        <v/>
      </c>
      <c r="LT22" s="293" t="str">
        <f>IF(LQ22&lt;&gt;"",IF(ABS($F22-$G22)&gt;=PrSettings!$M$7,(ABS($F22-$G22-LN22+LO22)&lt;=1)*1,IF(AND(LQ22,$F22=$G22,$F22&gt;=PrSettings!$M$6),(ABS(LN22-$F22)&lt;=1)*1,IF(AND(ABS($F22-$G22-LN22+LO22)&lt;=1,$F22+$G22&gt;=PrSettings!$M$8),(ABS(LN22-$F22)&lt;=1)*(ABS(LO22-$G22)&lt;=1)*1,""))),"")</f>
        <v/>
      </c>
      <c r="LU22" s="300"/>
      <c r="LW22" s="291">
        <f t="shared" si="25"/>
        <v>10</v>
      </c>
      <c r="LX22" s="292" t="str">
        <f t="shared" si="360"/>
        <v>C2</v>
      </c>
      <c r="LY22" s="293">
        <f t="shared" si="101"/>
        <v>12</v>
      </c>
      <c r="LZ22" s="292" t="str">
        <f t="shared" si="361"/>
        <v>C4</v>
      </c>
      <c r="MA22" s="296"/>
      <c r="MB22" s="296"/>
      <c r="MC22" s="299"/>
      <c r="MD22" s="293" t="str">
        <f t="shared" si="362"/>
        <v/>
      </c>
      <c r="ME22" s="293" t="str">
        <f>IF((MD22&lt;&gt;""),IF(OR($F22&lt;&gt;$G22,PrSettings!$M$4="●"),(($F22-$G22)=(MA22-MB22))*1,0),"")</f>
        <v/>
      </c>
      <c r="MF22" s="293" t="str">
        <f t="shared" si="363"/>
        <v/>
      </c>
      <c r="MG22" s="293" t="str">
        <f>IF(MD22&lt;&gt;"",IF(ABS($F22-$G22)&gt;=PrSettings!$M$7,(ABS($F22-$G22-MA22+MB22)&lt;=1)*1,IF(AND(MD22,$F22=$G22,$F22&gt;=PrSettings!$M$6),(ABS(MA22-$F22)&lt;=1)*1,IF(AND(ABS($F22-$G22-MA22+MB22)&lt;=1,$F22+$G22&gt;=PrSettings!$M$8),(ABS(MA22-$F22)&lt;=1)*(ABS(MB22-$G22)&lt;=1)*1,""))),"")</f>
        <v/>
      </c>
      <c r="MH22" s="300"/>
    </row>
    <row r="23" spans="2:346" x14ac:dyDescent="0.25">
      <c r="B23" s="291">
        <f>INDEX(Groups!$C$7:$C$35,MATCH(C23,Groups!$D$7:$D$35,0))</f>
        <v>9</v>
      </c>
      <c r="C23" s="292" t="str">
        <f>CalcC!$P$25</f>
        <v>C1</v>
      </c>
      <c r="D23" s="293">
        <f>INDEX(Groups!$C$7:$C$35,MATCH(E23,Groups!$D$7:$D$35,0))</f>
        <v>11</v>
      </c>
      <c r="E23" s="292" t="str">
        <f>CalcC!$Q$25</f>
        <v>C3</v>
      </c>
      <c r="F23" s="294" t="str">
        <f>CalcC!$R$25</f>
        <v/>
      </c>
      <c r="G23" s="295" t="str">
        <f>CalcC!$S$25</f>
        <v/>
      </c>
      <c r="J23" s="291">
        <f t="shared" si="0"/>
        <v>9</v>
      </c>
      <c r="K23" s="292" t="str">
        <f t="shared" si="260"/>
        <v>C1</v>
      </c>
      <c r="L23" s="293">
        <f t="shared" si="26"/>
        <v>11</v>
      </c>
      <c r="M23" s="292" t="str">
        <f t="shared" si="261"/>
        <v>C3</v>
      </c>
      <c r="N23" s="296"/>
      <c r="O23" s="296"/>
      <c r="P23" s="299"/>
      <c r="Q23" s="293" t="str">
        <f t="shared" si="262"/>
        <v/>
      </c>
      <c r="R23" s="293" t="str">
        <f>IF((Q23&lt;&gt;""),IF(OR($F23&lt;&gt;$G23,PrSettings!$M$4="●"),(($F23-$G23)=(N23-O23))*1,0),"")</f>
        <v/>
      </c>
      <c r="S23" s="293" t="str">
        <f t="shared" si="263"/>
        <v/>
      </c>
      <c r="T23" s="293" t="str">
        <f>IF(Q23&lt;&gt;"",IF(ABS($F23-$G23)&gt;=PrSettings!$M$7,(ABS($F23-$G23-N23+O23)&lt;=1)*1,IF(AND(Q23,$F23=$G23,$F23&gt;=PrSettings!$M$6),(ABS(N23-$F23)&lt;=1)*1,IF(AND(ABS($F23-$G23-N23+O23)&lt;=1,$F23+$G23&gt;=PrSettings!$M$8),(ABS(N23-$F23)&lt;=1)*(ABS(O23-$G23)&lt;=1)*1,""))),"")</f>
        <v/>
      </c>
      <c r="U23" s="300"/>
      <c r="W23" s="291">
        <f t="shared" si="1"/>
        <v>9</v>
      </c>
      <c r="X23" s="292" t="str">
        <f t="shared" si="264"/>
        <v>C1</v>
      </c>
      <c r="Y23" s="293">
        <f t="shared" si="29"/>
        <v>11</v>
      </c>
      <c r="Z23" s="292" t="str">
        <f t="shared" si="265"/>
        <v>C3</v>
      </c>
      <c r="AA23" s="296"/>
      <c r="AB23" s="296"/>
      <c r="AC23" s="299"/>
      <c r="AD23" s="293" t="str">
        <f t="shared" si="266"/>
        <v/>
      </c>
      <c r="AE23" s="293" t="str">
        <f>IF((AD23&lt;&gt;""),IF(OR($F23&lt;&gt;$G23,PrSettings!$M$4="●"),(($F23-$G23)=(AA23-AB23))*1,0),"")</f>
        <v/>
      </c>
      <c r="AF23" s="293" t="str">
        <f t="shared" si="267"/>
        <v/>
      </c>
      <c r="AG23" s="293" t="str">
        <f>IF(AD23&lt;&gt;"",IF(ABS($F23-$G23)&gt;=PrSettings!$M$7,(ABS($F23-$G23-AA23+AB23)&lt;=1)*1,IF(AND(AD23,$F23=$G23,$F23&gt;=PrSettings!$M$6),(ABS(AA23-$F23)&lt;=1)*1,IF(AND(ABS($F23-$G23-AA23+AB23)&lt;=1,$F23+$G23&gt;=PrSettings!$M$8),(ABS(AA23-$F23)&lt;=1)*(ABS(AB23-$G23)&lt;=1)*1,""))),"")</f>
        <v/>
      </c>
      <c r="AH23" s="300"/>
      <c r="AJ23" s="291">
        <f t="shared" si="2"/>
        <v>9</v>
      </c>
      <c r="AK23" s="292" t="str">
        <f t="shared" si="268"/>
        <v>C1</v>
      </c>
      <c r="AL23" s="293">
        <f t="shared" si="32"/>
        <v>11</v>
      </c>
      <c r="AM23" s="292" t="str">
        <f t="shared" si="269"/>
        <v>C3</v>
      </c>
      <c r="AN23" s="296"/>
      <c r="AO23" s="296"/>
      <c r="AP23" s="299"/>
      <c r="AQ23" s="293" t="str">
        <f t="shared" si="270"/>
        <v/>
      </c>
      <c r="AR23" s="293" t="str">
        <f>IF((AQ23&lt;&gt;""),IF(OR($F23&lt;&gt;$G23,PrSettings!$M$4="●"),(($F23-$G23)=(AN23-AO23))*1,0),"")</f>
        <v/>
      </c>
      <c r="AS23" s="293" t="str">
        <f t="shared" si="271"/>
        <v/>
      </c>
      <c r="AT23" s="293" t="str">
        <f>IF(AQ23&lt;&gt;"",IF(ABS($F23-$G23)&gt;=PrSettings!$M$7,(ABS($F23-$G23-AN23+AO23)&lt;=1)*1,IF(AND(AQ23,$F23=$G23,$F23&gt;=PrSettings!$M$6),(ABS(AN23-$F23)&lt;=1)*1,IF(AND(ABS($F23-$G23-AN23+AO23)&lt;=1,$F23+$G23&gt;=PrSettings!$M$8),(ABS(AN23-$F23)&lt;=1)*(ABS(AO23-$G23)&lt;=1)*1,""))),"")</f>
        <v/>
      </c>
      <c r="AU23" s="300"/>
      <c r="AW23" s="291">
        <f t="shared" si="3"/>
        <v>9</v>
      </c>
      <c r="AX23" s="292" t="str">
        <f t="shared" si="272"/>
        <v>C1</v>
      </c>
      <c r="AY23" s="293">
        <f t="shared" si="35"/>
        <v>11</v>
      </c>
      <c r="AZ23" s="292" t="str">
        <f t="shared" si="273"/>
        <v>C3</v>
      </c>
      <c r="BA23" s="296"/>
      <c r="BB23" s="296"/>
      <c r="BC23" s="299"/>
      <c r="BD23" s="293" t="str">
        <f t="shared" si="274"/>
        <v/>
      </c>
      <c r="BE23" s="293" t="str">
        <f>IF((BD23&lt;&gt;""),IF(OR($F23&lt;&gt;$G23,PrSettings!$M$4="●"),(($F23-$G23)=(BA23-BB23))*1,0),"")</f>
        <v/>
      </c>
      <c r="BF23" s="293" t="str">
        <f t="shared" si="275"/>
        <v/>
      </c>
      <c r="BG23" s="293" t="str">
        <f>IF(BD23&lt;&gt;"",IF(ABS($F23-$G23)&gt;=PrSettings!$M$7,(ABS($F23-$G23-BA23+BB23)&lt;=1)*1,IF(AND(BD23,$F23=$G23,$F23&gt;=PrSettings!$M$6),(ABS(BA23-$F23)&lt;=1)*1,IF(AND(ABS($F23-$G23-BA23+BB23)&lt;=1,$F23+$G23&gt;=PrSettings!$M$8),(ABS(BA23-$F23)&lt;=1)*(ABS(BB23-$G23)&lt;=1)*1,""))),"")</f>
        <v/>
      </c>
      <c r="BH23" s="300"/>
      <c r="BJ23" s="291">
        <f t="shared" si="4"/>
        <v>9</v>
      </c>
      <c r="BK23" s="292" t="str">
        <f t="shared" si="276"/>
        <v>C1</v>
      </c>
      <c r="BL23" s="293">
        <f t="shared" si="38"/>
        <v>11</v>
      </c>
      <c r="BM23" s="292" t="str">
        <f t="shared" si="277"/>
        <v>C3</v>
      </c>
      <c r="BN23" s="296"/>
      <c r="BO23" s="296"/>
      <c r="BP23" s="299"/>
      <c r="BQ23" s="293" t="str">
        <f t="shared" si="278"/>
        <v/>
      </c>
      <c r="BR23" s="293" t="str">
        <f>IF((BQ23&lt;&gt;""),IF(OR($F23&lt;&gt;$G23,PrSettings!$M$4="●"),(($F23-$G23)=(BN23-BO23))*1,0),"")</f>
        <v/>
      </c>
      <c r="BS23" s="293" t="str">
        <f t="shared" si="279"/>
        <v/>
      </c>
      <c r="BT23" s="293" t="str">
        <f>IF(BQ23&lt;&gt;"",IF(ABS($F23-$G23)&gt;=PrSettings!$M$7,(ABS($F23-$G23-BN23+BO23)&lt;=1)*1,IF(AND(BQ23,$F23=$G23,$F23&gt;=PrSettings!$M$6),(ABS(BN23-$F23)&lt;=1)*1,IF(AND(ABS($F23-$G23-BN23+BO23)&lt;=1,$F23+$G23&gt;=PrSettings!$M$8),(ABS(BN23-$F23)&lt;=1)*(ABS(BO23-$G23)&lt;=1)*1,""))),"")</f>
        <v/>
      </c>
      <c r="BU23" s="300"/>
      <c r="BW23" s="291">
        <f t="shared" si="5"/>
        <v>9</v>
      </c>
      <c r="BX23" s="292" t="str">
        <f t="shared" si="280"/>
        <v>C1</v>
      </c>
      <c r="BY23" s="293">
        <f t="shared" si="41"/>
        <v>11</v>
      </c>
      <c r="BZ23" s="292" t="str">
        <f t="shared" si="281"/>
        <v>C3</v>
      </c>
      <c r="CA23" s="296"/>
      <c r="CB23" s="296"/>
      <c r="CC23" s="299"/>
      <c r="CD23" s="293" t="str">
        <f t="shared" si="282"/>
        <v/>
      </c>
      <c r="CE23" s="293" t="str">
        <f>IF((CD23&lt;&gt;""),IF(OR($F23&lt;&gt;$G23,PrSettings!$M$4="●"),(($F23-$G23)=(CA23-CB23))*1,0),"")</f>
        <v/>
      </c>
      <c r="CF23" s="293" t="str">
        <f t="shared" si="283"/>
        <v/>
      </c>
      <c r="CG23" s="293" t="str">
        <f>IF(CD23&lt;&gt;"",IF(ABS($F23-$G23)&gt;=PrSettings!$M$7,(ABS($F23-$G23-CA23+CB23)&lt;=1)*1,IF(AND(CD23,$F23=$G23,$F23&gt;=PrSettings!$M$6),(ABS(CA23-$F23)&lt;=1)*1,IF(AND(ABS($F23-$G23-CA23+CB23)&lt;=1,$F23+$G23&gt;=PrSettings!$M$8),(ABS(CA23-$F23)&lt;=1)*(ABS(CB23-$G23)&lt;=1)*1,""))),"")</f>
        <v/>
      </c>
      <c r="CH23" s="300"/>
      <c r="CJ23" s="291">
        <f t="shared" si="6"/>
        <v>9</v>
      </c>
      <c r="CK23" s="292" t="str">
        <f t="shared" si="284"/>
        <v>C1</v>
      </c>
      <c r="CL23" s="293">
        <f t="shared" si="44"/>
        <v>11</v>
      </c>
      <c r="CM23" s="292" t="str">
        <f t="shared" si="285"/>
        <v>C3</v>
      </c>
      <c r="CN23" s="296"/>
      <c r="CO23" s="296"/>
      <c r="CP23" s="299"/>
      <c r="CQ23" s="293" t="str">
        <f t="shared" si="286"/>
        <v/>
      </c>
      <c r="CR23" s="293" t="str">
        <f>IF((CQ23&lt;&gt;""),IF(OR($F23&lt;&gt;$G23,PrSettings!$M$4="●"),(($F23-$G23)=(CN23-CO23))*1,0),"")</f>
        <v/>
      </c>
      <c r="CS23" s="293" t="str">
        <f t="shared" si="287"/>
        <v/>
      </c>
      <c r="CT23" s="293" t="str">
        <f>IF(CQ23&lt;&gt;"",IF(ABS($F23-$G23)&gt;=PrSettings!$M$7,(ABS($F23-$G23-CN23+CO23)&lt;=1)*1,IF(AND(CQ23,$F23=$G23,$F23&gt;=PrSettings!$M$6),(ABS(CN23-$F23)&lt;=1)*1,IF(AND(ABS($F23-$G23-CN23+CO23)&lt;=1,$F23+$G23&gt;=PrSettings!$M$8),(ABS(CN23-$F23)&lt;=1)*(ABS(CO23-$G23)&lt;=1)*1,""))),"")</f>
        <v/>
      </c>
      <c r="CU23" s="300"/>
      <c r="CW23" s="291">
        <f t="shared" si="7"/>
        <v>9</v>
      </c>
      <c r="CX23" s="292" t="str">
        <f t="shared" si="288"/>
        <v>C1</v>
      </c>
      <c r="CY23" s="293">
        <f t="shared" si="47"/>
        <v>11</v>
      </c>
      <c r="CZ23" s="292" t="str">
        <f t="shared" si="289"/>
        <v>C3</v>
      </c>
      <c r="DA23" s="296"/>
      <c r="DB23" s="296"/>
      <c r="DC23" s="299"/>
      <c r="DD23" s="293" t="str">
        <f t="shared" si="290"/>
        <v/>
      </c>
      <c r="DE23" s="293" t="str">
        <f>IF((DD23&lt;&gt;""),IF(OR($F23&lt;&gt;$G23,PrSettings!$M$4="●"),(($F23-$G23)=(DA23-DB23))*1,0),"")</f>
        <v/>
      </c>
      <c r="DF23" s="293" t="str">
        <f t="shared" si="291"/>
        <v/>
      </c>
      <c r="DG23" s="293" t="str">
        <f>IF(DD23&lt;&gt;"",IF(ABS($F23-$G23)&gt;=PrSettings!$M$7,(ABS($F23-$G23-DA23+DB23)&lt;=1)*1,IF(AND(DD23,$F23=$G23,$F23&gt;=PrSettings!$M$6),(ABS(DA23-$F23)&lt;=1)*1,IF(AND(ABS($F23-$G23-DA23+DB23)&lt;=1,$F23+$G23&gt;=PrSettings!$M$8),(ABS(DA23-$F23)&lt;=1)*(ABS(DB23-$G23)&lt;=1)*1,""))),"")</f>
        <v/>
      </c>
      <c r="DH23" s="300"/>
      <c r="DJ23" s="291">
        <f t="shared" si="8"/>
        <v>9</v>
      </c>
      <c r="DK23" s="292" t="str">
        <f t="shared" si="292"/>
        <v>C1</v>
      </c>
      <c r="DL23" s="293">
        <f t="shared" si="50"/>
        <v>11</v>
      </c>
      <c r="DM23" s="292" t="str">
        <f t="shared" si="293"/>
        <v>C3</v>
      </c>
      <c r="DN23" s="296"/>
      <c r="DO23" s="296"/>
      <c r="DP23" s="299"/>
      <c r="DQ23" s="293" t="str">
        <f t="shared" si="294"/>
        <v/>
      </c>
      <c r="DR23" s="293" t="str">
        <f>IF((DQ23&lt;&gt;""),IF(OR($F23&lt;&gt;$G23,PrSettings!$M$4="●"),(($F23-$G23)=(DN23-DO23))*1,0),"")</f>
        <v/>
      </c>
      <c r="DS23" s="293" t="str">
        <f t="shared" si="295"/>
        <v/>
      </c>
      <c r="DT23" s="293" t="str">
        <f>IF(DQ23&lt;&gt;"",IF(ABS($F23-$G23)&gt;=PrSettings!$M$7,(ABS($F23-$G23-DN23+DO23)&lt;=1)*1,IF(AND(DQ23,$F23=$G23,$F23&gt;=PrSettings!$M$6),(ABS(DN23-$F23)&lt;=1)*1,IF(AND(ABS($F23-$G23-DN23+DO23)&lt;=1,$F23+$G23&gt;=PrSettings!$M$8),(ABS(DN23-$F23)&lt;=1)*(ABS(DO23-$G23)&lt;=1)*1,""))),"")</f>
        <v/>
      </c>
      <c r="DU23" s="300"/>
      <c r="DW23" s="291">
        <f t="shared" si="9"/>
        <v>9</v>
      </c>
      <c r="DX23" s="292" t="str">
        <f t="shared" si="296"/>
        <v>C1</v>
      </c>
      <c r="DY23" s="293">
        <f t="shared" si="53"/>
        <v>11</v>
      </c>
      <c r="DZ23" s="292" t="str">
        <f t="shared" si="297"/>
        <v>C3</v>
      </c>
      <c r="EA23" s="296"/>
      <c r="EB23" s="296"/>
      <c r="EC23" s="299"/>
      <c r="ED23" s="293" t="str">
        <f t="shared" si="298"/>
        <v/>
      </c>
      <c r="EE23" s="293" t="str">
        <f>IF((ED23&lt;&gt;""),IF(OR($F23&lt;&gt;$G23,PrSettings!$M$4="●"),(($F23-$G23)=(EA23-EB23))*1,0),"")</f>
        <v/>
      </c>
      <c r="EF23" s="293" t="str">
        <f t="shared" si="299"/>
        <v/>
      </c>
      <c r="EG23" s="293" t="str">
        <f>IF(ED23&lt;&gt;"",IF(ABS($F23-$G23)&gt;=PrSettings!$M$7,(ABS($F23-$G23-EA23+EB23)&lt;=1)*1,IF(AND(ED23,$F23=$G23,$F23&gt;=PrSettings!$M$6),(ABS(EA23-$F23)&lt;=1)*1,IF(AND(ABS($F23-$G23-EA23+EB23)&lt;=1,$F23+$G23&gt;=PrSettings!$M$8),(ABS(EA23-$F23)&lt;=1)*(ABS(EB23-$G23)&lt;=1)*1,""))),"")</f>
        <v/>
      </c>
      <c r="EH23" s="300"/>
      <c r="EJ23" s="291">
        <f t="shared" si="10"/>
        <v>9</v>
      </c>
      <c r="EK23" s="292" t="str">
        <f t="shared" si="300"/>
        <v>C1</v>
      </c>
      <c r="EL23" s="293">
        <f t="shared" si="56"/>
        <v>11</v>
      </c>
      <c r="EM23" s="292" t="str">
        <f t="shared" si="301"/>
        <v>C3</v>
      </c>
      <c r="EN23" s="296"/>
      <c r="EO23" s="296"/>
      <c r="EP23" s="299"/>
      <c r="EQ23" s="293" t="str">
        <f t="shared" si="302"/>
        <v/>
      </c>
      <c r="ER23" s="293" t="str">
        <f>IF((EQ23&lt;&gt;""),IF(OR($F23&lt;&gt;$G23,PrSettings!$M$4="●"),(($F23-$G23)=(EN23-EO23))*1,0),"")</f>
        <v/>
      </c>
      <c r="ES23" s="293" t="str">
        <f t="shared" si="303"/>
        <v/>
      </c>
      <c r="ET23" s="293" t="str">
        <f>IF(EQ23&lt;&gt;"",IF(ABS($F23-$G23)&gt;=PrSettings!$M$7,(ABS($F23-$G23-EN23+EO23)&lt;=1)*1,IF(AND(EQ23,$F23=$G23,$F23&gt;=PrSettings!$M$6),(ABS(EN23-$F23)&lt;=1)*1,IF(AND(ABS($F23-$G23-EN23+EO23)&lt;=1,$F23+$G23&gt;=PrSettings!$M$8),(ABS(EN23-$F23)&lt;=1)*(ABS(EO23-$G23)&lt;=1)*1,""))),"")</f>
        <v/>
      </c>
      <c r="EU23" s="300"/>
      <c r="EW23" s="291">
        <f t="shared" si="11"/>
        <v>9</v>
      </c>
      <c r="EX23" s="292" t="str">
        <f t="shared" si="304"/>
        <v>C1</v>
      </c>
      <c r="EY23" s="293">
        <f t="shared" si="59"/>
        <v>11</v>
      </c>
      <c r="EZ23" s="292" t="str">
        <f t="shared" si="305"/>
        <v>C3</v>
      </c>
      <c r="FA23" s="296"/>
      <c r="FB23" s="296"/>
      <c r="FC23" s="299"/>
      <c r="FD23" s="293" t="str">
        <f t="shared" si="306"/>
        <v/>
      </c>
      <c r="FE23" s="293" t="str">
        <f>IF((FD23&lt;&gt;""),IF(OR($F23&lt;&gt;$G23,PrSettings!$M$4="●"),(($F23-$G23)=(FA23-FB23))*1,0),"")</f>
        <v/>
      </c>
      <c r="FF23" s="293" t="str">
        <f t="shared" si="307"/>
        <v/>
      </c>
      <c r="FG23" s="293" t="str">
        <f>IF(FD23&lt;&gt;"",IF(ABS($F23-$G23)&gt;=PrSettings!$M$7,(ABS($F23-$G23-FA23+FB23)&lt;=1)*1,IF(AND(FD23,$F23=$G23,$F23&gt;=PrSettings!$M$6),(ABS(FA23-$F23)&lt;=1)*1,IF(AND(ABS($F23-$G23-FA23+FB23)&lt;=1,$F23+$G23&gt;=PrSettings!$M$8),(ABS(FA23-$F23)&lt;=1)*(ABS(FB23-$G23)&lt;=1)*1,""))),"")</f>
        <v/>
      </c>
      <c r="FH23" s="300"/>
      <c r="FJ23" s="291">
        <f t="shared" si="12"/>
        <v>9</v>
      </c>
      <c r="FK23" s="292" t="str">
        <f t="shared" si="308"/>
        <v>C1</v>
      </c>
      <c r="FL23" s="293">
        <f t="shared" si="62"/>
        <v>11</v>
      </c>
      <c r="FM23" s="292" t="str">
        <f t="shared" si="309"/>
        <v>C3</v>
      </c>
      <c r="FN23" s="296"/>
      <c r="FO23" s="296"/>
      <c r="FP23" s="299"/>
      <c r="FQ23" s="293" t="str">
        <f t="shared" si="310"/>
        <v/>
      </c>
      <c r="FR23" s="293" t="str">
        <f>IF((FQ23&lt;&gt;""),IF(OR($F23&lt;&gt;$G23,PrSettings!$M$4="●"),(($F23-$G23)=(FN23-FO23))*1,0),"")</f>
        <v/>
      </c>
      <c r="FS23" s="293" t="str">
        <f t="shared" si="311"/>
        <v/>
      </c>
      <c r="FT23" s="293" t="str">
        <f>IF(FQ23&lt;&gt;"",IF(ABS($F23-$G23)&gt;=PrSettings!$M$7,(ABS($F23-$G23-FN23+FO23)&lt;=1)*1,IF(AND(FQ23,$F23=$G23,$F23&gt;=PrSettings!$M$6),(ABS(FN23-$F23)&lt;=1)*1,IF(AND(ABS($F23-$G23-FN23+FO23)&lt;=1,$F23+$G23&gt;=PrSettings!$M$8),(ABS(FN23-$F23)&lt;=1)*(ABS(FO23-$G23)&lt;=1)*1,""))),"")</f>
        <v/>
      </c>
      <c r="FU23" s="300"/>
      <c r="FW23" s="291">
        <f t="shared" si="13"/>
        <v>9</v>
      </c>
      <c r="FX23" s="292" t="str">
        <f t="shared" si="312"/>
        <v>C1</v>
      </c>
      <c r="FY23" s="293">
        <f t="shared" si="65"/>
        <v>11</v>
      </c>
      <c r="FZ23" s="292" t="str">
        <f t="shared" si="313"/>
        <v>C3</v>
      </c>
      <c r="GA23" s="296"/>
      <c r="GB23" s="296"/>
      <c r="GC23" s="299"/>
      <c r="GD23" s="293" t="str">
        <f t="shared" si="314"/>
        <v/>
      </c>
      <c r="GE23" s="293" t="str">
        <f>IF((GD23&lt;&gt;""),IF(OR($F23&lt;&gt;$G23,PrSettings!$M$4="●"),(($F23-$G23)=(GA23-GB23))*1,0),"")</f>
        <v/>
      </c>
      <c r="GF23" s="293" t="str">
        <f t="shared" si="315"/>
        <v/>
      </c>
      <c r="GG23" s="293" t="str">
        <f>IF(GD23&lt;&gt;"",IF(ABS($F23-$G23)&gt;=PrSettings!$M$7,(ABS($F23-$G23-GA23+GB23)&lt;=1)*1,IF(AND(GD23,$F23=$G23,$F23&gt;=PrSettings!$M$6),(ABS(GA23-$F23)&lt;=1)*1,IF(AND(ABS($F23-$G23-GA23+GB23)&lt;=1,$F23+$G23&gt;=PrSettings!$M$8),(ABS(GA23-$F23)&lt;=1)*(ABS(GB23-$G23)&lt;=1)*1,""))),"")</f>
        <v/>
      </c>
      <c r="GH23" s="300"/>
      <c r="GJ23" s="291">
        <f t="shared" si="14"/>
        <v>9</v>
      </c>
      <c r="GK23" s="292" t="str">
        <f t="shared" si="316"/>
        <v>C1</v>
      </c>
      <c r="GL23" s="293">
        <f t="shared" si="68"/>
        <v>11</v>
      </c>
      <c r="GM23" s="292" t="str">
        <f t="shared" si="317"/>
        <v>C3</v>
      </c>
      <c r="GN23" s="296"/>
      <c r="GO23" s="296"/>
      <c r="GP23" s="299"/>
      <c r="GQ23" s="293" t="str">
        <f t="shared" si="318"/>
        <v/>
      </c>
      <c r="GR23" s="293" t="str">
        <f>IF((GQ23&lt;&gt;""),IF(OR($F23&lt;&gt;$G23,PrSettings!$M$4="●"),(($F23-$G23)=(GN23-GO23))*1,0),"")</f>
        <v/>
      </c>
      <c r="GS23" s="293" t="str">
        <f t="shared" si="319"/>
        <v/>
      </c>
      <c r="GT23" s="293" t="str">
        <f>IF(GQ23&lt;&gt;"",IF(ABS($F23-$G23)&gt;=PrSettings!$M$7,(ABS($F23-$G23-GN23+GO23)&lt;=1)*1,IF(AND(GQ23,$F23=$G23,$F23&gt;=PrSettings!$M$6),(ABS(GN23-$F23)&lt;=1)*1,IF(AND(ABS($F23-$G23-GN23+GO23)&lt;=1,$F23+$G23&gt;=PrSettings!$M$8),(ABS(GN23-$F23)&lt;=1)*(ABS(GO23-$G23)&lt;=1)*1,""))),"")</f>
        <v/>
      </c>
      <c r="GU23" s="300"/>
      <c r="GW23" s="291">
        <f t="shared" si="15"/>
        <v>9</v>
      </c>
      <c r="GX23" s="292" t="str">
        <f t="shared" si="320"/>
        <v>C1</v>
      </c>
      <c r="GY23" s="293">
        <f t="shared" si="71"/>
        <v>11</v>
      </c>
      <c r="GZ23" s="292" t="str">
        <f t="shared" si="321"/>
        <v>C3</v>
      </c>
      <c r="HA23" s="296"/>
      <c r="HB23" s="296"/>
      <c r="HC23" s="299"/>
      <c r="HD23" s="293" t="str">
        <f t="shared" si="322"/>
        <v/>
      </c>
      <c r="HE23" s="293" t="str">
        <f>IF((HD23&lt;&gt;""),IF(OR($F23&lt;&gt;$G23,PrSettings!$M$4="●"),(($F23-$G23)=(HA23-HB23))*1,0),"")</f>
        <v/>
      </c>
      <c r="HF23" s="293" t="str">
        <f t="shared" si="323"/>
        <v/>
      </c>
      <c r="HG23" s="293" t="str">
        <f>IF(HD23&lt;&gt;"",IF(ABS($F23-$G23)&gt;=PrSettings!$M$7,(ABS($F23-$G23-HA23+HB23)&lt;=1)*1,IF(AND(HD23,$F23=$G23,$F23&gt;=PrSettings!$M$6),(ABS(HA23-$F23)&lt;=1)*1,IF(AND(ABS($F23-$G23-HA23+HB23)&lt;=1,$F23+$G23&gt;=PrSettings!$M$8),(ABS(HA23-$F23)&lt;=1)*(ABS(HB23-$G23)&lt;=1)*1,""))),"")</f>
        <v/>
      </c>
      <c r="HH23" s="300"/>
      <c r="HJ23" s="291">
        <f t="shared" si="16"/>
        <v>9</v>
      </c>
      <c r="HK23" s="292" t="str">
        <f t="shared" si="324"/>
        <v>C1</v>
      </c>
      <c r="HL23" s="293">
        <f t="shared" si="74"/>
        <v>11</v>
      </c>
      <c r="HM23" s="292" t="str">
        <f t="shared" si="325"/>
        <v>C3</v>
      </c>
      <c r="HN23" s="296"/>
      <c r="HO23" s="296"/>
      <c r="HP23" s="299"/>
      <c r="HQ23" s="293" t="str">
        <f t="shared" si="326"/>
        <v/>
      </c>
      <c r="HR23" s="293" t="str">
        <f>IF((HQ23&lt;&gt;""),IF(OR($F23&lt;&gt;$G23,PrSettings!$M$4="●"),(($F23-$G23)=(HN23-HO23))*1,0),"")</f>
        <v/>
      </c>
      <c r="HS23" s="293" t="str">
        <f t="shared" si="327"/>
        <v/>
      </c>
      <c r="HT23" s="293" t="str">
        <f>IF(HQ23&lt;&gt;"",IF(ABS($F23-$G23)&gt;=PrSettings!$M$7,(ABS($F23-$G23-HN23+HO23)&lt;=1)*1,IF(AND(HQ23,$F23=$G23,$F23&gt;=PrSettings!$M$6),(ABS(HN23-$F23)&lt;=1)*1,IF(AND(ABS($F23-$G23-HN23+HO23)&lt;=1,$F23+$G23&gt;=PrSettings!$M$8),(ABS(HN23-$F23)&lt;=1)*(ABS(HO23-$G23)&lt;=1)*1,""))),"")</f>
        <v/>
      </c>
      <c r="HU23" s="300"/>
      <c r="HW23" s="291">
        <f t="shared" si="17"/>
        <v>9</v>
      </c>
      <c r="HX23" s="292" t="str">
        <f t="shared" si="328"/>
        <v>C1</v>
      </c>
      <c r="HY23" s="293">
        <f t="shared" si="77"/>
        <v>11</v>
      </c>
      <c r="HZ23" s="292" t="str">
        <f t="shared" si="329"/>
        <v>C3</v>
      </c>
      <c r="IA23" s="296"/>
      <c r="IB23" s="296"/>
      <c r="IC23" s="299"/>
      <c r="ID23" s="293" t="str">
        <f t="shared" si="330"/>
        <v/>
      </c>
      <c r="IE23" s="293" t="str">
        <f>IF((ID23&lt;&gt;""),IF(OR($F23&lt;&gt;$G23,PrSettings!$M$4="●"),(($F23-$G23)=(IA23-IB23))*1,0),"")</f>
        <v/>
      </c>
      <c r="IF23" s="293" t="str">
        <f t="shared" si="331"/>
        <v/>
      </c>
      <c r="IG23" s="293" t="str">
        <f>IF(ID23&lt;&gt;"",IF(ABS($F23-$G23)&gt;=PrSettings!$M$7,(ABS($F23-$G23-IA23+IB23)&lt;=1)*1,IF(AND(ID23,$F23=$G23,$F23&gt;=PrSettings!$M$6),(ABS(IA23-$F23)&lt;=1)*1,IF(AND(ABS($F23-$G23-IA23+IB23)&lt;=1,$F23+$G23&gt;=PrSettings!$M$8),(ABS(IA23-$F23)&lt;=1)*(ABS(IB23-$G23)&lt;=1)*1,""))),"")</f>
        <v/>
      </c>
      <c r="IH23" s="300"/>
      <c r="IJ23" s="291">
        <f t="shared" si="18"/>
        <v>9</v>
      </c>
      <c r="IK23" s="292" t="str">
        <f t="shared" si="332"/>
        <v>C1</v>
      </c>
      <c r="IL23" s="293">
        <f t="shared" si="80"/>
        <v>11</v>
      </c>
      <c r="IM23" s="292" t="str">
        <f t="shared" si="333"/>
        <v>C3</v>
      </c>
      <c r="IN23" s="296"/>
      <c r="IO23" s="296"/>
      <c r="IP23" s="299"/>
      <c r="IQ23" s="293" t="str">
        <f t="shared" si="334"/>
        <v/>
      </c>
      <c r="IR23" s="293" t="str">
        <f>IF((IQ23&lt;&gt;""),IF(OR($F23&lt;&gt;$G23,PrSettings!$M$4="●"),(($F23-$G23)=(IN23-IO23))*1,0),"")</f>
        <v/>
      </c>
      <c r="IS23" s="293" t="str">
        <f t="shared" si="335"/>
        <v/>
      </c>
      <c r="IT23" s="293" t="str">
        <f>IF(IQ23&lt;&gt;"",IF(ABS($F23-$G23)&gt;=PrSettings!$M$7,(ABS($F23-$G23-IN23+IO23)&lt;=1)*1,IF(AND(IQ23,$F23=$G23,$F23&gt;=PrSettings!$M$6),(ABS(IN23-$F23)&lt;=1)*1,IF(AND(ABS($F23-$G23-IN23+IO23)&lt;=1,$F23+$G23&gt;=PrSettings!$M$8),(ABS(IN23-$F23)&lt;=1)*(ABS(IO23-$G23)&lt;=1)*1,""))),"")</f>
        <v/>
      </c>
      <c r="IU23" s="300"/>
      <c r="IW23" s="291">
        <f t="shared" si="19"/>
        <v>9</v>
      </c>
      <c r="IX23" s="292" t="str">
        <f t="shared" si="336"/>
        <v>C1</v>
      </c>
      <c r="IY23" s="293">
        <f t="shared" si="83"/>
        <v>11</v>
      </c>
      <c r="IZ23" s="292" t="str">
        <f t="shared" si="337"/>
        <v>C3</v>
      </c>
      <c r="JA23" s="296"/>
      <c r="JB23" s="296"/>
      <c r="JC23" s="299"/>
      <c r="JD23" s="293" t="str">
        <f t="shared" si="338"/>
        <v/>
      </c>
      <c r="JE23" s="293" t="str">
        <f>IF((JD23&lt;&gt;""),IF(OR($F23&lt;&gt;$G23,PrSettings!$M$4="●"),(($F23-$G23)=(JA23-JB23))*1,0),"")</f>
        <v/>
      </c>
      <c r="JF23" s="293" t="str">
        <f t="shared" si="339"/>
        <v/>
      </c>
      <c r="JG23" s="293" t="str">
        <f>IF(JD23&lt;&gt;"",IF(ABS($F23-$G23)&gt;=PrSettings!$M$7,(ABS($F23-$G23-JA23+JB23)&lt;=1)*1,IF(AND(JD23,$F23=$G23,$F23&gt;=PrSettings!$M$6),(ABS(JA23-$F23)&lt;=1)*1,IF(AND(ABS($F23-$G23-JA23+JB23)&lt;=1,$F23+$G23&gt;=PrSettings!$M$8),(ABS(JA23-$F23)&lt;=1)*(ABS(JB23-$G23)&lt;=1)*1,""))),"")</f>
        <v/>
      </c>
      <c r="JH23" s="300"/>
      <c r="JJ23" s="291">
        <f t="shared" si="20"/>
        <v>9</v>
      </c>
      <c r="JK23" s="292" t="str">
        <f t="shared" si="340"/>
        <v>C1</v>
      </c>
      <c r="JL23" s="293">
        <f t="shared" si="86"/>
        <v>11</v>
      </c>
      <c r="JM23" s="292" t="str">
        <f t="shared" si="341"/>
        <v>C3</v>
      </c>
      <c r="JN23" s="296"/>
      <c r="JO23" s="296"/>
      <c r="JP23" s="299"/>
      <c r="JQ23" s="293" t="str">
        <f t="shared" si="342"/>
        <v/>
      </c>
      <c r="JR23" s="293" t="str">
        <f>IF((JQ23&lt;&gt;""),IF(OR($F23&lt;&gt;$G23,PrSettings!$M$4="●"),(($F23-$G23)=(JN23-JO23))*1,0),"")</f>
        <v/>
      </c>
      <c r="JS23" s="293" t="str">
        <f t="shared" si="343"/>
        <v/>
      </c>
      <c r="JT23" s="293" t="str">
        <f>IF(JQ23&lt;&gt;"",IF(ABS($F23-$G23)&gt;=PrSettings!$M$7,(ABS($F23-$G23-JN23+JO23)&lt;=1)*1,IF(AND(JQ23,$F23=$G23,$F23&gt;=PrSettings!$M$6),(ABS(JN23-$F23)&lt;=1)*1,IF(AND(ABS($F23-$G23-JN23+JO23)&lt;=1,$F23+$G23&gt;=PrSettings!$M$8),(ABS(JN23-$F23)&lt;=1)*(ABS(JO23-$G23)&lt;=1)*1,""))),"")</f>
        <v/>
      </c>
      <c r="JU23" s="300"/>
      <c r="JW23" s="291">
        <f t="shared" si="21"/>
        <v>9</v>
      </c>
      <c r="JX23" s="292" t="str">
        <f t="shared" si="344"/>
        <v>C1</v>
      </c>
      <c r="JY23" s="293">
        <f t="shared" si="89"/>
        <v>11</v>
      </c>
      <c r="JZ23" s="292" t="str">
        <f t="shared" si="345"/>
        <v>C3</v>
      </c>
      <c r="KA23" s="296"/>
      <c r="KB23" s="296"/>
      <c r="KC23" s="299"/>
      <c r="KD23" s="293" t="str">
        <f t="shared" si="346"/>
        <v/>
      </c>
      <c r="KE23" s="293" t="str">
        <f>IF((KD23&lt;&gt;""),IF(OR($F23&lt;&gt;$G23,PrSettings!$M$4="●"),(($F23-$G23)=(KA23-KB23))*1,0),"")</f>
        <v/>
      </c>
      <c r="KF23" s="293" t="str">
        <f t="shared" si="347"/>
        <v/>
      </c>
      <c r="KG23" s="293" t="str">
        <f>IF(KD23&lt;&gt;"",IF(ABS($F23-$G23)&gt;=PrSettings!$M$7,(ABS($F23-$G23-KA23+KB23)&lt;=1)*1,IF(AND(KD23,$F23=$G23,$F23&gt;=PrSettings!$M$6),(ABS(KA23-$F23)&lt;=1)*1,IF(AND(ABS($F23-$G23-KA23+KB23)&lt;=1,$F23+$G23&gt;=PrSettings!$M$8),(ABS(KA23-$F23)&lt;=1)*(ABS(KB23-$G23)&lt;=1)*1,""))),"")</f>
        <v/>
      </c>
      <c r="KH23" s="300"/>
      <c r="KJ23" s="291">
        <f t="shared" si="22"/>
        <v>9</v>
      </c>
      <c r="KK23" s="292" t="str">
        <f t="shared" si="348"/>
        <v>C1</v>
      </c>
      <c r="KL23" s="293">
        <f t="shared" si="92"/>
        <v>11</v>
      </c>
      <c r="KM23" s="292" t="str">
        <f t="shared" si="349"/>
        <v>C3</v>
      </c>
      <c r="KN23" s="296"/>
      <c r="KO23" s="296"/>
      <c r="KP23" s="299"/>
      <c r="KQ23" s="293" t="str">
        <f t="shared" si="350"/>
        <v/>
      </c>
      <c r="KR23" s="293" t="str">
        <f>IF((KQ23&lt;&gt;""),IF(OR($F23&lt;&gt;$G23,PrSettings!$M$4="●"),(($F23-$G23)=(KN23-KO23))*1,0),"")</f>
        <v/>
      </c>
      <c r="KS23" s="293" t="str">
        <f t="shared" si="351"/>
        <v/>
      </c>
      <c r="KT23" s="293" t="str">
        <f>IF(KQ23&lt;&gt;"",IF(ABS($F23-$G23)&gt;=PrSettings!$M$7,(ABS($F23-$G23-KN23+KO23)&lt;=1)*1,IF(AND(KQ23,$F23=$G23,$F23&gt;=PrSettings!$M$6),(ABS(KN23-$F23)&lt;=1)*1,IF(AND(ABS($F23-$G23-KN23+KO23)&lt;=1,$F23+$G23&gt;=PrSettings!$M$8),(ABS(KN23-$F23)&lt;=1)*(ABS(KO23-$G23)&lt;=1)*1,""))),"")</f>
        <v/>
      </c>
      <c r="KU23" s="300"/>
      <c r="KW23" s="291">
        <f t="shared" si="23"/>
        <v>9</v>
      </c>
      <c r="KX23" s="292" t="str">
        <f t="shared" si="352"/>
        <v>C1</v>
      </c>
      <c r="KY23" s="293">
        <f t="shared" si="95"/>
        <v>11</v>
      </c>
      <c r="KZ23" s="292" t="str">
        <f t="shared" si="353"/>
        <v>C3</v>
      </c>
      <c r="LA23" s="296"/>
      <c r="LB23" s="296"/>
      <c r="LC23" s="299"/>
      <c r="LD23" s="293" t="str">
        <f t="shared" si="354"/>
        <v/>
      </c>
      <c r="LE23" s="293" t="str">
        <f>IF((LD23&lt;&gt;""),IF(OR($F23&lt;&gt;$G23,PrSettings!$M$4="●"),(($F23-$G23)=(LA23-LB23))*1,0),"")</f>
        <v/>
      </c>
      <c r="LF23" s="293" t="str">
        <f t="shared" si="355"/>
        <v/>
      </c>
      <c r="LG23" s="293" t="str">
        <f>IF(LD23&lt;&gt;"",IF(ABS($F23-$G23)&gt;=PrSettings!$M$7,(ABS($F23-$G23-LA23+LB23)&lt;=1)*1,IF(AND(LD23,$F23=$G23,$F23&gt;=PrSettings!$M$6),(ABS(LA23-$F23)&lt;=1)*1,IF(AND(ABS($F23-$G23-LA23+LB23)&lt;=1,$F23+$G23&gt;=PrSettings!$M$8),(ABS(LA23-$F23)&lt;=1)*(ABS(LB23-$G23)&lt;=1)*1,""))),"")</f>
        <v/>
      </c>
      <c r="LH23" s="300"/>
      <c r="LJ23" s="291">
        <f t="shared" si="24"/>
        <v>9</v>
      </c>
      <c r="LK23" s="292" t="str">
        <f t="shared" si="356"/>
        <v>C1</v>
      </c>
      <c r="LL23" s="293">
        <f t="shared" si="98"/>
        <v>11</v>
      </c>
      <c r="LM23" s="292" t="str">
        <f t="shared" si="357"/>
        <v>C3</v>
      </c>
      <c r="LN23" s="296"/>
      <c r="LO23" s="296"/>
      <c r="LP23" s="299"/>
      <c r="LQ23" s="293" t="str">
        <f t="shared" si="358"/>
        <v/>
      </c>
      <c r="LR23" s="293" t="str">
        <f>IF((LQ23&lt;&gt;""),IF(OR($F23&lt;&gt;$G23,PrSettings!$M$4="●"),(($F23-$G23)=(LN23-LO23))*1,0),"")</f>
        <v/>
      </c>
      <c r="LS23" s="293" t="str">
        <f t="shared" si="359"/>
        <v/>
      </c>
      <c r="LT23" s="293" t="str">
        <f>IF(LQ23&lt;&gt;"",IF(ABS($F23-$G23)&gt;=PrSettings!$M$7,(ABS($F23-$G23-LN23+LO23)&lt;=1)*1,IF(AND(LQ23,$F23=$G23,$F23&gt;=PrSettings!$M$6),(ABS(LN23-$F23)&lt;=1)*1,IF(AND(ABS($F23-$G23-LN23+LO23)&lt;=1,$F23+$G23&gt;=PrSettings!$M$8),(ABS(LN23-$F23)&lt;=1)*(ABS(LO23-$G23)&lt;=1)*1,""))),"")</f>
        <v/>
      </c>
      <c r="LU23" s="300"/>
      <c r="LW23" s="291">
        <f t="shared" si="25"/>
        <v>9</v>
      </c>
      <c r="LX23" s="292" t="str">
        <f t="shared" si="360"/>
        <v>C1</v>
      </c>
      <c r="LY23" s="293">
        <f t="shared" si="101"/>
        <v>11</v>
      </c>
      <c r="LZ23" s="292" t="str">
        <f t="shared" si="361"/>
        <v>C3</v>
      </c>
      <c r="MA23" s="296"/>
      <c r="MB23" s="296"/>
      <c r="MC23" s="299"/>
      <c r="MD23" s="293" t="str">
        <f t="shared" si="362"/>
        <v/>
      </c>
      <c r="ME23" s="293" t="str">
        <f>IF((MD23&lt;&gt;""),IF(OR($F23&lt;&gt;$G23,PrSettings!$M$4="●"),(($F23-$G23)=(MA23-MB23))*1,0),"")</f>
        <v/>
      </c>
      <c r="MF23" s="293" t="str">
        <f t="shared" si="363"/>
        <v/>
      </c>
      <c r="MG23" s="293" t="str">
        <f>IF(MD23&lt;&gt;"",IF(ABS($F23-$G23)&gt;=PrSettings!$M$7,(ABS($F23-$G23-MA23+MB23)&lt;=1)*1,IF(AND(MD23,$F23=$G23,$F23&gt;=PrSettings!$M$6),(ABS(MA23-$F23)&lt;=1)*1,IF(AND(ABS($F23-$G23-MA23+MB23)&lt;=1,$F23+$G23&gt;=PrSettings!$M$8),(ABS(MA23-$F23)&lt;=1)*(ABS(MB23-$G23)&lt;=1)*1,""))),"")</f>
        <v/>
      </c>
      <c r="MH23" s="300"/>
    </row>
    <row r="24" spans="2:346" x14ac:dyDescent="0.25">
      <c r="B24" s="291">
        <f>INDEX(Groups!$C$7:$C$35,MATCH(C24,Groups!$D$7:$D$35,0))</f>
        <v>12</v>
      </c>
      <c r="C24" s="292" t="str">
        <f>CalcC!$P$26</f>
        <v>C4</v>
      </c>
      <c r="D24" s="293">
        <f>INDEX(Groups!$C$7:$C$35,MATCH(E24,Groups!$D$7:$D$35,0))</f>
        <v>9</v>
      </c>
      <c r="E24" s="292" t="str">
        <f>CalcC!$Q$26</f>
        <v>C1</v>
      </c>
      <c r="F24" s="294" t="str">
        <f>CalcC!$R$26</f>
        <v/>
      </c>
      <c r="G24" s="295" t="str">
        <f>CalcC!$S$26</f>
        <v/>
      </c>
      <c r="J24" s="291">
        <f t="shared" si="0"/>
        <v>12</v>
      </c>
      <c r="K24" s="292" t="str">
        <f t="shared" si="260"/>
        <v>C4</v>
      </c>
      <c r="L24" s="293">
        <f t="shared" si="26"/>
        <v>9</v>
      </c>
      <c r="M24" s="292" t="str">
        <f t="shared" si="261"/>
        <v>C1</v>
      </c>
      <c r="N24" s="296"/>
      <c r="O24" s="296"/>
      <c r="P24" s="299"/>
      <c r="Q24" s="293" t="str">
        <f t="shared" si="262"/>
        <v/>
      </c>
      <c r="R24" s="293" t="str">
        <f>IF((Q24&lt;&gt;""),IF(OR($F24&lt;&gt;$G24,PrSettings!$M$4="●"),(($F24-$G24)=(N24-O24))*1,0),"")</f>
        <v/>
      </c>
      <c r="S24" s="293" t="str">
        <f t="shared" si="263"/>
        <v/>
      </c>
      <c r="T24" s="293" t="str">
        <f>IF(Q24&lt;&gt;"",IF(ABS($F24-$G24)&gt;=PrSettings!$M$7,(ABS($F24-$G24-N24+O24)&lt;=1)*1,IF(AND(Q24,$F24=$G24,$F24&gt;=PrSettings!$M$6),(ABS(N24-$F24)&lt;=1)*1,IF(AND(ABS($F24-$G24-N24+O24)&lt;=1,$F24+$G24&gt;=PrSettings!$M$8),(ABS(N24-$F24)&lt;=1)*(ABS(O24-$G24)&lt;=1)*1,""))),"")</f>
        <v/>
      </c>
      <c r="U24" s="300"/>
      <c r="W24" s="291">
        <f t="shared" si="1"/>
        <v>12</v>
      </c>
      <c r="X24" s="292" t="str">
        <f t="shared" si="264"/>
        <v>C4</v>
      </c>
      <c r="Y24" s="293">
        <f t="shared" si="29"/>
        <v>9</v>
      </c>
      <c r="Z24" s="292" t="str">
        <f t="shared" si="265"/>
        <v>C1</v>
      </c>
      <c r="AA24" s="296"/>
      <c r="AB24" s="296"/>
      <c r="AC24" s="299"/>
      <c r="AD24" s="293" t="str">
        <f t="shared" si="266"/>
        <v/>
      </c>
      <c r="AE24" s="293" t="str">
        <f>IF((AD24&lt;&gt;""),IF(OR($F24&lt;&gt;$G24,PrSettings!$M$4="●"),(($F24-$G24)=(AA24-AB24))*1,0),"")</f>
        <v/>
      </c>
      <c r="AF24" s="293" t="str">
        <f t="shared" si="267"/>
        <v/>
      </c>
      <c r="AG24" s="293" t="str">
        <f>IF(AD24&lt;&gt;"",IF(ABS($F24-$G24)&gt;=PrSettings!$M$7,(ABS($F24-$G24-AA24+AB24)&lt;=1)*1,IF(AND(AD24,$F24=$G24,$F24&gt;=PrSettings!$M$6),(ABS(AA24-$F24)&lt;=1)*1,IF(AND(ABS($F24-$G24-AA24+AB24)&lt;=1,$F24+$G24&gt;=PrSettings!$M$8),(ABS(AA24-$F24)&lt;=1)*(ABS(AB24-$G24)&lt;=1)*1,""))),"")</f>
        <v/>
      </c>
      <c r="AH24" s="300"/>
      <c r="AJ24" s="291">
        <f t="shared" si="2"/>
        <v>12</v>
      </c>
      <c r="AK24" s="292" t="str">
        <f t="shared" si="268"/>
        <v>C4</v>
      </c>
      <c r="AL24" s="293">
        <f t="shared" si="32"/>
        <v>9</v>
      </c>
      <c r="AM24" s="292" t="str">
        <f t="shared" si="269"/>
        <v>C1</v>
      </c>
      <c r="AN24" s="296"/>
      <c r="AO24" s="296"/>
      <c r="AP24" s="299"/>
      <c r="AQ24" s="293" t="str">
        <f t="shared" si="270"/>
        <v/>
      </c>
      <c r="AR24" s="293" t="str">
        <f>IF((AQ24&lt;&gt;""),IF(OR($F24&lt;&gt;$G24,PrSettings!$M$4="●"),(($F24-$G24)=(AN24-AO24))*1,0),"")</f>
        <v/>
      </c>
      <c r="AS24" s="293" t="str">
        <f t="shared" si="271"/>
        <v/>
      </c>
      <c r="AT24" s="293" t="str">
        <f>IF(AQ24&lt;&gt;"",IF(ABS($F24-$G24)&gt;=PrSettings!$M$7,(ABS($F24-$G24-AN24+AO24)&lt;=1)*1,IF(AND(AQ24,$F24=$G24,$F24&gt;=PrSettings!$M$6),(ABS(AN24-$F24)&lt;=1)*1,IF(AND(ABS($F24-$G24-AN24+AO24)&lt;=1,$F24+$G24&gt;=PrSettings!$M$8),(ABS(AN24-$F24)&lt;=1)*(ABS(AO24-$G24)&lt;=1)*1,""))),"")</f>
        <v/>
      </c>
      <c r="AU24" s="300"/>
      <c r="AW24" s="291">
        <f t="shared" si="3"/>
        <v>12</v>
      </c>
      <c r="AX24" s="292" t="str">
        <f t="shared" si="272"/>
        <v>C4</v>
      </c>
      <c r="AY24" s="293">
        <f t="shared" si="35"/>
        <v>9</v>
      </c>
      <c r="AZ24" s="292" t="str">
        <f t="shared" si="273"/>
        <v>C1</v>
      </c>
      <c r="BA24" s="296"/>
      <c r="BB24" s="296"/>
      <c r="BC24" s="299"/>
      <c r="BD24" s="293" t="str">
        <f t="shared" si="274"/>
        <v/>
      </c>
      <c r="BE24" s="293" t="str">
        <f>IF((BD24&lt;&gt;""),IF(OR($F24&lt;&gt;$G24,PrSettings!$M$4="●"),(($F24-$G24)=(BA24-BB24))*1,0),"")</f>
        <v/>
      </c>
      <c r="BF24" s="293" t="str">
        <f t="shared" si="275"/>
        <v/>
      </c>
      <c r="BG24" s="293" t="str">
        <f>IF(BD24&lt;&gt;"",IF(ABS($F24-$G24)&gt;=PrSettings!$M$7,(ABS($F24-$G24-BA24+BB24)&lt;=1)*1,IF(AND(BD24,$F24=$G24,$F24&gt;=PrSettings!$M$6),(ABS(BA24-$F24)&lt;=1)*1,IF(AND(ABS($F24-$G24-BA24+BB24)&lt;=1,$F24+$G24&gt;=PrSettings!$M$8),(ABS(BA24-$F24)&lt;=1)*(ABS(BB24-$G24)&lt;=1)*1,""))),"")</f>
        <v/>
      </c>
      <c r="BH24" s="300"/>
      <c r="BJ24" s="291">
        <f t="shared" si="4"/>
        <v>12</v>
      </c>
      <c r="BK24" s="292" t="str">
        <f t="shared" si="276"/>
        <v>C4</v>
      </c>
      <c r="BL24" s="293">
        <f t="shared" si="38"/>
        <v>9</v>
      </c>
      <c r="BM24" s="292" t="str">
        <f t="shared" si="277"/>
        <v>C1</v>
      </c>
      <c r="BN24" s="296"/>
      <c r="BO24" s="296"/>
      <c r="BP24" s="299"/>
      <c r="BQ24" s="293" t="str">
        <f t="shared" si="278"/>
        <v/>
      </c>
      <c r="BR24" s="293" t="str">
        <f>IF((BQ24&lt;&gt;""),IF(OR($F24&lt;&gt;$G24,PrSettings!$M$4="●"),(($F24-$G24)=(BN24-BO24))*1,0),"")</f>
        <v/>
      </c>
      <c r="BS24" s="293" t="str">
        <f t="shared" si="279"/>
        <v/>
      </c>
      <c r="BT24" s="293" t="str">
        <f>IF(BQ24&lt;&gt;"",IF(ABS($F24-$G24)&gt;=PrSettings!$M$7,(ABS($F24-$G24-BN24+BO24)&lt;=1)*1,IF(AND(BQ24,$F24=$G24,$F24&gt;=PrSettings!$M$6),(ABS(BN24-$F24)&lt;=1)*1,IF(AND(ABS($F24-$G24-BN24+BO24)&lt;=1,$F24+$G24&gt;=PrSettings!$M$8),(ABS(BN24-$F24)&lt;=1)*(ABS(BO24-$G24)&lt;=1)*1,""))),"")</f>
        <v/>
      </c>
      <c r="BU24" s="300"/>
      <c r="BW24" s="291">
        <f t="shared" si="5"/>
        <v>12</v>
      </c>
      <c r="BX24" s="292" t="str">
        <f t="shared" si="280"/>
        <v>C4</v>
      </c>
      <c r="BY24" s="293">
        <f t="shared" si="41"/>
        <v>9</v>
      </c>
      <c r="BZ24" s="292" t="str">
        <f t="shared" si="281"/>
        <v>C1</v>
      </c>
      <c r="CA24" s="296"/>
      <c r="CB24" s="296"/>
      <c r="CC24" s="299"/>
      <c r="CD24" s="293" t="str">
        <f t="shared" si="282"/>
        <v/>
      </c>
      <c r="CE24" s="293" t="str">
        <f>IF((CD24&lt;&gt;""),IF(OR($F24&lt;&gt;$G24,PrSettings!$M$4="●"),(($F24-$G24)=(CA24-CB24))*1,0),"")</f>
        <v/>
      </c>
      <c r="CF24" s="293" t="str">
        <f t="shared" si="283"/>
        <v/>
      </c>
      <c r="CG24" s="293" t="str">
        <f>IF(CD24&lt;&gt;"",IF(ABS($F24-$G24)&gt;=PrSettings!$M$7,(ABS($F24-$G24-CA24+CB24)&lt;=1)*1,IF(AND(CD24,$F24=$G24,$F24&gt;=PrSettings!$M$6),(ABS(CA24-$F24)&lt;=1)*1,IF(AND(ABS($F24-$G24-CA24+CB24)&lt;=1,$F24+$G24&gt;=PrSettings!$M$8),(ABS(CA24-$F24)&lt;=1)*(ABS(CB24-$G24)&lt;=1)*1,""))),"")</f>
        <v/>
      </c>
      <c r="CH24" s="300"/>
      <c r="CJ24" s="291">
        <f t="shared" si="6"/>
        <v>12</v>
      </c>
      <c r="CK24" s="292" t="str">
        <f t="shared" si="284"/>
        <v>C4</v>
      </c>
      <c r="CL24" s="293">
        <f t="shared" si="44"/>
        <v>9</v>
      </c>
      <c r="CM24" s="292" t="str">
        <f t="shared" si="285"/>
        <v>C1</v>
      </c>
      <c r="CN24" s="296"/>
      <c r="CO24" s="296"/>
      <c r="CP24" s="299"/>
      <c r="CQ24" s="293" t="str">
        <f t="shared" si="286"/>
        <v/>
      </c>
      <c r="CR24" s="293" t="str">
        <f>IF((CQ24&lt;&gt;""),IF(OR($F24&lt;&gt;$G24,PrSettings!$M$4="●"),(($F24-$G24)=(CN24-CO24))*1,0),"")</f>
        <v/>
      </c>
      <c r="CS24" s="293" t="str">
        <f t="shared" si="287"/>
        <v/>
      </c>
      <c r="CT24" s="293" t="str">
        <f>IF(CQ24&lt;&gt;"",IF(ABS($F24-$G24)&gt;=PrSettings!$M$7,(ABS($F24-$G24-CN24+CO24)&lt;=1)*1,IF(AND(CQ24,$F24=$G24,$F24&gt;=PrSettings!$M$6),(ABS(CN24-$F24)&lt;=1)*1,IF(AND(ABS($F24-$G24-CN24+CO24)&lt;=1,$F24+$G24&gt;=PrSettings!$M$8),(ABS(CN24-$F24)&lt;=1)*(ABS(CO24-$G24)&lt;=1)*1,""))),"")</f>
        <v/>
      </c>
      <c r="CU24" s="300"/>
      <c r="CW24" s="291">
        <f t="shared" si="7"/>
        <v>12</v>
      </c>
      <c r="CX24" s="292" t="str">
        <f t="shared" si="288"/>
        <v>C4</v>
      </c>
      <c r="CY24" s="293">
        <f t="shared" si="47"/>
        <v>9</v>
      </c>
      <c r="CZ24" s="292" t="str">
        <f t="shared" si="289"/>
        <v>C1</v>
      </c>
      <c r="DA24" s="296"/>
      <c r="DB24" s="296"/>
      <c r="DC24" s="299"/>
      <c r="DD24" s="293" t="str">
        <f t="shared" si="290"/>
        <v/>
      </c>
      <c r="DE24" s="293" t="str">
        <f>IF((DD24&lt;&gt;""),IF(OR($F24&lt;&gt;$G24,PrSettings!$M$4="●"),(($F24-$G24)=(DA24-DB24))*1,0),"")</f>
        <v/>
      </c>
      <c r="DF24" s="293" t="str">
        <f t="shared" si="291"/>
        <v/>
      </c>
      <c r="DG24" s="293" t="str">
        <f>IF(DD24&lt;&gt;"",IF(ABS($F24-$G24)&gt;=PrSettings!$M$7,(ABS($F24-$G24-DA24+DB24)&lt;=1)*1,IF(AND(DD24,$F24=$G24,$F24&gt;=PrSettings!$M$6),(ABS(DA24-$F24)&lt;=1)*1,IF(AND(ABS($F24-$G24-DA24+DB24)&lt;=1,$F24+$G24&gt;=PrSettings!$M$8),(ABS(DA24-$F24)&lt;=1)*(ABS(DB24-$G24)&lt;=1)*1,""))),"")</f>
        <v/>
      </c>
      <c r="DH24" s="300"/>
      <c r="DJ24" s="291">
        <f t="shared" si="8"/>
        <v>12</v>
      </c>
      <c r="DK24" s="292" t="str">
        <f t="shared" si="292"/>
        <v>C4</v>
      </c>
      <c r="DL24" s="293">
        <f t="shared" si="50"/>
        <v>9</v>
      </c>
      <c r="DM24" s="292" t="str">
        <f t="shared" si="293"/>
        <v>C1</v>
      </c>
      <c r="DN24" s="296"/>
      <c r="DO24" s="296"/>
      <c r="DP24" s="299"/>
      <c r="DQ24" s="293" t="str">
        <f t="shared" si="294"/>
        <v/>
      </c>
      <c r="DR24" s="293" t="str">
        <f>IF((DQ24&lt;&gt;""),IF(OR($F24&lt;&gt;$G24,PrSettings!$M$4="●"),(($F24-$G24)=(DN24-DO24))*1,0),"")</f>
        <v/>
      </c>
      <c r="DS24" s="293" t="str">
        <f t="shared" si="295"/>
        <v/>
      </c>
      <c r="DT24" s="293" t="str">
        <f>IF(DQ24&lt;&gt;"",IF(ABS($F24-$G24)&gt;=PrSettings!$M$7,(ABS($F24-$G24-DN24+DO24)&lt;=1)*1,IF(AND(DQ24,$F24=$G24,$F24&gt;=PrSettings!$M$6),(ABS(DN24-$F24)&lt;=1)*1,IF(AND(ABS($F24-$G24-DN24+DO24)&lt;=1,$F24+$G24&gt;=PrSettings!$M$8),(ABS(DN24-$F24)&lt;=1)*(ABS(DO24-$G24)&lt;=1)*1,""))),"")</f>
        <v/>
      </c>
      <c r="DU24" s="300"/>
      <c r="DW24" s="291">
        <f t="shared" si="9"/>
        <v>12</v>
      </c>
      <c r="DX24" s="292" t="str">
        <f t="shared" si="296"/>
        <v>C4</v>
      </c>
      <c r="DY24" s="293">
        <f t="shared" si="53"/>
        <v>9</v>
      </c>
      <c r="DZ24" s="292" t="str">
        <f t="shared" si="297"/>
        <v>C1</v>
      </c>
      <c r="EA24" s="296"/>
      <c r="EB24" s="296"/>
      <c r="EC24" s="299"/>
      <c r="ED24" s="293" t="str">
        <f t="shared" si="298"/>
        <v/>
      </c>
      <c r="EE24" s="293" t="str">
        <f>IF((ED24&lt;&gt;""),IF(OR($F24&lt;&gt;$G24,PrSettings!$M$4="●"),(($F24-$G24)=(EA24-EB24))*1,0),"")</f>
        <v/>
      </c>
      <c r="EF24" s="293" t="str">
        <f t="shared" si="299"/>
        <v/>
      </c>
      <c r="EG24" s="293" t="str">
        <f>IF(ED24&lt;&gt;"",IF(ABS($F24-$G24)&gt;=PrSettings!$M$7,(ABS($F24-$G24-EA24+EB24)&lt;=1)*1,IF(AND(ED24,$F24=$G24,$F24&gt;=PrSettings!$M$6),(ABS(EA24-$F24)&lt;=1)*1,IF(AND(ABS($F24-$G24-EA24+EB24)&lt;=1,$F24+$G24&gt;=PrSettings!$M$8),(ABS(EA24-$F24)&lt;=1)*(ABS(EB24-$G24)&lt;=1)*1,""))),"")</f>
        <v/>
      </c>
      <c r="EH24" s="300"/>
      <c r="EJ24" s="291">
        <f t="shared" si="10"/>
        <v>12</v>
      </c>
      <c r="EK24" s="292" t="str">
        <f t="shared" si="300"/>
        <v>C4</v>
      </c>
      <c r="EL24" s="293">
        <f t="shared" si="56"/>
        <v>9</v>
      </c>
      <c r="EM24" s="292" t="str">
        <f t="shared" si="301"/>
        <v>C1</v>
      </c>
      <c r="EN24" s="296"/>
      <c r="EO24" s="296"/>
      <c r="EP24" s="299"/>
      <c r="EQ24" s="293" t="str">
        <f t="shared" si="302"/>
        <v/>
      </c>
      <c r="ER24" s="293" t="str">
        <f>IF((EQ24&lt;&gt;""),IF(OR($F24&lt;&gt;$G24,PrSettings!$M$4="●"),(($F24-$G24)=(EN24-EO24))*1,0),"")</f>
        <v/>
      </c>
      <c r="ES24" s="293" t="str">
        <f t="shared" si="303"/>
        <v/>
      </c>
      <c r="ET24" s="293" t="str">
        <f>IF(EQ24&lt;&gt;"",IF(ABS($F24-$G24)&gt;=PrSettings!$M$7,(ABS($F24-$G24-EN24+EO24)&lt;=1)*1,IF(AND(EQ24,$F24=$G24,$F24&gt;=PrSettings!$M$6),(ABS(EN24-$F24)&lt;=1)*1,IF(AND(ABS($F24-$G24-EN24+EO24)&lt;=1,$F24+$G24&gt;=PrSettings!$M$8),(ABS(EN24-$F24)&lt;=1)*(ABS(EO24-$G24)&lt;=1)*1,""))),"")</f>
        <v/>
      </c>
      <c r="EU24" s="300"/>
      <c r="EW24" s="291">
        <f t="shared" si="11"/>
        <v>12</v>
      </c>
      <c r="EX24" s="292" t="str">
        <f t="shared" si="304"/>
        <v>C4</v>
      </c>
      <c r="EY24" s="293">
        <f t="shared" si="59"/>
        <v>9</v>
      </c>
      <c r="EZ24" s="292" t="str">
        <f t="shared" si="305"/>
        <v>C1</v>
      </c>
      <c r="FA24" s="296"/>
      <c r="FB24" s="296"/>
      <c r="FC24" s="299"/>
      <c r="FD24" s="293" t="str">
        <f t="shared" si="306"/>
        <v/>
      </c>
      <c r="FE24" s="293" t="str">
        <f>IF((FD24&lt;&gt;""),IF(OR($F24&lt;&gt;$G24,PrSettings!$M$4="●"),(($F24-$G24)=(FA24-FB24))*1,0),"")</f>
        <v/>
      </c>
      <c r="FF24" s="293" t="str">
        <f t="shared" si="307"/>
        <v/>
      </c>
      <c r="FG24" s="293" t="str">
        <f>IF(FD24&lt;&gt;"",IF(ABS($F24-$G24)&gt;=PrSettings!$M$7,(ABS($F24-$G24-FA24+FB24)&lt;=1)*1,IF(AND(FD24,$F24=$G24,$F24&gt;=PrSettings!$M$6),(ABS(FA24-$F24)&lt;=1)*1,IF(AND(ABS($F24-$G24-FA24+FB24)&lt;=1,$F24+$G24&gt;=PrSettings!$M$8),(ABS(FA24-$F24)&lt;=1)*(ABS(FB24-$G24)&lt;=1)*1,""))),"")</f>
        <v/>
      </c>
      <c r="FH24" s="300"/>
      <c r="FJ24" s="291">
        <f t="shared" si="12"/>
        <v>12</v>
      </c>
      <c r="FK24" s="292" t="str">
        <f t="shared" si="308"/>
        <v>C4</v>
      </c>
      <c r="FL24" s="293">
        <f t="shared" si="62"/>
        <v>9</v>
      </c>
      <c r="FM24" s="292" t="str">
        <f t="shared" si="309"/>
        <v>C1</v>
      </c>
      <c r="FN24" s="296"/>
      <c r="FO24" s="296"/>
      <c r="FP24" s="299"/>
      <c r="FQ24" s="293" t="str">
        <f t="shared" si="310"/>
        <v/>
      </c>
      <c r="FR24" s="293" t="str">
        <f>IF((FQ24&lt;&gt;""),IF(OR($F24&lt;&gt;$G24,PrSettings!$M$4="●"),(($F24-$G24)=(FN24-FO24))*1,0),"")</f>
        <v/>
      </c>
      <c r="FS24" s="293" t="str">
        <f t="shared" si="311"/>
        <v/>
      </c>
      <c r="FT24" s="293" t="str">
        <f>IF(FQ24&lt;&gt;"",IF(ABS($F24-$G24)&gt;=PrSettings!$M$7,(ABS($F24-$G24-FN24+FO24)&lt;=1)*1,IF(AND(FQ24,$F24=$G24,$F24&gt;=PrSettings!$M$6),(ABS(FN24-$F24)&lt;=1)*1,IF(AND(ABS($F24-$G24-FN24+FO24)&lt;=1,$F24+$G24&gt;=PrSettings!$M$8),(ABS(FN24-$F24)&lt;=1)*(ABS(FO24-$G24)&lt;=1)*1,""))),"")</f>
        <v/>
      </c>
      <c r="FU24" s="300"/>
      <c r="FW24" s="291">
        <f t="shared" si="13"/>
        <v>12</v>
      </c>
      <c r="FX24" s="292" t="str">
        <f t="shared" si="312"/>
        <v>C4</v>
      </c>
      <c r="FY24" s="293">
        <f t="shared" si="65"/>
        <v>9</v>
      </c>
      <c r="FZ24" s="292" t="str">
        <f t="shared" si="313"/>
        <v>C1</v>
      </c>
      <c r="GA24" s="296"/>
      <c r="GB24" s="296"/>
      <c r="GC24" s="299"/>
      <c r="GD24" s="293" t="str">
        <f t="shared" si="314"/>
        <v/>
      </c>
      <c r="GE24" s="293" t="str">
        <f>IF((GD24&lt;&gt;""),IF(OR($F24&lt;&gt;$G24,PrSettings!$M$4="●"),(($F24-$G24)=(GA24-GB24))*1,0),"")</f>
        <v/>
      </c>
      <c r="GF24" s="293" t="str">
        <f t="shared" si="315"/>
        <v/>
      </c>
      <c r="GG24" s="293" t="str">
        <f>IF(GD24&lt;&gt;"",IF(ABS($F24-$G24)&gt;=PrSettings!$M$7,(ABS($F24-$G24-GA24+GB24)&lt;=1)*1,IF(AND(GD24,$F24=$G24,$F24&gt;=PrSettings!$M$6),(ABS(GA24-$F24)&lt;=1)*1,IF(AND(ABS($F24-$G24-GA24+GB24)&lt;=1,$F24+$G24&gt;=PrSettings!$M$8),(ABS(GA24-$F24)&lt;=1)*(ABS(GB24-$G24)&lt;=1)*1,""))),"")</f>
        <v/>
      </c>
      <c r="GH24" s="300"/>
      <c r="GJ24" s="291">
        <f t="shared" si="14"/>
        <v>12</v>
      </c>
      <c r="GK24" s="292" t="str">
        <f t="shared" si="316"/>
        <v>C4</v>
      </c>
      <c r="GL24" s="293">
        <f t="shared" si="68"/>
        <v>9</v>
      </c>
      <c r="GM24" s="292" t="str">
        <f t="shared" si="317"/>
        <v>C1</v>
      </c>
      <c r="GN24" s="296"/>
      <c r="GO24" s="296"/>
      <c r="GP24" s="299"/>
      <c r="GQ24" s="293" t="str">
        <f t="shared" si="318"/>
        <v/>
      </c>
      <c r="GR24" s="293" t="str">
        <f>IF((GQ24&lt;&gt;""),IF(OR($F24&lt;&gt;$G24,PrSettings!$M$4="●"),(($F24-$G24)=(GN24-GO24))*1,0),"")</f>
        <v/>
      </c>
      <c r="GS24" s="293" t="str">
        <f t="shared" si="319"/>
        <v/>
      </c>
      <c r="GT24" s="293" t="str">
        <f>IF(GQ24&lt;&gt;"",IF(ABS($F24-$G24)&gt;=PrSettings!$M$7,(ABS($F24-$G24-GN24+GO24)&lt;=1)*1,IF(AND(GQ24,$F24=$G24,$F24&gt;=PrSettings!$M$6),(ABS(GN24-$F24)&lt;=1)*1,IF(AND(ABS($F24-$G24-GN24+GO24)&lt;=1,$F24+$G24&gt;=PrSettings!$M$8),(ABS(GN24-$F24)&lt;=1)*(ABS(GO24-$G24)&lt;=1)*1,""))),"")</f>
        <v/>
      </c>
      <c r="GU24" s="300"/>
      <c r="GW24" s="291">
        <f t="shared" si="15"/>
        <v>12</v>
      </c>
      <c r="GX24" s="292" t="str">
        <f t="shared" si="320"/>
        <v>C4</v>
      </c>
      <c r="GY24" s="293">
        <f t="shared" si="71"/>
        <v>9</v>
      </c>
      <c r="GZ24" s="292" t="str">
        <f t="shared" si="321"/>
        <v>C1</v>
      </c>
      <c r="HA24" s="296"/>
      <c r="HB24" s="296"/>
      <c r="HC24" s="299"/>
      <c r="HD24" s="293" t="str">
        <f t="shared" si="322"/>
        <v/>
      </c>
      <c r="HE24" s="293" t="str">
        <f>IF((HD24&lt;&gt;""),IF(OR($F24&lt;&gt;$G24,PrSettings!$M$4="●"),(($F24-$G24)=(HA24-HB24))*1,0),"")</f>
        <v/>
      </c>
      <c r="HF24" s="293" t="str">
        <f t="shared" si="323"/>
        <v/>
      </c>
      <c r="HG24" s="293" t="str">
        <f>IF(HD24&lt;&gt;"",IF(ABS($F24-$G24)&gt;=PrSettings!$M$7,(ABS($F24-$G24-HA24+HB24)&lt;=1)*1,IF(AND(HD24,$F24=$G24,$F24&gt;=PrSettings!$M$6),(ABS(HA24-$F24)&lt;=1)*1,IF(AND(ABS($F24-$G24-HA24+HB24)&lt;=1,$F24+$G24&gt;=PrSettings!$M$8),(ABS(HA24-$F24)&lt;=1)*(ABS(HB24-$G24)&lt;=1)*1,""))),"")</f>
        <v/>
      </c>
      <c r="HH24" s="300"/>
      <c r="HJ24" s="291">
        <f t="shared" si="16"/>
        <v>12</v>
      </c>
      <c r="HK24" s="292" t="str">
        <f t="shared" si="324"/>
        <v>C4</v>
      </c>
      <c r="HL24" s="293">
        <f t="shared" si="74"/>
        <v>9</v>
      </c>
      <c r="HM24" s="292" t="str">
        <f t="shared" si="325"/>
        <v>C1</v>
      </c>
      <c r="HN24" s="296"/>
      <c r="HO24" s="296"/>
      <c r="HP24" s="299"/>
      <c r="HQ24" s="293" t="str">
        <f t="shared" si="326"/>
        <v/>
      </c>
      <c r="HR24" s="293" t="str">
        <f>IF((HQ24&lt;&gt;""),IF(OR($F24&lt;&gt;$G24,PrSettings!$M$4="●"),(($F24-$G24)=(HN24-HO24))*1,0),"")</f>
        <v/>
      </c>
      <c r="HS24" s="293" t="str">
        <f t="shared" si="327"/>
        <v/>
      </c>
      <c r="HT24" s="293" t="str">
        <f>IF(HQ24&lt;&gt;"",IF(ABS($F24-$G24)&gt;=PrSettings!$M$7,(ABS($F24-$G24-HN24+HO24)&lt;=1)*1,IF(AND(HQ24,$F24=$G24,$F24&gt;=PrSettings!$M$6),(ABS(HN24-$F24)&lt;=1)*1,IF(AND(ABS($F24-$G24-HN24+HO24)&lt;=1,$F24+$G24&gt;=PrSettings!$M$8),(ABS(HN24-$F24)&lt;=1)*(ABS(HO24-$G24)&lt;=1)*1,""))),"")</f>
        <v/>
      </c>
      <c r="HU24" s="300"/>
      <c r="HW24" s="291">
        <f t="shared" si="17"/>
        <v>12</v>
      </c>
      <c r="HX24" s="292" t="str">
        <f t="shared" si="328"/>
        <v>C4</v>
      </c>
      <c r="HY24" s="293">
        <f t="shared" si="77"/>
        <v>9</v>
      </c>
      <c r="HZ24" s="292" t="str">
        <f t="shared" si="329"/>
        <v>C1</v>
      </c>
      <c r="IA24" s="296"/>
      <c r="IB24" s="296"/>
      <c r="IC24" s="299"/>
      <c r="ID24" s="293" t="str">
        <f t="shared" si="330"/>
        <v/>
      </c>
      <c r="IE24" s="293" t="str">
        <f>IF((ID24&lt;&gt;""),IF(OR($F24&lt;&gt;$G24,PrSettings!$M$4="●"),(($F24-$G24)=(IA24-IB24))*1,0),"")</f>
        <v/>
      </c>
      <c r="IF24" s="293" t="str">
        <f t="shared" si="331"/>
        <v/>
      </c>
      <c r="IG24" s="293" t="str">
        <f>IF(ID24&lt;&gt;"",IF(ABS($F24-$G24)&gt;=PrSettings!$M$7,(ABS($F24-$G24-IA24+IB24)&lt;=1)*1,IF(AND(ID24,$F24=$G24,$F24&gt;=PrSettings!$M$6),(ABS(IA24-$F24)&lt;=1)*1,IF(AND(ABS($F24-$G24-IA24+IB24)&lt;=1,$F24+$G24&gt;=PrSettings!$M$8),(ABS(IA24-$F24)&lt;=1)*(ABS(IB24-$G24)&lt;=1)*1,""))),"")</f>
        <v/>
      </c>
      <c r="IH24" s="300"/>
      <c r="IJ24" s="291">
        <f t="shared" si="18"/>
        <v>12</v>
      </c>
      <c r="IK24" s="292" t="str">
        <f t="shared" si="332"/>
        <v>C4</v>
      </c>
      <c r="IL24" s="293">
        <f t="shared" si="80"/>
        <v>9</v>
      </c>
      <c r="IM24" s="292" t="str">
        <f t="shared" si="333"/>
        <v>C1</v>
      </c>
      <c r="IN24" s="296"/>
      <c r="IO24" s="296"/>
      <c r="IP24" s="299"/>
      <c r="IQ24" s="293" t="str">
        <f t="shared" si="334"/>
        <v/>
      </c>
      <c r="IR24" s="293" t="str">
        <f>IF((IQ24&lt;&gt;""),IF(OR($F24&lt;&gt;$G24,PrSettings!$M$4="●"),(($F24-$G24)=(IN24-IO24))*1,0),"")</f>
        <v/>
      </c>
      <c r="IS24" s="293" t="str">
        <f t="shared" si="335"/>
        <v/>
      </c>
      <c r="IT24" s="293" t="str">
        <f>IF(IQ24&lt;&gt;"",IF(ABS($F24-$G24)&gt;=PrSettings!$M$7,(ABS($F24-$G24-IN24+IO24)&lt;=1)*1,IF(AND(IQ24,$F24=$G24,$F24&gt;=PrSettings!$M$6),(ABS(IN24-$F24)&lt;=1)*1,IF(AND(ABS($F24-$G24-IN24+IO24)&lt;=1,$F24+$G24&gt;=PrSettings!$M$8),(ABS(IN24-$F24)&lt;=1)*(ABS(IO24-$G24)&lt;=1)*1,""))),"")</f>
        <v/>
      </c>
      <c r="IU24" s="300"/>
      <c r="IW24" s="291">
        <f t="shared" si="19"/>
        <v>12</v>
      </c>
      <c r="IX24" s="292" t="str">
        <f t="shared" si="336"/>
        <v>C4</v>
      </c>
      <c r="IY24" s="293">
        <f t="shared" si="83"/>
        <v>9</v>
      </c>
      <c r="IZ24" s="292" t="str">
        <f t="shared" si="337"/>
        <v>C1</v>
      </c>
      <c r="JA24" s="296"/>
      <c r="JB24" s="296"/>
      <c r="JC24" s="299"/>
      <c r="JD24" s="293" t="str">
        <f t="shared" si="338"/>
        <v/>
      </c>
      <c r="JE24" s="293" t="str">
        <f>IF((JD24&lt;&gt;""),IF(OR($F24&lt;&gt;$G24,PrSettings!$M$4="●"),(($F24-$G24)=(JA24-JB24))*1,0),"")</f>
        <v/>
      </c>
      <c r="JF24" s="293" t="str">
        <f t="shared" si="339"/>
        <v/>
      </c>
      <c r="JG24" s="293" t="str">
        <f>IF(JD24&lt;&gt;"",IF(ABS($F24-$G24)&gt;=PrSettings!$M$7,(ABS($F24-$G24-JA24+JB24)&lt;=1)*1,IF(AND(JD24,$F24=$G24,$F24&gt;=PrSettings!$M$6),(ABS(JA24-$F24)&lt;=1)*1,IF(AND(ABS($F24-$G24-JA24+JB24)&lt;=1,$F24+$G24&gt;=PrSettings!$M$8),(ABS(JA24-$F24)&lt;=1)*(ABS(JB24-$G24)&lt;=1)*1,""))),"")</f>
        <v/>
      </c>
      <c r="JH24" s="300"/>
      <c r="JJ24" s="291">
        <f t="shared" si="20"/>
        <v>12</v>
      </c>
      <c r="JK24" s="292" t="str">
        <f t="shared" si="340"/>
        <v>C4</v>
      </c>
      <c r="JL24" s="293">
        <f t="shared" si="86"/>
        <v>9</v>
      </c>
      <c r="JM24" s="292" t="str">
        <f t="shared" si="341"/>
        <v>C1</v>
      </c>
      <c r="JN24" s="296"/>
      <c r="JO24" s="296"/>
      <c r="JP24" s="299"/>
      <c r="JQ24" s="293" t="str">
        <f t="shared" si="342"/>
        <v/>
      </c>
      <c r="JR24" s="293" t="str">
        <f>IF((JQ24&lt;&gt;""),IF(OR($F24&lt;&gt;$G24,PrSettings!$M$4="●"),(($F24-$G24)=(JN24-JO24))*1,0),"")</f>
        <v/>
      </c>
      <c r="JS24" s="293" t="str">
        <f t="shared" si="343"/>
        <v/>
      </c>
      <c r="JT24" s="293" t="str">
        <f>IF(JQ24&lt;&gt;"",IF(ABS($F24-$G24)&gt;=PrSettings!$M$7,(ABS($F24-$G24-JN24+JO24)&lt;=1)*1,IF(AND(JQ24,$F24=$G24,$F24&gt;=PrSettings!$M$6),(ABS(JN24-$F24)&lt;=1)*1,IF(AND(ABS($F24-$G24-JN24+JO24)&lt;=1,$F24+$G24&gt;=PrSettings!$M$8),(ABS(JN24-$F24)&lt;=1)*(ABS(JO24-$G24)&lt;=1)*1,""))),"")</f>
        <v/>
      </c>
      <c r="JU24" s="300"/>
      <c r="JW24" s="291">
        <f t="shared" si="21"/>
        <v>12</v>
      </c>
      <c r="JX24" s="292" t="str">
        <f t="shared" si="344"/>
        <v>C4</v>
      </c>
      <c r="JY24" s="293">
        <f t="shared" si="89"/>
        <v>9</v>
      </c>
      <c r="JZ24" s="292" t="str">
        <f t="shared" si="345"/>
        <v>C1</v>
      </c>
      <c r="KA24" s="296"/>
      <c r="KB24" s="296"/>
      <c r="KC24" s="299"/>
      <c r="KD24" s="293" t="str">
        <f t="shared" si="346"/>
        <v/>
      </c>
      <c r="KE24" s="293" t="str">
        <f>IF((KD24&lt;&gt;""),IF(OR($F24&lt;&gt;$G24,PrSettings!$M$4="●"),(($F24-$G24)=(KA24-KB24))*1,0),"")</f>
        <v/>
      </c>
      <c r="KF24" s="293" t="str">
        <f t="shared" si="347"/>
        <v/>
      </c>
      <c r="KG24" s="293" t="str">
        <f>IF(KD24&lt;&gt;"",IF(ABS($F24-$G24)&gt;=PrSettings!$M$7,(ABS($F24-$G24-KA24+KB24)&lt;=1)*1,IF(AND(KD24,$F24=$G24,$F24&gt;=PrSettings!$M$6),(ABS(KA24-$F24)&lt;=1)*1,IF(AND(ABS($F24-$G24-KA24+KB24)&lt;=1,$F24+$G24&gt;=PrSettings!$M$8),(ABS(KA24-$F24)&lt;=1)*(ABS(KB24-$G24)&lt;=1)*1,""))),"")</f>
        <v/>
      </c>
      <c r="KH24" s="300"/>
      <c r="KJ24" s="291">
        <f t="shared" si="22"/>
        <v>12</v>
      </c>
      <c r="KK24" s="292" t="str">
        <f t="shared" si="348"/>
        <v>C4</v>
      </c>
      <c r="KL24" s="293">
        <f t="shared" si="92"/>
        <v>9</v>
      </c>
      <c r="KM24" s="292" t="str">
        <f t="shared" si="349"/>
        <v>C1</v>
      </c>
      <c r="KN24" s="296"/>
      <c r="KO24" s="296"/>
      <c r="KP24" s="299"/>
      <c r="KQ24" s="293" t="str">
        <f t="shared" si="350"/>
        <v/>
      </c>
      <c r="KR24" s="293" t="str">
        <f>IF((KQ24&lt;&gt;""),IF(OR($F24&lt;&gt;$G24,PrSettings!$M$4="●"),(($F24-$G24)=(KN24-KO24))*1,0),"")</f>
        <v/>
      </c>
      <c r="KS24" s="293" t="str">
        <f t="shared" si="351"/>
        <v/>
      </c>
      <c r="KT24" s="293" t="str">
        <f>IF(KQ24&lt;&gt;"",IF(ABS($F24-$G24)&gt;=PrSettings!$M$7,(ABS($F24-$G24-KN24+KO24)&lt;=1)*1,IF(AND(KQ24,$F24=$G24,$F24&gt;=PrSettings!$M$6),(ABS(KN24-$F24)&lt;=1)*1,IF(AND(ABS($F24-$G24-KN24+KO24)&lt;=1,$F24+$G24&gt;=PrSettings!$M$8),(ABS(KN24-$F24)&lt;=1)*(ABS(KO24-$G24)&lt;=1)*1,""))),"")</f>
        <v/>
      </c>
      <c r="KU24" s="300"/>
      <c r="KW24" s="291">
        <f t="shared" si="23"/>
        <v>12</v>
      </c>
      <c r="KX24" s="292" t="str">
        <f t="shared" si="352"/>
        <v>C4</v>
      </c>
      <c r="KY24" s="293">
        <f t="shared" si="95"/>
        <v>9</v>
      </c>
      <c r="KZ24" s="292" t="str">
        <f t="shared" si="353"/>
        <v>C1</v>
      </c>
      <c r="LA24" s="296"/>
      <c r="LB24" s="296"/>
      <c r="LC24" s="299"/>
      <c r="LD24" s="293" t="str">
        <f t="shared" si="354"/>
        <v/>
      </c>
      <c r="LE24" s="293" t="str">
        <f>IF((LD24&lt;&gt;""),IF(OR($F24&lt;&gt;$G24,PrSettings!$M$4="●"),(($F24-$G24)=(LA24-LB24))*1,0),"")</f>
        <v/>
      </c>
      <c r="LF24" s="293" t="str">
        <f t="shared" si="355"/>
        <v/>
      </c>
      <c r="LG24" s="293" t="str">
        <f>IF(LD24&lt;&gt;"",IF(ABS($F24-$G24)&gt;=PrSettings!$M$7,(ABS($F24-$G24-LA24+LB24)&lt;=1)*1,IF(AND(LD24,$F24=$G24,$F24&gt;=PrSettings!$M$6),(ABS(LA24-$F24)&lt;=1)*1,IF(AND(ABS($F24-$G24-LA24+LB24)&lt;=1,$F24+$G24&gt;=PrSettings!$M$8),(ABS(LA24-$F24)&lt;=1)*(ABS(LB24-$G24)&lt;=1)*1,""))),"")</f>
        <v/>
      </c>
      <c r="LH24" s="300"/>
      <c r="LJ24" s="291">
        <f t="shared" si="24"/>
        <v>12</v>
      </c>
      <c r="LK24" s="292" t="str">
        <f t="shared" si="356"/>
        <v>C4</v>
      </c>
      <c r="LL24" s="293">
        <f t="shared" si="98"/>
        <v>9</v>
      </c>
      <c r="LM24" s="292" t="str">
        <f t="shared" si="357"/>
        <v>C1</v>
      </c>
      <c r="LN24" s="296"/>
      <c r="LO24" s="296"/>
      <c r="LP24" s="299"/>
      <c r="LQ24" s="293" t="str">
        <f t="shared" si="358"/>
        <v/>
      </c>
      <c r="LR24" s="293" t="str">
        <f>IF((LQ24&lt;&gt;""),IF(OR($F24&lt;&gt;$G24,PrSettings!$M$4="●"),(($F24-$G24)=(LN24-LO24))*1,0),"")</f>
        <v/>
      </c>
      <c r="LS24" s="293" t="str">
        <f t="shared" si="359"/>
        <v/>
      </c>
      <c r="LT24" s="293" t="str">
        <f>IF(LQ24&lt;&gt;"",IF(ABS($F24-$G24)&gt;=PrSettings!$M$7,(ABS($F24-$G24-LN24+LO24)&lt;=1)*1,IF(AND(LQ24,$F24=$G24,$F24&gt;=PrSettings!$M$6),(ABS(LN24-$F24)&lt;=1)*1,IF(AND(ABS($F24-$G24-LN24+LO24)&lt;=1,$F24+$G24&gt;=PrSettings!$M$8),(ABS(LN24-$F24)&lt;=1)*(ABS(LO24-$G24)&lt;=1)*1,""))),"")</f>
        <v/>
      </c>
      <c r="LU24" s="300"/>
      <c r="LW24" s="291">
        <f t="shared" si="25"/>
        <v>12</v>
      </c>
      <c r="LX24" s="292" t="str">
        <f t="shared" si="360"/>
        <v>C4</v>
      </c>
      <c r="LY24" s="293">
        <f t="shared" si="101"/>
        <v>9</v>
      </c>
      <c r="LZ24" s="292" t="str">
        <f t="shared" si="361"/>
        <v>C1</v>
      </c>
      <c r="MA24" s="296"/>
      <c r="MB24" s="296"/>
      <c r="MC24" s="299"/>
      <c r="MD24" s="293" t="str">
        <f t="shared" si="362"/>
        <v/>
      </c>
      <c r="ME24" s="293" t="str">
        <f>IF((MD24&lt;&gt;""),IF(OR($F24&lt;&gt;$G24,PrSettings!$M$4="●"),(($F24-$G24)=(MA24-MB24))*1,0),"")</f>
        <v/>
      </c>
      <c r="MF24" s="293" t="str">
        <f t="shared" si="363"/>
        <v/>
      </c>
      <c r="MG24" s="293" t="str">
        <f>IF(MD24&lt;&gt;"",IF(ABS($F24-$G24)&gt;=PrSettings!$M$7,(ABS($F24-$G24-MA24+MB24)&lt;=1)*1,IF(AND(MD24,$F24=$G24,$F24&gt;=PrSettings!$M$6),(ABS(MA24-$F24)&lt;=1)*1,IF(AND(ABS($F24-$G24-MA24+MB24)&lt;=1,$F24+$G24&gt;=PrSettings!$M$8),(ABS(MA24-$F24)&lt;=1)*(ABS(MB24-$G24)&lt;=1)*1,""))),"")</f>
        <v/>
      </c>
      <c r="MH24" s="300"/>
    </row>
    <row r="25" spans="2:346" x14ac:dyDescent="0.25">
      <c r="B25" s="291">
        <f>INDEX(Groups!$C$7:$C$35,MATCH(C25,Groups!$D$7:$D$35,0))</f>
        <v>10</v>
      </c>
      <c r="C25" s="292" t="str">
        <f>CalcC!$P$27</f>
        <v>C2</v>
      </c>
      <c r="D25" s="293">
        <f>INDEX(Groups!$C$7:$C$35,MATCH(E25,Groups!$D$7:$D$35,0))</f>
        <v>11</v>
      </c>
      <c r="E25" s="292" t="str">
        <f>CalcC!$Q$27</f>
        <v>C3</v>
      </c>
      <c r="F25" s="294" t="str">
        <f>CalcC!$R$27</f>
        <v/>
      </c>
      <c r="G25" s="295" t="str">
        <f>CalcC!$S$27</f>
        <v/>
      </c>
      <c r="J25" s="291">
        <f t="shared" si="0"/>
        <v>10</v>
      </c>
      <c r="K25" s="292" t="str">
        <f t="shared" si="260"/>
        <v>C2</v>
      </c>
      <c r="L25" s="293">
        <f t="shared" si="26"/>
        <v>11</v>
      </c>
      <c r="M25" s="292" t="str">
        <f t="shared" si="261"/>
        <v>C3</v>
      </c>
      <c r="N25" s="296"/>
      <c r="O25" s="296"/>
      <c r="P25" s="301"/>
      <c r="Q25" s="293" t="str">
        <f t="shared" si="262"/>
        <v/>
      </c>
      <c r="R25" s="293" t="str">
        <f>IF((Q25&lt;&gt;""),IF(OR($F25&lt;&gt;$G25,PrSettings!$M$4="●"),(($F25-$G25)=(N25-O25))*1,0),"")</f>
        <v/>
      </c>
      <c r="S25" s="293" t="str">
        <f t="shared" si="263"/>
        <v/>
      </c>
      <c r="T25" s="293" t="str">
        <f>IF(Q25&lt;&gt;"",IF(ABS($F25-$G25)&gt;=PrSettings!$M$7,(ABS($F25-$G25-N25+O25)&lt;=1)*1,IF(AND(Q25,$F25=$G25,$F25&gt;=PrSettings!$M$6),(ABS(N25-$F25)&lt;=1)*1,IF(AND(ABS($F25-$G25-N25+O25)&lt;=1,$F25+$G25&gt;=PrSettings!$M$8),(ABS(N25-$F25)&lt;=1)*(ABS(O25-$G25)&lt;=1)*1,""))),"")</f>
        <v/>
      </c>
      <c r="U25" s="302"/>
      <c r="W25" s="291">
        <f t="shared" si="1"/>
        <v>10</v>
      </c>
      <c r="X25" s="292" t="str">
        <f t="shared" si="264"/>
        <v>C2</v>
      </c>
      <c r="Y25" s="293">
        <f t="shared" si="29"/>
        <v>11</v>
      </c>
      <c r="Z25" s="292" t="str">
        <f t="shared" si="265"/>
        <v>C3</v>
      </c>
      <c r="AA25" s="296"/>
      <c r="AB25" s="296"/>
      <c r="AC25" s="301"/>
      <c r="AD25" s="293" t="str">
        <f t="shared" si="266"/>
        <v/>
      </c>
      <c r="AE25" s="293" t="str">
        <f>IF((AD25&lt;&gt;""),IF(OR($F25&lt;&gt;$G25,PrSettings!$M$4="●"),(($F25-$G25)=(AA25-AB25))*1,0),"")</f>
        <v/>
      </c>
      <c r="AF25" s="293" t="str">
        <f t="shared" si="267"/>
        <v/>
      </c>
      <c r="AG25" s="293" t="str">
        <f>IF(AD25&lt;&gt;"",IF(ABS($F25-$G25)&gt;=PrSettings!$M$7,(ABS($F25-$G25-AA25+AB25)&lt;=1)*1,IF(AND(AD25,$F25=$G25,$F25&gt;=PrSettings!$M$6),(ABS(AA25-$F25)&lt;=1)*1,IF(AND(ABS($F25-$G25-AA25+AB25)&lt;=1,$F25+$G25&gt;=PrSettings!$M$8),(ABS(AA25-$F25)&lt;=1)*(ABS(AB25-$G25)&lt;=1)*1,""))),"")</f>
        <v/>
      </c>
      <c r="AH25" s="302"/>
      <c r="AJ25" s="291">
        <f t="shared" si="2"/>
        <v>10</v>
      </c>
      <c r="AK25" s="292" t="str">
        <f t="shared" si="268"/>
        <v>C2</v>
      </c>
      <c r="AL25" s="293">
        <f t="shared" si="32"/>
        <v>11</v>
      </c>
      <c r="AM25" s="292" t="str">
        <f t="shared" si="269"/>
        <v>C3</v>
      </c>
      <c r="AN25" s="296"/>
      <c r="AO25" s="296"/>
      <c r="AP25" s="301"/>
      <c r="AQ25" s="293" t="str">
        <f t="shared" si="270"/>
        <v/>
      </c>
      <c r="AR25" s="293" t="str">
        <f>IF((AQ25&lt;&gt;""),IF(OR($F25&lt;&gt;$G25,PrSettings!$M$4="●"),(($F25-$G25)=(AN25-AO25))*1,0),"")</f>
        <v/>
      </c>
      <c r="AS25" s="293" t="str">
        <f t="shared" si="271"/>
        <v/>
      </c>
      <c r="AT25" s="293" t="str">
        <f>IF(AQ25&lt;&gt;"",IF(ABS($F25-$G25)&gt;=PrSettings!$M$7,(ABS($F25-$G25-AN25+AO25)&lt;=1)*1,IF(AND(AQ25,$F25=$G25,$F25&gt;=PrSettings!$M$6),(ABS(AN25-$F25)&lt;=1)*1,IF(AND(ABS($F25-$G25-AN25+AO25)&lt;=1,$F25+$G25&gt;=PrSettings!$M$8),(ABS(AN25-$F25)&lt;=1)*(ABS(AO25-$G25)&lt;=1)*1,""))),"")</f>
        <v/>
      </c>
      <c r="AU25" s="302"/>
      <c r="AW25" s="291">
        <f t="shared" si="3"/>
        <v>10</v>
      </c>
      <c r="AX25" s="292" t="str">
        <f t="shared" si="272"/>
        <v>C2</v>
      </c>
      <c r="AY25" s="293">
        <f t="shared" si="35"/>
        <v>11</v>
      </c>
      <c r="AZ25" s="292" t="str">
        <f t="shared" si="273"/>
        <v>C3</v>
      </c>
      <c r="BA25" s="296"/>
      <c r="BB25" s="296"/>
      <c r="BC25" s="301"/>
      <c r="BD25" s="293" t="str">
        <f t="shared" si="274"/>
        <v/>
      </c>
      <c r="BE25" s="293" t="str">
        <f>IF((BD25&lt;&gt;""),IF(OR($F25&lt;&gt;$G25,PrSettings!$M$4="●"),(($F25-$G25)=(BA25-BB25))*1,0),"")</f>
        <v/>
      </c>
      <c r="BF25" s="293" t="str">
        <f t="shared" si="275"/>
        <v/>
      </c>
      <c r="BG25" s="293" t="str">
        <f>IF(BD25&lt;&gt;"",IF(ABS($F25-$G25)&gt;=PrSettings!$M$7,(ABS($F25-$G25-BA25+BB25)&lt;=1)*1,IF(AND(BD25,$F25=$G25,$F25&gt;=PrSettings!$M$6),(ABS(BA25-$F25)&lt;=1)*1,IF(AND(ABS($F25-$G25-BA25+BB25)&lt;=1,$F25+$G25&gt;=PrSettings!$M$8),(ABS(BA25-$F25)&lt;=1)*(ABS(BB25-$G25)&lt;=1)*1,""))),"")</f>
        <v/>
      </c>
      <c r="BH25" s="302"/>
      <c r="BJ25" s="291">
        <f t="shared" si="4"/>
        <v>10</v>
      </c>
      <c r="BK25" s="292" t="str">
        <f t="shared" si="276"/>
        <v>C2</v>
      </c>
      <c r="BL25" s="293">
        <f t="shared" si="38"/>
        <v>11</v>
      </c>
      <c r="BM25" s="292" t="str">
        <f t="shared" si="277"/>
        <v>C3</v>
      </c>
      <c r="BN25" s="296"/>
      <c r="BO25" s="296"/>
      <c r="BP25" s="301"/>
      <c r="BQ25" s="293" t="str">
        <f t="shared" si="278"/>
        <v/>
      </c>
      <c r="BR25" s="293" t="str">
        <f>IF((BQ25&lt;&gt;""),IF(OR($F25&lt;&gt;$G25,PrSettings!$M$4="●"),(($F25-$G25)=(BN25-BO25))*1,0),"")</f>
        <v/>
      </c>
      <c r="BS25" s="293" t="str">
        <f t="shared" si="279"/>
        <v/>
      </c>
      <c r="BT25" s="293" t="str">
        <f>IF(BQ25&lt;&gt;"",IF(ABS($F25-$G25)&gt;=PrSettings!$M$7,(ABS($F25-$G25-BN25+BO25)&lt;=1)*1,IF(AND(BQ25,$F25=$G25,$F25&gt;=PrSettings!$M$6),(ABS(BN25-$F25)&lt;=1)*1,IF(AND(ABS($F25-$G25-BN25+BO25)&lt;=1,$F25+$G25&gt;=PrSettings!$M$8),(ABS(BN25-$F25)&lt;=1)*(ABS(BO25-$G25)&lt;=1)*1,""))),"")</f>
        <v/>
      </c>
      <c r="BU25" s="302"/>
      <c r="BW25" s="291">
        <f t="shared" si="5"/>
        <v>10</v>
      </c>
      <c r="BX25" s="292" t="str">
        <f t="shared" si="280"/>
        <v>C2</v>
      </c>
      <c r="BY25" s="293">
        <f t="shared" si="41"/>
        <v>11</v>
      </c>
      <c r="BZ25" s="292" t="str">
        <f t="shared" si="281"/>
        <v>C3</v>
      </c>
      <c r="CA25" s="296"/>
      <c r="CB25" s="296"/>
      <c r="CC25" s="301"/>
      <c r="CD25" s="293" t="str">
        <f t="shared" si="282"/>
        <v/>
      </c>
      <c r="CE25" s="293" t="str">
        <f>IF((CD25&lt;&gt;""),IF(OR($F25&lt;&gt;$G25,PrSettings!$M$4="●"),(($F25-$G25)=(CA25-CB25))*1,0),"")</f>
        <v/>
      </c>
      <c r="CF25" s="293" t="str">
        <f t="shared" si="283"/>
        <v/>
      </c>
      <c r="CG25" s="293" t="str">
        <f>IF(CD25&lt;&gt;"",IF(ABS($F25-$G25)&gt;=PrSettings!$M$7,(ABS($F25-$G25-CA25+CB25)&lt;=1)*1,IF(AND(CD25,$F25=$G25,$F25&gt;=PrSettings!$M$6),(ABS(CA25-$F25)&lt;=1)*1,IF(AND(ABS($F25-$G25-CA25+CB25)&lt;=1,$F25+$G25&gt;=PrSettings!$M$8),(ABS(CA25-$F25)&lt;=1)*(ABS(CB25-$G25)&lt;=1)*1,""))),"")</f>
        <v/>
      </c>
      <c r="CH25" s="302"/>
      <c r="CJ25" s="291">
        <f t="shared" si="6"/>
        <v>10</v>
      </c>
      <c r="CK25" s="292" t="str">
        <f t="shared" si="284"/>
        <v>C2</v>
      </c>
      <c r="CL25" s="293">
        <f t="shared" si="44"/>
        <v>11</v>
      </c>
      <c r="CM25" s="292" t="str">
        <f t="shared" si="285"/>
        <v>C3</v>
      </c>
      <c r="CN25" s="296"/>
      <c r="CO25" s="296"/>
      <c r="CP25" s="301"/>
      <c r="CQ25" s="293" t="str">
        <f t="shared" si="286"/>
        <v/>
      </c>
      <c r="CR25" s="293" t="str">
        <f>IF((CQ25&lt;&gt;""),IF(OR($F25&lt;&gt;$G25,PrSettings!$M$4="●"),(($F25-$G25)=(CN25-CO25))*1,0),"")</f>
        <v/>
      </c>
      <c r="CS25" s="293" t="str">
        <f t="shared" si="287"/>
        <v/>
      </c>
      <c r="CT25" s="293" t="str">
        <f>IF(CQ25&lt;&gt;"",IF(ABS($F25-$G25)&gt;=PrSettings!$M$7,(ABS($F25-$G25-CN25+CO25)&lt;=1)*1,IF(AND(CQ25,$F25=$G25,$F25&gt;=PrSettings!$M$6),(ABS(CN25-$F25)&lt;=1)*1,IF(AND(ABS($F25-$G25-CN25+CO25)&lt;=1,$F25+$G25&gt;=PrSettings!$M$8),(ABS(CN25-$F25)&lt;=1)*(ABS(CO25-$G25)&lt;=1)*1,""))),"")</f>
        <v/>
      </c>
      <c r="CU25" s="302"/>
      <c r="CW25" s="291">
        <f t="shared" si="7"/>
        <v>10</v>
      </c>
      <c r="CX25" s="292" t="str">
        <f t="shared" si="288"/>
        <v>C2</v>
      </c>
      <c r="CY25" s="293">
        <f t="shared" si="47"/>
        <v>11</v>
      </c>
      <c r="CZ25" s="292" t="str">
        <f t="shared" si="289"/>
        <v>C3</v>
      </c>
      <c r="DA25" s="296"/>
      <c r="DB25" s="296"/>
      <c r="DC25" s="301"/>
      <c r="DD25" s="293" t="str">
        <f t="shared" si="290"/>
        <v/>
      </c>
      <c r="DE25" s="293" t="str">
        <f>IF((DD25&lt;&gt;""),IF(OR($F25&lt;&gt;$G25,PrSettings!$M$4="●"),(($F25-$G25)=(DA25-DB25))*1,0),"")</f>
        <v/>
      </c>
      <c r="DF25" s="293" t="str">
        <f t="shared" si="291"/>
        <v/>
      </c>
      <c r="DG25" s="293" t="str">
        <f>IF(DD25&lt;&gt;"",IF(ABS($F25-$G25)&gt;=PrSettings!$M$7,(ABS($F25-$G25-DA25+DB25)&lt;=1)*1,IF(AND(DD25,$F25=$G25,$F25&gt;=PrSettings!$M$6),(ABS(DA25-$F25)&lt;=1)*1,IF(AND(ABS($F25-$G25-DA25+DB25)&lt;=1,$F25+$G25&gt;=PrSettings!$M$8),(ABS(DA25-$F25)&lt;=1)*(ABS(DB25-$G25)&lt;=1)*1,""))),"")</f>
        <v/>
      </c>
      <c r="DH25" s="302"/>
      <c r="DJ25" s="291">
        <f t="shared" si="8"/>
        <v>10</v>
      </c>
      <c r="DK25" s="292" t="str">
        <f t="shared" si="292"/>
        <v>C2</v>
      </c>
      <c r="DL25" s="293">
        <f t="shared" si="50"/>
        <v>11</v>
      </c>
      <c r="DM25" s="292" t="str">
        <f t="shared" si="293"/>
        <v>C3</v>
      </c>
      <c r="DN25" s="296"/>
      <c r="DO25" s="296"/>
      <c r="DP25" s="301"/>
      <c r="DQ25" s="293" t="str">
        <f t="shared" si="294"/>
        <v/>
      </c>
      <c r="DR25" s="293" t="str">
        <f>IF((DQ25&lt;&gt;""),IF(OR($F25&lt;&gt;$G25,PrSettings!$M$4="●"),(($F25-$G25)=(DN25-DO25))*1,0),"")</f>
        <v/>
      </c>
      <c r="DS25" s="293" t="str">
        <f t="shared" si="295"/>
        <v/>
      </c>
      <c r="DT25" s="293" t="str">
        <f>IF(DQ25&lt;&gt;"",IF(ABS($F25-$G25)&gt;=PrSettings!$M$7,(ABS($F25-$G25-DN25+DO25)&lt;=1)*1,IF(AND(DQ25,$F25=$G25,$F25&gt;=PrSettings!$M$6),(ABS(DN25-$F25)&lt;=1)*1,IF(AND(ABS($F25-$G25-DN25+DO25)&lt;=1,$F25+$G25&gt;=PrSettings!$M$8),(ABS(DN25-$F25)&lt;=1)*(ABS(DO25-$G25)&lt;=1)*1,""))),"")</f>
        <v/>
      </c>
      <c r="DU25" s="302"/>
      <c r="DW25" s="291">
        <f t="shared" si="9"/>
        <v>10</v>
      </c>
      <c r="DX25" s="292" t="str">
        <f t="shared" si="296"/>
        <v>C2</v>
      </c>
      <c r="DY25" s="293">
        <f t="shared" si="53"/>
        <v>11</v>
      </c>
      <c r="DZ25" s="292" t="str">
        <f t="shared" si="297"/>
        <v>C3</v>
      </c>
      <c r="EA25" s="296"/>
      <c r="EB25" s="296"/>
      <c r="EC25" s="301"/>
      <c r="ED25" s="293" t="str">
        <f t="shared" si="298"/>
        <v/>
      </c>
      <c r="EE25" s="293" t="str">
        <f>IF((ED25&lt;&gt;""),IF(OR($F25&lt;&gt;$G25,PrSettings!$M$4="●"),(($F25-$G25)=(EA25-EB25))*1,0),"")</f>
        <v/>
      </c>
      <c r="EF25" s="293" t="str">
        <f t="shared" si="299"/>
        <v/>
      </c>
      <c r="EG25" s="293" t="str">
        <f>IF(ED25&lt;&gt;"",IF(ABS($F25-$G25)&gt;=PrSettings!$M$7,(ABS($F25-$G25-EA25+EB25)&lt;=1)*1,IF(AND(ED25,$F25=$G25,$F25&gt;=PrSettings!$M$6),(ABS(EA25-$F25)&lt;=1)*1,IF(AND(ABS($F25-$G25-EA25+EB25)&lt;=1,$F25+$G25&gt;=PrSettings!$M$8),(ABS(EA25-$F25)&lt;=1)*(ABS(EB25-$G25)&lt;=1)*1,""))),"")</f>
        <v/>
      </c>
      <c r="EH25" s="302"/>
      <c r="EJ25" s="291">
        <f t="shared" si="10"/>
        <v>10</v>
      </c>
      <c r="EK25" s="292" t="str">
        <f t="shared" si="300"/>
        <v>C2</v>
      </c>
      <c r="EL25" s="293">
        <f t="shared" si="56"/>
        <v>11</v>
      </c>
      <c r="EM25" s="292" t="str">
        <f t="shared" si="301"/>
        <v>C3</v>
      </c>
      <c r="EN25" s="296"/>
      <c r="EO25" s="296"/>
      <c r="EP25" s="301"/>
      <c r="EQ25" s="293" t="str">
        <f t="shared" si="302"/>
        <v/>
      </c>
      <c r="ER25" s="293" t="str">
        <f>IF((EQ25&lt;&gt;""),IF(OR($F25&lt;&gt;$G25,PrSettings!$M$4="●"),(($F25-$G25)=(EN25-EO25))*1,0),"")</f>
        <v/>
      </c>
      <c r="ES25" s="293" t="str">
        <f t="shared" si="303"/>
        <v/>
      </c>
      <c r="ET25" s="293" t="str">
        <f>IF(EQ25&lt;&gt;"",IF(ABS($F25-$G25)&gt;=PrSettings!$M$7,(ABS($F25-$G25-EN25+EO25)&lt;=1)*1,IF(AND(EQ25,$F25=$G25,$F25&gt;=PrSettings!$M$6),(ABS(EN25-$F25)&lt;=1)*1,IF(AND(ABS($F25-$G25-EN25+EO25)&lt;=1,$F25+$G25&gt;=PrSettings!$M$8),(ABS(EN25-$F25)&lt;=1)*(ABS(EO25-$G25)&lt;=1)*1,""))),"")</f>
        <v/>
      </c>
      <c r="EU25" s="302"/>
      <c r="EW25" s="291">
        <f t="shared" si="11"/>
        <v>10</v>
      </c>
      <c r="EX25" s="292" t="str">
        <f t="shared" si="304"/>
        <v>C2</v>
      </c>
      <c r="EY25" s="293">
        <f t="shared" si="59"/>
        <v>11</v>
      </c>
      <c r="EZ25" s="292" t="str">
        <f t="shared" si="305"/>
        <v>C3</v>
      </c>
      <c r="FA25" s="296"/>
      <c r="FB25" s="296"/>
      <c r="FC25" s="301"/>
      <c r="FD25" s="293" t="str">
        <f t="shared" si="306"/>
        <v/>
      </c>
      <c r="FE25" s="293" t="str">
        <f>IF((FD25&lt;&gt;""),IF(OR($F25&lt;&gt;$G25,PrSettings!$M$4="●"),(($F25-$G25)=(FA25-FB25))*1,0),"")</f>
        <v/>
      </c>
      <c r="FF25" s="293" t="str">
        <f t="shared" si="307"/>
        <v/>
      </c>
      <c r="FG25" s="293" t="str">
        <f>IF(FD25&lt;&gt;"",IF(ABS($F25-$G25)&gt;=PrSettings!$M$7,(ABS($F25-$G25-FA25+FB25)&lt;=1)*1,IF(AND(FD25,$F25=$G25,$F25&gt;=PrSettings!$M$6),(ABS(FA25-$F25)&lt;=1)*1,IF(AND(ABS($F25-$G25-FA25+FB25)&lt;=1,$F25+$G25&gt;=PrSettings!$M$8),(ABS(FA25-$F25)&lt;=1)*(ABS(FB25-$G25)&lt;=1)*1,""))),"")</f>
        <v/>
      </c>
      <c r="FH25" s="302"/>
      <c r="FJ25" s="291">
        <f t="shared" si="12"/>
        <v>10</v>
      </c>
      <c r="FK25" s="292" t="str">
        <f t="shared" si="308"/>
        <v>C2</v>
      </c>
      <c r="FL25" s="293">
        <f t="shared" si="62"/>
        <v>11</v>
      </c>
      <c r="FM25" s="292" t="str">
        <f t="shared" si="309"/>
        <v>C3</v>
      </c>
      <c r="FN25" s="296"/>
      <c r="FO25" s="296"/>
      <c r="FP25" s="301"/>
      <c r="FQ25" s="293" t="str">
        <f t="shared" si="310"/>
        <v/>
      </c>
      <c r="FR25" s="293" t="str">
        <f>IF((FQ25&lt;&gt;""),IF(OR($F25&lt;&gt;$G25,PrSettings!$M$4="●"),(($F25-$G25)=(FN25-FO25))*1,0),"")</f>
        <v/>
      </c>
      <c r="FS25" s="293" t="str">
        <f t="shared" si="311"/>
        <v/>
      </c>
      <c r="FT25" s="293" t="str">
        <f>IF(FQ25&lt;&gt;"",IF(ABS($F25-$G25)&gt;=PrSettings!$M$7,(ABS($F25-$G25-FN25+FO25)&lt;=1)*1,IF(AND(FQ25,$F25=$G25,$F25&gt;=PrSettings!$M$6),(ABS(FN25-$F25)&lt;=1)*1,IF(AND(ABS($F25-$G25-FN25+FO25)&lt;=1,$F25+$G25&gt;=PrSettings!$M$8),(ABS(FN25-$F25)&lt;=1)*(ABS(FO25-$G25)&lt;=1)*1,""))),"")</f>
        <v/>
      </c>
      <c r="FU25" s="302"/>
      <c r="FW25" s="291">
        <f t="shared" si="13"/>
        <v>10</v>
      </c>
      <c r="FX25" s="292" t="str">
        <f t="shared" si="312"/>
        <v>C2</v>
      </c>
      <c r="FY25" s="293">
        <f t="shared" si="65"/>
        <v>11</v>
      </c>
      <c r="FZ25" s="292" t="str">
        <f t="shared" si="313"/>
        <v>C3</v>
      </c>
      <c r="GA25" s="296"/>
      <c r="GB25" s="296"/>
      <c r="GC25" s="301"/>
      <c r="GD25" s="293" t="str">
        <f t="shared" si="314"/>
        <v/>
      </c>
      <c r="GE25" s="293" t="str">
        <f>IF((GD25&lt;&gt;""),IF(OR($F25&lt;&gt;$G25,PrSettings!$M$4="●"),(($F25-$G25)=(GA25-GB25))*1,0),"")</f>
        <v/>
      </c>
      <c r="GF25" s="293" t="str">
        <f t="shared" si="315"/>
        <v/>
      </c>
      <c r="GG25" s="293" t="str">
        <f>IF(GD25&lt;&gt;"",IF(ABS($F25-$G25)&gt;=PrSettings!$M$7,(ABS($F25-$G25-GA25+GB25)&lt;=1)*1,IF(AND(GD25,$F25=$G25,$F25&gt;=PrSettings!$M$6),(ABS(GA25-$F25)&lt;=1)*1,IF(AND(ABS($F25-$G25-GA25+GB25)&lt;=1,$F25+$G25&gt;=PrSettings!$M$8),(ABS(GA25-$F25)&lt;=1)*(ABS(GB25-$G25)&lt;=1)*1,""))),"")</f>
        <v/>
      </c>
      <c r="GH25" s="302"/>
      <c r="GJ25" s="291">
        <f t="shared" si="14"/>
        <v>10</v>
      </c>
      <c r="GK25" s="292" t="str">
        <f t="shared" si="316"/>
        <v>C2</v>
      </c>
      <c r="GL25" s="293">
        <f t="shared" si="68"/>
        <v>11</v>
      </c>
      <c r="GM25" s="292" t="str">
        <f t="shared" si="317"/>
        <v>C3</v>
      </c>
      <c r="GN25" s="296"/>
      <c r="GO25" s="296"/>
      <c r="GP25" s="301"/>
      <c r="GQ25" s="293" t="str">
        <f t="shared" si="318"/>
        <v/>
      </c>
      <c r="GR25" s="293" t="str">
        <f>IF((GQ25&lt;&gt;""),IF(OR($F25&lt;&gt;$G25,PrSettings!$M$4="●"),(($F25-$G25)=(GN25-GO25))*1,0),"")</f>
        <v/>
      </c>
      <c r="GS25" s="293" t="str">
        <f t="shared" si="319"/>
        <v/>
      </c>
      <c r="GT25" s="293" t="str">
        <f>IF(GQ25&lt;&gt;"",IF(ABS($F25-$G25)&gt;=PrSettings!$M$7,(ABS($F25-$G25-GN25+GO25)&lt;=1)*1,IF(AND(GQ25,$F25=$G25,$F25&gt;=PrSettings!$M$6),(ABS(GN25-$F25)&lt;=1)*1,IF(AND(ABS($F25-$G25-GN25+GO25)&lt;=1,$F25+$G25&gt;=PrSettings!$M$8),(ABS(GN25-$F25)&lt;=1)*(ABS(GO25-$G25)&lt;=1)*1,""))),"")</f>
        <v/>
      </c>
      <c r="GU25" s="302"/>
      <c r="GW25" s="291">
        <f t="shared" si="15"/>
        <v>10</v>
      </c>
      <c r="GX25" s="292" t="str">
        <f t="shared" si="320"/>
        <v>C2</v>
      </c>
      <c r="GY25" s="293">
        <f t="shared" si="71"/>
        <v>11</v>
      </c>
      <c r="GZ25" s="292" t="str">
        <f t="shared" si="321"/>
        <v>C3</v>
      </c>
      <c r="HA25" s="296"/>
      <c r="HB25" s="296"/>
      <c r="HC25" s="301"/>
      <c r="HD25" s="293" t="str">
        <f t="shared" si="322"/>
        <v/>
      </c>
      <c r="HE25" s="293" t="str">
        <f>IF((HD25&lt;&gt;""),IF(OR($F25&lt;&gt;$G25,PrSettings!$M$4="●"),(($F25-$G25)=(HA25-HB25))*1,0),"")</f>
        <v/>
      </c>
      <c r="HF25" s="293" t="str">
        <f t="shared" si="323"/>
        <v/>
      </c>
      <c r="HG25" s="293" t="str">
        <f>IF(HD25&lt;&gt;"",IF(ABS($F25-$G25)&gt;=PrSettings!$M$7,(ABS($F25-$G25-HA25+HB25)&lt;=1)*1,IF(AND(HD25,$F25=$G25,$F25&gt;=PrSettings!$M$6),(ABS(HA25-$F25)&lt;=1)*1,IF(AND(ABS($F25-$G25-HA25+HB25)&lt;=1,$F25+$G25&gt;=PrSettings!$M$8),(ABS(HA25-$F25)&lt;=1)*(ABS(HB25-$G25)&lt;=1)*1,""))),"")</f>
        <v/>
      </c>
      <c r="HH25" s="302"/>
      <c r="HJ25" s="291">
        <f t="shared" si="16"/>
        <v>10</v>
      </c>
      <c r="HK25" s="292" t="str">
        <f t="shared" si="324"/>
        <v>C2</v>
      </c>
      <c r="HL25" s="293">
        <f t="shared" si="74"/>
        <v>11</v>
      </c>
      <c r="HM25" s="292" t="str">
        <f t="shared" si="325"/>
        <v>C3</v>
      </c>
      <c r="HN25" s="296"/>
      <c r="HO25" s="296"/>
      <c r="HP25" s="301"/>
      <c r="HQ25" s="293" t="str">
        <f t="shared" si="326"/>
        <v/>
      </c>
      <c r="HR25" s="293" t="str">
        <f>IF((HQ25&lt;&gt;""),IF(OR($F25&lt;&gt;$G25,PrSettings!$M$4="●"),(($F25-$G25)=(HN25-HO25))*1,0),"")</f>
        <v/>
      </c>
      <c r="HS25" s="293" t="str">
        <f t="shared" si="327"/>
        <v/>
      </c>
      <c r="HT25" s="293" t="str">
        <f>IF(HQ25&lt;&gt;"",IF(ABS($F25-$G25)&gt;=PrSettings!$M$7,(ABS($F25-$G25-HN25+HO25)&lt;=1)*1,IF(AND(HQ25,$F25=$G25,$F25&gt;=PrSettings!$M$6),(ABS(HN25-$F25)&lt;=1)*1,IF(AND(ABS($F25-$G25-HN25+HO25)&lt;=1,$F25+$G25&gt;=PrSettings!$M$8),(ABS(HN25-$F25)&lt;=1)*(ABS(HO25-$G25)&lt;=1)*1,""))),"")</f>
        <v/>
      </c>
      <c r="HU25" s="302"/>
      <c r="HW25" s="291">
        <f t="shared" si="17"/>
        <v>10</v>
      </c>
      <c r="HX25" s="292" t="str">
        <f t="shared" si="328"/>
        <v>C2</v>
      </c>
      <c r="HY25" s="293">
        <f t="shared" si="77"/>
        <v>11</v>
      </c>
      <c r="HZ25" s="292" t="str">
        <f t="shared" si="329"/>
        <v>C3</v>
      </c>
      <c r="IA25" s="296"/>
      <c r="IB25" s="296"/>
      <c r="IC25" s="301"/>
      <c r="ID25" s="293" t="str">
        <f t="shared" si="330"/>
        <v/>
      </c>
      <c r="IE25" s="293" t="str">
        <f>IF((ID25&lt;&gt;""),IF(OR($F25&lt;&gt;$G25,PrSettings!$M$4="●"),(($F25-$G25)=(IA25-IB25))*1,0),"")</f>
        <v/>
      </c>
      <c r="IF25" s="293" t="str">
        <f t="shared" si="331"/>
        <v/>
      </c>
      <c r="IG25" s="293" t="str">
        <f>IF(ID25&lt;&gt;"",IF(ABS($F25-$G25)&gt;=PrSettings!$M$7,(ABS($F25-$G25-IA25+IB25)&lt;=1)*1,IF(AND(ID25,$F25=$G25,$F25&gt;=PrSettings!$M$6),(ABS(IA25-$F25)&lt;=1)*1,IF(AND(ABS($F25-$G25-IA25+IB25)&lt;=1,$F25+$G25&gt;=PrSettings!$M$8),(ABS(IA25-$F25)&lt;=1)*(ABS(IB25-$G25)&lt;=1)*1,""))),"")</f>
        <v/>
      </c>
      <c r="IH25" s="302"/>
      <c r="IJ25" s="291">
        <f t="shared" si="18"/>
        <v>10</v>
      </c>
      <c r="IK25" s="292" t="str">
        <f t="shared" si="332"/>
        <v>C2</v>
      </c>
      <c r="IL25" s="293">
        <f t="shared" si="80"/>
        <v>11</v>
      </c>
      <c r="IM25" s="292" t="str">
        <f t="shared" si="333"/>
        <v>C3</v>
      </c>
      <c r="IN25" s="296"/>
      <c r="IO25" s="296"/>
      <c r="IP25" s="301"/>
      <c r="IQ25" s="293" t="str">
        <f t="shared" si="334"/>
        <v/>
      </c>
      <c r="IR25" s="293" t="str">
        <f>IF((IQ25&lt;&gt;""),IF(OR($F25&lt;&gt;$G25,PrSettings!$M$4="●"),(($F25-$G25)=(IN25-IO25))*1,0),"")</f>
        <v/>
      </c>
      <c r="IS25" s="293" t="str">
        <f t="shared" si="335"/>
        <v/>
      </c>
      <c r="IT25" s="293" t="str">
        <f>IF(IQ25&lt;&gt;"",IF(ABS($F25-$G25)&gt;=PrSettings!$M$7,(ABS($F25-$G25-IN25+IO25)&lt;=1)*1,IF(AND(IQ25,$F25=$G25,$F25&gt;=PrSettings!$M$6),(ABS(IN25-$F25)&lt;=1)*1,IF(AND(ABS($F25-$G25-IN25+IO25)&lt;=1,$F25+$G25&gt;=PrSettings!$M$8),(ABS(IN25-$F25)&lt;=1)*(ABS(IO25-$G25)&lt;=1)*1,""))),"")</f>
        <v/>
      </c>
      <c r="IU25" s="302"/>
      <c r="IW25" s="291">
        <f t="shared" si="19"/>
        <v>10</v>
      </c>
      <c r="IX25" s="292" t="str">
        <f t="shared" si="336"/>
        <v>C2</v>
      </c>
      <c r="IY25" s="293">
        <f t="shared" si="83"/>
        <v>11</v>
      </c>
      <c r="IZ25" s="292" t="str">
        <f t="shared" si="337"/>
        <v>C3</v>
      </c>
      <c r="JA25" s="296"/>
      <c r="JB25" s="296"/>
      <c r="JC25" s="301"/>
      <c r="JD25" s="293" t="str">
        <f t="shared" si="338"/>
        <v/>
      </c>
      <c r="JE25" s="293" t="str">
        <f>IF((JD25&lt;&gt;""),IF(OR($F25&lt;&gt;$G25,PrSettings!$M$4="●"),(($F25-$G25)=(JA25-JB25))*1,0),"")</f>
        <v/>
      </c>
      <c r="JF25" s="293" t="str">
        <f t="shared" si="339"/>
        <v/>
      </c>
      <c r="JG25" s="293" t="str">
        <f>IF(JD25&lt;&gt;"",IF(ABS($F25-$G25)&gt;=PrSettings!$M$7,(ABS($F25-$G25-JA25+JB25)&lt;=1)*1,IF(AND(JD25,$F25=$G25,$F25&gt;=PrSettings!$M$6),(ABS(JA25-$F25)&lt;=1)*1,IF(AND(ABS($F25-$G25-JA25+JB25)&lt;=1,$F25+$G25&gt;=PrSettings!$M$8),(ABS(JA25-$F25)&lt;=1)*(ABS(JB25-$G25)&lt;=1)*1,""))),"")</f>
        <v/>
      </c>
      <c r="JH25" s="302"/>
      <c r="JJ25" s="291">
        <f t="shared" si="20"/>
        <v>10</v>
      </c>
      <c r="JK25" s="292" t="str">
        <f t="shared" si="340"/>
        <v>C2</v>
      </c>
      <c r="JL25" s="293">
        <f t="shared" si="86"/>
        <v>11</v>
      </c>
      <c r="JM25" s="292" t="str">
        <f t="shared" si="341"/>
        <v>C3</v>
      </c>
      <c r="JN25" s="296"/>
      <c r="JO25" s="296"/>
      <c r="JP25" s="301"/>
      <c r="JQ25" s="293" t="str">
        <f t="shared" si="342"/>
        <v/>
      </c>
      <c r="JR25" s="293" t="str">
        <f>IF((JQ25&lt;&gt;""),IF(OR($F25&lt;&gt;$G25,PrSettings!$M$4="●"),(($F25-$G25)=(JN25-JO25))*1,0),"")</f>
        <v/>
      </c>
      <c r="JS25" s="293" t="str">
        <f t="shared" si="343"/>
        <v/>
      </c>
      <c r="JT25" s="293" t="str">
        <f>IF(JQ25&lt;&gt;"",IF(ABS($F25-$G25)&gt;=PrSettings!$M$7,(ABS($F25-$G25-JN25+JO25)&lt;=1)*1,IF(AND(JQ25,$F25=$G25,$F25&gt;=PrSettings!$M$6),(ABS(JN25-$F25)&lt;=1)*1,IF(AND(ABS($F25-$G25-JN25+JO25)&lt;=1,$F25+$G25&gt;=PrSettings!$M$8),(ABS(JN25-$F25)&lt;=1)*(ABS(JO25-$G25)&lt;=1)*1,""))),"")</f>
        <v/>
      </c>
      <c r="JU25" s="302"/>
      <c r="JW25" s="291">
        <f t="shared" si="21"/>
        <v>10</v>
      </c>
      <c r="JX25" s="292" t="str">
        <f t="shared" si="344"/>
        <v>C2</v>
      </c>
      <c r="JY25" s="293">
        <f t="shared" si="89"/>
        <v>11</v>
      </c>
      <c r="JZ25" s="292" t="str">
        <f t="shared" si="345"/>
        <v>C3</v>
      </c>
      <c r="KA25" s="296"/>
      <c r="KB25" s="296"/>
      <c r="KC25" s="301"/>
      <c r="KD25" s="293" t="str">
        <f t="shared" si="346"/>
        <v/>
      </c>
      <c r="KE25" s="293" t="str">
        <f>IF((KD25&lt;&gt;""),IF(OR($F25&lt;&gt;$G25,PrSettings!$M$4="●"),(($F25-$G25)=(KA25-KB25))*1,0),"")</f>
        <v/>
      </c>
      <c r="KF25" s="293" t="str">
        <f t="shared" si="347"/>
        <v/>
      </c>
      <c r="KG25" s="293" t="str">
        <f>IF(KD25&lt;&gt;"",IF(ABS($F25-$G25)&gt;=PrSettings!$M$7,(ABS($F25-$G25-KA25+KB25)&lt;=1)*1,IF(AND(KD25,$F25=$G25,$F25&gt;=PrSettings!$M$6),(ABS(KA25-$F25)&lt;=1)*1,IF(AND(ABS($F25-$G25-KA25+KB25)&lt;=1,$F25+$G25&gt;=PrSettings!$M$8),(ABS(KA25-$F25)&lt;=1)*(ABS(KB25-$G25)&lt;=1)*1,""))),"")</f>
        <v/>
      </c>
      <c r="KH25" s="302"/>
      <c r="KJ25" s="291">
        <f t="shared" si="22"/>
        <v>10</v>
      </c>
      <c r="KK25" s="292" t="str">
        <f t="shared" si="348"/>
        <v>C2</v>
      </c>
      <c r="KL25" s="293">
        <f t="shared" si="92"/>
        <v>11</v>
      </c>
      <c r="KM25" s="292" t="str">
        <f t="shared" si="349"/>
        <v>C3</v>
      </c>
      <c r="KN25" s="296"/>
      <c r="KO25" s="296"/>
      <c r="KP25" s="301"/>
      <c r="KQ25" s="293" t="str">
        <f t="shared" si="350"/>
        <v/>
      </c>
      <c r="KR25" s="293" t="str">
        <f>IF((KQ25&lt;&gt;""),IF(OR($F25&lt;&gt;$G25,PrSettings!$M$4="●"),(($F25-$G25)=(KN25-KO25))*1,0),"")</f>
        <v/>
      </c>
      <c r="KS25" s="293" t="str">
        <f t="shared" si="351"/>
        <v/>
      </c>
      <c r="KT25" s="293" t="str">
        <f>IF(KQ25&lt;&gt;"",IF(ABS($F25-$G25)&gt;=PrSettings!$M$7,(ABS($F25-$G25-KN25+KO25)&lt;=1)*1,IF(AND(KQ25,$F25=$G25,$F25&gt;=PrSettings!$M$6),(ABS(KN25-$F25)&lt;=1)*1,IF(AND(ABS($F25-$G25-KN25+KO25)&lt;=1,$F25+$G25&gt;=PrSettings!$M$8),(ABS(KN25-$F25)&lt;=1)*(ABS(KO25-$G25)&lt;=1)*1,""))),"")</f>
        <v/>
      </c>
      <c r="KU25" s="302"/>
      <c r="KW25" s="291">
        <f t="shared" si="23"/>
        <v>10</v>
      </c>
      <c r="KX25" s="292" t="str">
        <f t="shared" si="352"/>
        <v>C2</v>
      </c>
      <c r="KY25" s="293">
        <f t="shared" si="95"/>
        <v>11</v>
      </c>
      <c r="KZ25" s="292" t="str">
        <f t="shared" si="353"/>
        <v>C3</v>
      </c>
      <c r="LA25" s="296"/>
      <c r="LB25" s="296"/>
      <c r="LC25" s="301"/>
      <c r="LD25" s="293" t="str">
        <f t="shared" si="354"/>
        <v/>
      </c>
      <c r="LE25" s="293" t="str">
        <f>IF((LD25&lt;&gt;""),IF(OR($F25&lt;&gt;$G25,PrSettings!$M$4="●"),(($F25-$G25)=(LA25-LB25))*1,0),"")</f>
        <v/>
      </c>
      <c r="LF25" s="293" t="str">
        <f t="shared" si="355"/>
        <v/>
      </c>
      <c r="LG25" s="293" t="str">
        <f>IF(LD25&lt;&gt;"",IF(ABS($F25-$G25)&gt;=PrSettings!$M$7,(ABS($F25-$G25-LA25+LB25)&lt;=1)*1,IF(AND(LD25,$F25=$G25,$F25&gt;=PrSettings!$M$6),(ABS(LA25-$F25)&lt;=1)*1,IF(AND(ABS($F25-$G25-LA25+LB25)&lt;=1,$F25+$G25&gt;=PrSettings!$M$8),(ABS(LA25-$F25)&lt;=1)*(ABS(LB25-$G25)&lt;=1)*1,""))),"")</f>
        <v/>
      </c>
      <c r="LH25" s="302"/>
      <c r="LJ25" s="291">
        <f t="shared" si="24"/>
        <v>10</v>
      </c>
      <c r="LK25" s="292" t="str">
        <f t="shared" si="356"/>
        <v>C2</v>
      </c>
      <c r="LL25" s="293">
        <f t="shared" si="98"/>
        <v>11</v>
      </c>
      <c r="LM25" s="292" t="str">
        <f t="shared" si="357"/>
        <v>C3</v>
      </c>
      <c r="LN25" s="296"/>
      <c r="LO25" s="296"/>
      <c r="LP25" s="301"/>
      <c r="LQ25" s="293" t="str">
        <f t="shared" si="358"/>
        <v/>
      </c>
      <c r="LR25" s="293" t="str">
        <f>IF((LQ25&lt;&gt;""),IF(OR($F25&lt;&gt;$G25,PrSettings!$M$4="●"),(($F25-$G25)=(LN25-LO25))*1,0),"")</f>
        <v/>
      </c>
      <c r="LS25" s="293" t="str">
        <f t="shared" si="359"/>
        <v/>
      </c>
      <c r="LT25" s="293" t="str">
        <f>IF(LQ25&lt;&gt;"",IF(ABS($F25-$G25)&gt;=PrSettings!$M$7,(ABS($F25-$G25-LN25+LO25)&lt;=1)*1,IF(AND(LQ25,$F25=$G25,$F25&gt;=PrSettings!$M$6),(ABS(LN25-$F25)&lt;=1)*1,IF(AND(ABS($F25-$G25-LN25+LO25)&lt;=1,$F25+$G25&gt;=PrSettings!$M$8),(ABS(LN25-$F25)&lt;=1)*(ABS(LO25-$G25)&lt;=1)*1,""))),"")</f>
        <v/>
      </c>
      <c r="LU25" s="302"/>
      <c r="LW25" s="291">
        <f t="shared" si="25"/>
        <v>10</v>
      </c>
      <c r="LX25" s="292" t="str">
        <f t="shared" si="360"/>
        <v>C2</v>
      </c>
      <c r="LY25" s="293">
        <f t="shared" si="101"/>
        <v>11</v>
      </c>
      <c r="LZ25" s="292" t="str">
        <f t="shared" si="361"/>
        <v>C3</v>
      </c>
      <c r="MA25" s="296"/>
      <c r="MB25" s="296"/>
      <c r="MC25" s="301"/>
      <c r="MD25" s="293" t="str">
        <f t="shared" si="362"/>
        <v/>
      </c>
      <c r="ME25" s="293" t="str">
        <f>IF((MD25&lt;&gt;""),IF(OR($F25&lt;&gt;$G25,PrSettings!$M$4="●"),(($F25-$G25)=(MA25-MB25))*1,0),"")</f>
        <v/>
      </c>
      <c r="MF25" s="293" t="str">
        <f t="shared" si="363"/>
        <v/>
      </c>
      <c r="MG25" s="293" t="str">
        <f>IF(MD25&lt;&gt;"",IF(ABS($F25-$G25)&gt;=PrSettings!$M$7,(ABS($F25-$G25-MA25+MB25)&lt;=1)*1,IF(AND(MD25,$F25=$G25,$F25&gt;=PrSettings!$M$6),(ABS(MA25-$F25)&lt;=1)*1,IF(AND(ABS($F25-$G25-MA25+MB25)&lt;=1,$F25+$G25&gt;=PrSettings!$M$8),(ABS(MA25-$F25)&lt;=1)*(ABS(MB25-$G25)&lt;=1)*1,""))),"")</f>
        <v/>
      </c>
      <c r="MH25" s="302"/>
    </row>
    <row r="26" spans="2:346" ht="24" customHeight="1" x14ac:dyDescent="0.25">
      <c r="B26" s="281" t="str">
        <f>Sprache!$E$95&amp;" D"</f>
        <v>Gruppe D</v>
      </c>
      <c r="C26" s="282"/>
      <c r="D26" s="303"/>
      <c r="E26" s="284"/>
      <c r="F26" s="304"/>
      <c r="G26" s="305"/>
      <c r="J26" s="281" t="str">
        <f t="shared" si="0"/>
        <v>Gruppe D</v>
      </c>
      <c r="K26" s="283"/>
      <c r="L26" s="303"/>
      <c r="M26" s="284"/>
      <c r="N26" s="287"/>
      <c r="O26" s="288"/>
      <c r="P26" s="285"/>
      <c r="Q26" s="289"/>
      <c r="R26" s="289"/>
      <c r="S26" s="284"/>
      <c r="T26" s="284"/>
      <c r="U26" s="290"/>
      <c r="W26" s="281" t="str">
        <f t="shared" si="1"/>
        <v>Gruppe D</v>
      </c>
      <c r="X26" s="283"/>
      <c r="Y26" s="303"/>
      <c r="Z26" s="284"/>
      <c r="AA26" s="287"/>
      <c r="AB26" s="288"/>
      <c r="AC26" s="285"/>
      <c r="AD26" s="289"/>
      <c r="AE26" s="289"/>
      <c r="AF26" s="284"/>
      <c r="AG26" s="284"/>
      <c r="AH26" s="290"/>
      <c r="AJ26" s="281" t="str">
        <f t="shared" si="2"/>
        <v>Gruppe D</v>
      </c>
      <c r="AK26" s="283"/>
      <c r="AL26" s="303"/>
      <c r="AM26" s="284"/>
      <c r="AN26" s="287"/>
      <c r="AO26" s="288"/>
      <c r="AP26" s="285"/>
      <c r="AQ26" s="289"/>
      <c r="AR26" s="289"/>
      <c r="AS26" s="284"/>
      <c r="AT26" s="284"/>
      <c r="AU26" s="290"/>
      <c r="AW26" s="281" t="str">
        <f t="shared" si="3"/>
        <v>Gruppe D</v>
      </c>
      <c r="AX26" s="283"/>
      <c r="AY26" s="303"/>
      <c r="AZ26" s="284"/>
      <c r="BA26" s="287"/>
      <c r="BB26" s="288"/>
      <c r="BC26" s="285"/>
      <c r="BD26" s="289"/>
      <c r="BE26" s="289"/>
      <c r="BF26" s="284"/>
      <c r="BG26" s="284"/>
      <c r="BH26" s="290"/>
      <c r="BJ26" s="281" t="str">
        <f t="shared" si="4"/>
        <v>Gruppe D</v>
      </c>
      <c r="BK26" s="283"/>
      <c r="BL26" s="303"/>
      <c r="BM26" s="284"/>
      <c r="BN26" s="287"/>
      <c r="BO26" s="288"/>
      <c r="BP26" s="285"/>
      <c r="BQ26" s="289"/>
      <c r="BR26" s="289"/>
      <c r="BS26" s="284"/>
      <c r="BT26" s="284"/>
      <c r="BU26" s="290"/>
      <c r="BW26" s="281" t="str">
        <f t="shared" si="5"/>
        <v>Gruppe D</v>
      </c>
      <c r="BX26" s="283"/>
      <c r="BY26" s="303"/>
      <c r="BZ26" s="284"/>
      <c r="CA26" s="287"/>
      <c r="CB26" s="288"/>
      <c r="CC26" s="285"/>
      <c r="CD26" s="289"/>
      <c r="CE26" s="289"/>
      <c r="CF26" s="284"/>
      <c r="CG26" s="284"/>
      <c r="CH26" s="290"/>
      <c r="CJ26" s="281" t="str">
        <f t="shared" si="6"/>
        <v>Gruppe D</v>
      </c>
      <c r="CK26" s="283"/>
      <c r="CL26" s="303"/>
      <c r="CM26" s="284"/>
      <c r="CN26" s="287"/>
      <c r="CO26" s="288"/>
      <c r="CP26" s="285"/>
      <c r="CQ26" s="289"/>
      <c r="CR26" s="289"/>
      <c r="CS26" s="284"/>
      <c r="CT26" s="284"/>
      <c r="CU26" s="290"/>
      <c r="CW26" s="281" t="str">
        <f t="shared" si="7"/>
        <v>Gruppe D</v>
      </c>
      <c r="CX26" s="283"/>
      <c r="CY26" s="303"/>
      <c r="CZ26" s="284"/>
      <c r="DA26" s="287"/>
      <c r="DB26" s="288"/>
      <c r="DC26" s="285"/>
      <c r="DD26" s="289"/>
      <c r="DE26" s="289"/>
      <c r="DF26" s="284"/>
      <c r="DG26" s="284"/>
      <c r="DH26" s="290"/>
      <c r="DJ26" s="281" t="str">
        <f t="shared" si="8"/>
        <v>Gruppe D</v>
      </c>
      <c r="DK26" s="283"/>
      <c r="DL26" s="303"/>
      <c r="DM26" s="284"/>
      <c r="DN26" s="287"/>
      <c r="DO26" s="288"/>
      <c r="DP26" s="285"/>
      <c r="DQ26" s="289"/>
      <c r="DR26" s="289"/>
      <c r="DS26" s="284"/>
      <c r="DT26" s="284"/>
      <c r="DU26" s="290"/>
      <c r="DW26" s="281" t="str">
        <f t="shared" si="9"/>
        <v>Gruppe D</v>
      </c>
      <c r="DX26" s="283"/>
      <c r="DY26" s="303"/>
      <c r="DZ26" s="284"/>
      <c r="EA26" s="287"/>
      <c r="EB26" s="288"/>
      <c r="EC26" s="285"/>
      <c r="ED26" s="289"/>
      <c r="EE26" s="289"/>
      <c r="EF26" s="284"/>
      <c r="EG26" s="284"/>
      <c r="EH26" s="290"/>
      <c r="EJ26" s="281" t="str">
        <f t="shared" si="10"/>
        <v>Gruppe D</v>
      </c>
      <c r="EK26" s="283"/>
      <c r="EL26" s="303"/>
      <c r="EM26" s="284"/>
      <c r="EN26" s="287"/>
      <c r="EO26" s="288"/>
      <c r="EP26" s="285"/>
      <c r="EQ26" s="289"/>
      <c r="ER26" s="289"/>
      <c r="ES26" s="284"/>
      <c r="ET26" s="284"/>
      <c r="EU26" s="290"/>
      <c r="EW26" s="281" t="str">
        <f t="shared" si="11"/>
        <v>Gruppe D</v>
      </c>
      <c r="EX26" s="283"/>
      <c r="EY26" s="303"/>
      <c r="EZ26" s="284"/>
      <c r="FA26" s="287"/>
      <c r="FB26" s="288"/>
      <c r="FC26" s="285"/>
      <c r="FD26" s="289"/>
      <c r="FE26" s="289"/>
      <c r="FF26" s="284"/>
      <c r="FG26" s="284"/>
      <c r="FH26" s="290"/>
      <c r="FJ26" s="281" t="str">
        <f t="shared" si="12"/>
        <v>Gruppe D</v>
      </c>
      <c r="FK26" s="283"/>
      <c r="FL26" s="303"/>
      <c r="FM26" s="284"/>
      <c r="FN26" s="287"/>
      <c r="FO26" s="288"/>
      <c r="FP26" s="285"/>
      <c r="FQ26" s="289"/>
      <c r="FR26" s="289"/>
      <c r="FS26" s="284"/>
      <c r="FT26" s="284"/>
      <c r="FU26" s="290"/>
      <c r="FW26" s="281" t="str">
        <f t="shared" si="13"/>
        <v>Gruppe D</v>
      </c>
      <c r="FX26" s="283"/>
      <c r="FY26" s="303"/>
      <c r="FZ26" s="284"/>
      <c r="GA26" s="287"/>
      <c r="GB26" s="288"/>
      <c r="GC26" s="285"/>
      <c r="GD26" s="289"/>
      <c r="GE26" s="289"/>
      <c r="GF26" s="284"/>
      <c r="GG26" s="284"/>
      <c r="GH26" s="290"/>
      <c r="GJ26" s="281" t="str">
        <f t="shared" si="14"/>
        <v>Gruppe D</v>
      </c>
      <c r="GK26" s="283"/>
      <c r="GL26" s="303"/>
      <c r="GM26" s="284"/>
      <c r="GN26" s="287"/>
      <c r="GO26" s="288"/>
      <c r="GP26" s="285"/>
      <c r="GQ26" s="289"/>
      <c r="GR26" s="289"/>
      <c r="GS26" s="284"/>
      <c r="GT26" s="284"/>
      <c r="GU26" s="290"/>
      <c r="GW26" s="281" t="str">
        <f t="shared" si="15"/>
        <v>Gruppe D</v>
      </c>
      <c r="GX26" s="283"/>
      <c r="GY26" s="303"/>
      <c r="GZ26" s="284"/>
      <c r="HA26" s="287"/>
      <c r="HB26" s="288"/>
      <c r="HC26" s="285"/>
      <c r="HD26" s="289"/>
      <c r="HE26" s="289"/>
      <c r="HF26" s="284"/>
      <c r="HG26" s="284"/>
      <c r="HH26" s="290"/>
      <c r="HJ26" s="281" t="str">
        <f t="shared" si="16"/>
        <v>Gruppe D</v>
      </c>
      <c r="HK26" s="283"/>
      <c r="HL26" s="303"/>
      <c r="HM26" s="284"/>
      <c r="HN26" s="287"/>
      <c r="HO26" s="288"/>
      <c r="HP26" s="285"/>
      <c r="HQ26" s="289"/>
      <c r="HR26" s="289"/>
      <c r="HS26" s="284"/>
      <c r="HT26" s="284"/>
      <c r="HU26" s="290"/>
      <c r="HW26" s="281" t="str">
        <f t="shared" si="17"/>
        <v>Gruppe D</v>
      </c>
      <c r="HX26" s="283"/>
      <c r="HY26" s="303"/>
      <c r="HZ26" s="284"/>
      <c r="IA26" s="287"/>
      <c r="IB26" s="288"/>
      <c r="IC26" s="285"/>
      <c r="ID26" s="289"/>
      <c r="IE26" s="289"/>
      <c r="IF26" s="284"/>
      <c r="IG26" s="284"/>
      <c r="IH26" s="290"/>
      <c r="IJ26" s="281" t="str">
        <f t="shared" si="18"/>
        <v>Gruppe D</v>
      </c>
      <c r="IK26" s="283"/>
      <c r="IL26" s="303"/>
      <c r="IM26" s="284"/>
      <c r="IN26" s="287"/>
      <c r="IO26" s="288"/>
      <c r="IP26" s="285"/>
      <c r="IQ26" s="289"/>
      <c r="IR26" s="289"/>
      <c r="IS26" s="284"/>
      <c r="IT26" s="284"/>
      <c r="IU26" s="290"/>
      <c r="IW26" s="281" t="str">
        <f t="shared" si="19"/>
        <v>Gruppe D</v>
      </c>
      <c r="IX26" s="283"/>
      <c r="IY26" s="303"/>
      <c r="IZ26" s="284"/>
      <c r="JA26" s="287"/>
      <c r="JB26" s="288"/>
      <c r="JC26" s="285"/>
      <c r="JD26" s="289"/>
      <c r="JE26" s="289"/>
      <c r="JF26" s="284"/>
      <c r="JG26" s="284"/>
      <c r="JH26" s="290"/>
      <c r="JJ26" s="281" t="str">
        <f t="shared" si="20"/>
        <v>Gruppe D</v>
      </c>
      <c r="JK26" s="283"/>
      <c r="JL26" s="303"/>
      <c r="JM26" s="284"/>
      <c r="JN26" s="287"/>
      <c r="JO26" s="288"/>
      <c r="JP26" s="285"/>
      <c r="JQ26" s="289"/>
      <c r="JR26" s="289"/>
      <c r="JS26" s="284"/>
      <c r="JT26" s="284"/>
      <c r="JU26" s="290"/>
      <c r="JW26" s="281" t="str">
        <f t="shared" si="21"/>
        <v>Gruppe D</v>
      </c>
      <c r="JX26" s="283"/>
      <c r="JY26" s="303"/>
      <c r="JZ26" s="284"/>
      <c r="KA26" s="287"/>
      <c r="KB26" s="288"/>
      <c r="KC26" s="285"/>
      <c r="KD26" s="289"/>
      <c r="KE26" s="289"/>
      <c r="KF26" s="284"/>
      <c r="KG26" s="284"/>
      <c r="KH26" s="290"/>
      <c r="KJ26" s="281" t="str">
        <f t="shared" si="22"/>
        <v>Gruppe D</v>
      </c>
      <c r="KK26" s="283"/>
      <c r="KL26" s="303"/>
      <c r="KM26" s="284"/>
      <c r="KN26" s="287"/>
      <c r="KO26" s="288"/>
      <c r="KP26" s="285"/>
      <c r="KQ26" s="289"/>
      <c r="KR26" s="289"/>
      <c r="KS26" s="284"/>
      <c r="KT26" s="284"/>
      <c r="KU26" s="290"/>
      <c r="KW26" s="281" t="str">
        <f t="shared" si="23"/>
        <v>Gruppe D</v>
      </c>
      <c r="KX26" s="283"/>
      <c r="KY26" s="303"/>
      <c r="KZ26" s="284"/>
      <c r="LA26" s="287"/>
      <c r="LB26" s="288"/>
      <c r="LC26" s="285"/>
      <c r="LD26" s="289"/>
      <c r="LE26" s="289"/>
      <c r="LF26" s="284"/>
      <c r="LG26" s="284"/>
      <c r="LH26" s="290"/>
      <c r="LJ26" s="281" t="str">
        <f t="shared" si="24"/>
        <v>Gruppe D</v>
      </c>
      <c r="LK26" s="283"/>
      <c r="LL26" s="303"/>
      <c r="LM26" s="284"/>
      <c r="LN26" s="287"/>
      <c r="LO26" s="288"/>
      <c r="LP26" s="285"/>
      <c r="LQ26" s="289"/>
      <c r="LR26" s="289"/>
      <c r="LS26" s="284"/>
      <c r="LT26" s="284"/>
      <c r="LU26" s="290"/>
      <c r="LW26" s="281" t="str">
        <f t="shared" si="25"/>
        <v>Gruppe D</v>
      </c>
      <c r="LX26" s="283"/>
      <c r="LY26" s="303"/>
      <c r="LZ26" s="284"/>
      <c r="MA26" s="287"/>
      <c r="MB26" s="288"/>
      <c r="MC26" s="285"/>
      <c r="MD26" s="289"/>
      <c r="ME26" s="289"/>
      <c r="MF26" s="284"/>
      <c r="MG26" s="284"/>
      <c r="MH26" s="290"/>
    </row>
    <row r="27" spans="2:346" x14ac:dyDescent="0.25">
      <c r="B27" s="291">
        <f>INDEX(Groups!$C$7:$C$35,MATCH(C27,Groups!$D$7:$D$35,0))</f>
        <v>15</v>
      </c>
      <c r="C27" s="292" t="str">
        <f>CalcD!$P$22</f>
        <v>D3</v>
      </c>
      <c r="D27" s="293">
        <f>INDEX(Groups!$C$7:$C$35,MATCH(E27,Groups!$D$7:$D$35,0))</f>
        <v>16</v>
      </c>
      <c r="E27" s="292" t="str">
        <f>CalcD!$Q$22</f>
        <v>D4</v>
      </c>
      <c r="F27" s="294" t="str">
        <f>CalcD!$R$22</f>
        <v/>
      </c>
      <c r="G27" s="295" t="str">
        <f>CalcD!$S$22</f>
        <v/>
      </c>
      <c r="J27" s="291">
        <f t="shared" si="0"/>
        <v>15</v>
      </c>
      <c r="K27" s="292" t="str">
        <f t="shared" ref="K27:K32" si="364">$C27</f>
        <v>D3</v>
      </c>
      <c r="L27" s="293">
        <f t="shared" si="26"/>
        <v>16</v>
      </c>
      <c r="M27" s="292" t="str">
        <f t="shared" ref="M27:M32" si="365">$E27</f>
        <v>D4</v>
      </c>
      <c r="N27" s="296"/>
      <c r="O27" s="296"/>
      <c r="P27" s="297"/>
      <c r="Q27" s="293" t="str">
        <f t="shared" ref="Q27:Q32" si="366">IF(($F27&lt;&gt;"")*($G27&lt;&gt;"")*(N27&lt;&gt;"")*(O27&lt;&gt;""),($F27&gt;$G27)*(N27&gt;O27)+($F27=$G27)*(N27=O27)+($F27&lt;$G27)*(N27&lt;O27),"")</f>
        <v/>
      </c>
      <c r="R27" s="293" t="str">
        <f>IF((Q27&lt;&gt;""),IF(OR($F27&lt;&gt;$G27,PrSettings!$M$4="●"),(($F27-$G27)=(N27-O27))*1,0),"")</f>
        <v/>
      </c>
      <c r="S27" s="293" t="str">
        <f t="shared" ref="S27:S32" si="367">IF((Q27&lt;&gt;""),($F27=N27)*($G27=O27),"")</f>
        <v/>
      </c>
      <c r="T27" s="293" t="str">
        <f>IF(Q27&lt;&gt;"",IF(ABS($F27-$G27)&gt;=PrSettings!$M$7,(ABS($F27-$G27-N27+O27)&lt;=1)*1,IF(AND(Q27,$F27=$G27,$F27&gt;=PrSettings!$M$6),(ABS(N27-$F27)&lt;=1)*1,IF(AND(ABS($F27-$G27-N27+O27)&lt;=1,$F27+$G27&gt;=PrSettings!$M$8),(ABS(N27-$F27)&lt;=1)*(ABS(O27-$G27)&lt;=1)*1,""))),"")</f>
        <v/>
      </c>
      <c r="U27" s="298"/>
      <c r="W27" s="291">
        <f t="shared" si="1"/>
        <v>15</v>
      </c>
      <c r="X27" s="292" t="str">
        <f t="shared" ref="X27:X32" si="368">$C27</f>
        <v>D3</v>
      </c>
      <c r="Y27" s="293">
        <f t="shared" si="29"/>
        <v>16</v>
      </c>
      <c r="Z27" s="292" t="str">
        <f t="shared" ref="Z27:Z32" si="369">$E27</f>
        <v>D4</v>
      </c>
      <c r="AA27" s="296"/>
      <c r="AB27" s="296"/>
      <c r="AC27" s="297"/>
      <c r="AD27" s="293" t="str">
        <f t="shared" ref="AD27:AD32" si="370">IF(($F27&lt;&gt;"")*($G27&lt;&gt;"")*(AA27&lt;&gt;"")*(AB27&lt;&gt;""),($F27&gt;$G27)*(AA27&gt;AB27)+($F27=$G27)*(AA27=AB27)+($F27&lt;$G27)*(AA27&lt;AB27),"")</f>
        <v/>
      </c>
      <c r="AE27" s="293" t="str">
        <f>IF((AD27&lt;&gt;""),IF(OR($F27&lt;&gt;$G27,PrSettings!$M$4="●"),(($F27-$G27)=(AA27-AB27))*1,0),"")</f>
        <v/>
      </c>
      <c r="AF27" s="293" t="str">
        <f t="shared" ref="AF27:AF32" si="371">IF((AD27&lt;&gt;""),($F27=AA27)*($G27=AB27),"")</f>
        <v/>
      </c>
      <c r="AG27" s="293" t="str">
        <f>IF(AD27&lt;&gt;"",IF(ABS($F27-$G27)&gt;=PrSettings!$M$7,(ABS($F27-$G27-AA27+AB27)&lt;=1)*1,IF(AND(AD27,$F27=$G27,$F27&gt;=PrSettings!$M$6),(ABS(AA27-$F27)&lt;=1)*1,IF(AND(ABS($F27-$G27-AA27+AB27)&lt;=1,$F27+$G27&gt;=PrSettings!$M$8),(ABS(AA27-$F27)&lt;=1)*(ABS(AB27-$G27)&lt;=1)*1,""))),"")</f>
        <v/>
      </c>
      <c r="AH27" s="298"/>
      <c r="AJ27" s="291">
        <f t="shared" si="2"/>
        <v>15</v>
      </c>
      <c r="AK27" s="292" t="str">
        <f t="shared" ref="AK27:AK32" si="372">$C27</f>
        <v>D3</v>
      </c>
      <c r="AL27" s="293">
        <f t="shared" si="32"/>
        <v>16</v>
      </c>
      <c r="AM27" s="292" t="str">
        <f t="shared" ref="AM27:AM32" si="373">$E27</f>
        <v>D4</v>
      </c>
      <c r="AN27" s="296"/>
      <c r="AO27" s="296"/>
      <c r="AP27" s="297"/>
      <c r="AQ27" s="293" t="str">
        <f t="shared" ref="AQ27:AQ32" si="374">IF(($F27&lt;&gt;"")*($G27&lt;&gt;"")*(AN27&lt;&gt;"")*(AO27&lt;&gt;""),($F27&gt;$G27)*(AN27&gt;AO27)+($F27=$G27)*(AN27=AO27)+($F27&lt;$G27)*(AN27&lt;AO27),"")</f>
        <v/>
      </c>
      <c r="AR27" s="293" t="str">
        <f>IF((AQ27&lt;&gt;""),IF(OR($F27&lt;&gt;$G27,PrSettings!$M$4="●"),(($F27-$G27)=(AN27-AO27))*1,0),"")</f>
        <v/>
      </c>
      <c r="AS27" s="293" t="str">
        <f t="shared" ref="AS27:AS32" si="375">IF((AQ27&lt;&gt;""),($F27=AN27)*($G27=AO27),"")</f>
        <v/>
      </c>
      <c r="AT27" s="293" t="str">
        <f>IF(AQ27&lt;&gt;"",IF(ABS($F27-$G27)&gt;=PrSettings!$M$7,(ABS($F27-$G27-AN27+AO27)&lt;=1)*1,IF(AND(AQ27,$F27=$G27,$F27&gt;=PrSettings!$M$6),(ABS(AN27-$F27)&lt;=1)*1,IF(AND(ABS($F27-$G27-AN27+AO27)&lt;=1,$F27+$G27&gt;=PrSettings!$M$8),(ABS(AN27-$F27)&lt;=1)*(ABS(AO27-$G27)&lt;=1)*1,""))),"")</f>
        <v/>
      </c>
      <c r="AU27" s="298"/>
      <c r="AW27" s="291">
        <f t="shared" si="3"/>
        <v>15</v>
      </c>
      <c r="AX27" s="292" t="str">
        <f t="shared" ref="AX27:AX32" si="376">$C27</f>
        <v>D3</v>
      </c>
      <c r="AY27" s="293">
        <f t="shared" si="35"/>
        <v>16</v>
      </c>
      <c r="AZ27" s="292" t="str">
        <f t="shared" ref="AZ27:AZ32" si="377">$E27</f>
        <v>D4</v>
      </c>
      <c r="BA27" s="296"/>
      <c r="BB27" s="296"/>
      <c r="BC27" s="297"/>
      <c r="BD27" s="293" t="str">
        <f t="shared" ref="BD27:BD32" si="378">IF(($F27&lt;&gt;"")*($G27&lt;&gt;"")*(BA27&lt;&gt;"")*(BB27&lt;&gt;""),($F27&gt;$G27)*(BA27&gt;BB27)+($F27=$G27)*(BA27=BB27)+($F27&lt;$G27)*(BA27&lt;BB27),"")</f>
        <v/>
      </c>
      <c r="BE27" s="293" t="str">
        <f>IF((BD27&lt;&gt;""),IF(OR($F27&lt;&gt;$G27,PrSettings!$M$4="●"),(($F27-$G27)=(BA27-BB27))*1,0),"")</f>
        <v/>
      </c>
      <c r="BF27" s="293" t="str">
        <f t="shared" ref="BF27:BF32" si="379">IF((BD27&lt;&gt;""),($F27=BA27)*($G27=BB27),"")</f>
        <v/>
      </c>
      <c r="BG27" s="293" t="str">
        <f>IF(BD27&lt;&gt;"",IF(ABS($F27-$G27)&gt;=PrSettings!$M$7,(ABS($F27-$G27-BA27+BB27)&lt;=1)*1,IF(AND(BD27,$F27=$G27,$F27&gt;=PrSettings!$M$6),(ABS(BA27-$F27)&lt;=1)*1,IF(AND(ABS($F27-$G27-BA27+BB27)&lt;=1,$F27+$G27&gt;=PrSettings!$M$8),(ABS(BA27-$F27)&lt;=1)*(ABS(BB27-$G27)&lt;=1)*1,""))),"")</f>
        <v/>
      </c>
      <c r="BH27" s="298"/>
      <c r="BJ27" s="291">
        <f t="shared" si="4"/>
        <v>15</v>
      </c>
      <c r="BK27" s="292" t="str">
        <f t="shared" ref="BK27:BK32" si="380">$C27</f>
        <v>D3</v>
      </c>
      <c r="BL27" s="293">
        <f t="shared" si="38"/>
        <v>16</v>
      </c>
      <c r="BM27" s="292" t="str">
        <f t="shared" ref="BM27:BM32" si="381">$E27</f>
        <v>D4</v>
      </c>
      <c r="BN27" s="296"/>
      <c r="BO27" s="296"/>
      <c r="BP27" s="297"/>
      <c r="BQ27" s="293" t="str">
        <f t="shared" ref="BQ27:BQ32" si="382">IF(($F27&lt;&gt;"")*($G27&lt;&gt;"")*(BN27&lt;&gt;"")*(BO27&lt;&gt;""),($F27&gt;$G27)*(BN27&gt;BO27)+($F27=$G27)*(BN27=BO27)+($F27&lt;$G27)*(BN27&lt;BO27),"")</f>
        <v/>
      </c>
      <c r="BR27" s="293" t="str">
        <f>IF((BQ27&lt;&gt;""),IF(OR($F27&lt;&gt;$G27,PrSettings!$M$4="●"),(($F27-$G27)=(BN27-BO27))*1,0),"")</f>
        <v/>
      </c>
      <c r="BS27" s="293" t="str">
        <f t="shared" ref="BS27:BS32" si="383">IF((BQ27&lt;&gt;""),($F27=BN27)*($G27=BO27),"")</f>
        <v/>
      </c>
      <c r="BT27" s="293" t="str">
        <f>IF(BQ27&lt;&gt;"",IF(ABS($F27-$G27)&gt;=PrSettings!$M$7,(ABS($F27-$G27-BN27+BO27)&lt;=1)*1,IF(AND(BQ27,$F27=$G27,$F27&gt;=PrSettings!$M$6),(ABS(BN27-$F27)&lt;=1)*1,IF(AND(ABS($F27-$G27-BN27+BO27)&lt;=1,$F27+$G27&gt;=PrSettings!$M$8),(ABS(BN27-$F27)&lt;=1)*(ABS(BO27-$G27)&lt;=1)*1,""))),"")</f>
        <v/>
      </c>
      <c r="BU27" s="298"/>
      <c r="BW27" s="291">
        <f t="shared" si="5"/>
        <v>15</v>
      </c>
      <c r="BX27" s="292" t="str">
        <f t="shared" ref="BX27:BX32" si="384">$C27</f>
        <v>D3</v>
      </c>
      <c r="BY27" s="293">
        <f t="shared" si="41"/>
        <v>16</v>
      </c>
      <c r="BZ27" s="292" t="str">
        <f t="shared" ref="BZ27:BZ32" si="385">$E27</f>
        <v>D4</v>
      </c>
      <c r="CA27" s="296"/>
      <c r="CB27" s="296"/>
      <c r="CC27" s="297"/>
      <c r="CD27" s="293" t="str">
        <f t="shared" ref="CD27:CD32" si="386">IF(($F27&lt;&gt;"")*($G27&lt;&gt;"")*(CA27&lt;&gt;"")*(CB27&lt;&gt;""),($F27&gt;$G27)*(CA27&gt;CB27)+($F27=$G27)*(CA27=CB27)+($F27&lt;$G27)*(CA27&lt;CB27),"")</f>
        <v/>
      </c>
      <c r="CE27" s="293" t="str">
        <f>IF((CD27&lt;&gt;""),IF(OR($F27&lt;&gt;$G27,PrSettings!$M$4="●"),(($F27-$G27)=(CA27-CB27))*1,0),"")</f>
        <v/>
      </c>
      <c r="CF27" s="293" t="str">
        <f t="shared" ref="CF27:CF32" si="387">IF((CD27&lt;&gt;""),($F27=CA27)*($G27=CB27),"")</f>
        <v/>
      </c>
      <c r="CG27" s="293" t="str">
        <f>IF(CD27&lt;&gt;"",IF(ABS($F27-$G27)&gt;=PrSettings!$M$7,(ABS($F27-$G27-CA27+CB27)&lt;=1)*1,IF(AND(CD27,$F27=$G27,$F27&gt;=PrSettings!$M$6),(ABS(CA27-$F27)&lt;=1)*1,IF(AND(ABS($F27-$G27-CA27+CB27)&lt;=1,$F27+$G27&gt;=PrSettings!$M$8),(ABS(CA27-$F27)&lt;=1)*(ABS(CB27-$G27)&lt;=1)*1,""))),"")</f>
        <v/>
      </c>
      <c r="CH27" s="298"/>
      <c r="CJ27" s="291">
        <f t="shared" si="6"/>
        <v>15</v>
      </c>
      <c r="CK27" s="292" t="str">
        <f t="shared" ref="CK27:CK32" si="388">$C27</f>
        <v>D3</v>
      </c>
      <c r="CL27" s="293">
        <f t="shared" si="44"/>
        <v>16</v>
      </c>
      <c r="CM27" s="292" t="str">
        <f t="shared" ref="CM27:CM32" si="389">$E27</f>
        <v>D4</v>
      </c>
      <c r="CN27" s="296"/>
      <c r="CO27" s="296"/>
      <c r="CP27" s="297"/>
      <c r="CQ27" s="293" t="str">
        <f t="shared" ref="CQ27:CQ32" si="390">IF(($F27&lt;&gt;"")*($G27&lt;&gt;"")*(CN27&lt;&gt;"")*(CO27&lt;&gt;""),($F27&gt;$G27)*(CN27&gt;CO27)+($F27=$G27)*(CN27=CO27)+($F27&lt;$G27)*(CN27&lt;CO27),"")</f>
        <v/>
      </c>
      <c r="CR27" s="293" t="str">
        <f>IF((CQ27&lt;&gt;""),IF(OR($F27&lt;&gt;$G27,PrSettings!$M$4="●"),(($F27-$G27)=(CN27-CO27))*1,0),"")</f>
        <v/>
      </c>
      <c r="CS27" s="293" t="str">
        <f t="shared" ref="CS27:CS32" si="391">IF((CQ27&lt;&gt;""),($F27=CN27)*($G27=CO27),"")</f>
        <v/>
      </c>
      <c r="CT27" s="293" t="str">
        <f>IF(CQ27&lt;&gt;"",IF(ABS($F27-$G27)&gt;=PrSettings!$M$7,(ABS($F27-$G27-CN27+CO27)&lt;=1)*1,IF(AND(CQ27,$F27=$G27,$F27&gt;=PrSettings!$M$6),(ABS(CN27-$F27)&lt;=1)*1,IF(AND(ABS($F27-$G27-CN27+CO27)&lt;=1,$F27+$G27&gt;=PrSettings!$M$8),(ABS(CN27-$F27)&lt;=1)*(ABS(CO27-$G27)&lt;=1)*1,""))),"")</f>
        <v/>
      </c>
      <c r="CU27" s="298"/>
      <c r="CW27" s="291">
        <f t="shared" si="7"/>
        <v>15</v>
      </c>
      <c r="CX27" s="292" t="str">
        <f t="shared" ref="CX27:CX32" si="392">$C27</f>
        <v>D3</v>
      </c>
      <c r="CY27" s="293">
        <f t="shared" si="47"/>
        <v>16</v>
      </c>
      <c r="CZ27" s="292" t="str">
        <f t="shared" ref="CZ27:CZ32" si="393">$E27</f>
        <v>D4</v>
      </c>
      <c r="DA27" s="296"/>
      <c r="DB27" s="296"/>
      <c r="DC27" s="297"/>
      <c r="DD27" s="293" t="str">
        <f t="shared" ref="DD27:DD32" si="394">IF(($F27&lt;&gt;"")*($G27&lt;&gt;"")*(DA27&lt;&gt;"")*(DB27&lt;&gt;""),($F27&gt;$G27)*(DA27&gt;DB27)+($F27=$G27)*(DA27=DB27)+($F27&lt;$G27)*(DA27&lt;DB27),"")</f>
        <v/>
      </c>
      <c r="DE27" s="293" t="str">
        <f>IF((DD27&lt;&gt;""),IF(OR($F27&lt;&gt;$G27,PrSettings!$M$4="●"),(($F27-$G27)=(DA27-DB27))*1,0),"")</f>
        <v/>
      </c>
      <c r="DF27" s="293" t="str">
        <f t="shared" ref="DF27:DF32" si="395">IF((DD27&lt;&gt;""),($F27=DA27)*($G27=DB27),"")</f>
        <v/>
      </c>
      <c r="DG27" s="293" t="str">
        <f>IF(DD27&lt;&gt;"",IF(ABS($F27-$G27)&gt;=PrSettings!$M$7,(ABS($F27-$G27-DA27+DB27)&lt;=1)*1,IF(AND(DD27,$F27=$G27,$F27&gt;=PrSettings!$M$6),(ABS(DA27-$F27)&lt;=1)*1,IF(AND(ABS($F27-$G27-DA27+DB27)&lt;=1,$F27+$G27&gt;=PrSettings!$M$8),(ABS(DA27-$F27)&lt;=1)*(ABS(DB27-$G27)&lt;=1)*1,""))),"")</f>
        <v/>
      </c>
      <c r="DH27" s="298"/>
      <c r="DJ27" s="291">
        <f t="shared" si="8"/>
        <v>15</v>
      </c>
      <c r="DK27" s="292" t="str">
        <f t="shared" ref="DK27:DK32" si="396">$C27</f>
        <v>D3</v>
      </c>
      <c r="DL27" s="293">
        <f t="shared" si="50"/>
        <v>16</v>
      </c>
      <c r="DM27" s="292" t="str">
        <f t="shared" ref="DM27:DM32" si="397">$E27</f>
        <v>D4</v>
      </c>
      <c r="DN27" s="296"/>
      <c r="DO27" s="296"/>
      <c r="DP27" s="297"/>
      <c r="DQ27" s="293" t="str">
        <f t="shared" ref="DQ27:DQ32" si="398">IF(($F27&lt;&gt;"")*($G27&lt;&gt;"")*(DN27&lt;&gt;"")*(DO27&lt;&gt;""),($F27&gt;$G27)*(DN27&gt;DO27)+($F27=$G27)*(DN27=DO27)+($F27&lt;$G27)*(DN27&lt;DO27),"")</f>
        <v/>
      </c>
      <c r="DR27" s="293" t="str">
        <f>IF((DQ27&lt;&gt;""),IF(OR($F27&lt;&gt;$G27,PrSettings!$M$4="●"),(($F27-$G27)=(DN27-DO27))*1,0),"")</f>
        <v/>
      </c>
      <c r="DS27" s="293" t="str">
        <f t="shared" ref="DS27:DS32" si="399">IF((DQ27&lt;&gt;""),($F27=DN27)*($G27=DO27),"")</f>
        <v/>
      </c>
      <c r="DT27" s="293" t="str">
        <f>IF(DQ27&lt;&gt;"",IF(ABS($F27-$G27)&gt;=PrSettings!$M$7,(ABS($F27-$G27-DN27+DO27)&lt;=1)*1,IF(AND(DQ27,$F27=$G27,$F27&gt;=PrSettings!$M$6),(ABS(DN27-$F27)&lt;=1)*1,IF(AND(ABS($F27-$G27-DN27+DO27)&lt;=1,$F27+$G27&gt;=PrSettings!$M$8),(ABS(DN27-$F27)&lt;=1)*(ABS(DO27-$G27)&lt;=1)*1,""))),"")</f>
        <v/>
      </c>
      <c r="DU27" s="298"/>
      <c r="DW27" s="291">
        <f t="shared" si="9"/>
        <v>15</v>
      </c>
      <c r="DX27" s="292" t="str">
        <f t="shared" ref="DX27:DX32" si="400">$C27</f>
        <v>D3</v>
      </c>
      <c r="DY27" s="293">
        <f t="shared" si="53"/>
        <v>16</v>
      </c>
      <c r="DZ27" s="292" t="str">
        <f t="shared" ref="DZ27:DZ32" si="401">$E27</f>
        <v>D4</v>
      </c>
      <c r="EA27" s="296"/>
      <c r="EB27" s="296"/>
      <c r="EC27" s="297"/>
      <c r="ED27" s="293" t="str">
        <f t="shared" ref="ED27:ED32" si="402">IF(($F27&lt;&gt;"")*($G27&lt;&gt;"")*(EA27&lt;&gt;"")*(EB27&lt;&gt;""),($F27&gt;$G27)*(EA27&gt;EB27)+($F27=$G27)*(EA27=EB27)+($F27&lt;$G27)*(EA27&lt;EB27),"")</f>
        <v/>
      </c>
      <c r="EE27" s="293" t="str">
        <f>IF((ED27&lt;&gt;""),IF(OR($F27&lt;&gt;$G27,PrSettings!$M$4="●"),(($F27-$G27)=(EA27-EB27))*1,0),"")</f>
        <v/>
      </c>
      <c r="EF27" s="293" t="str">
        <f t="shared" ref="EF27:EF32" si="403">IF((ED27&lt;&gt;""),($F27=EA27)*($G27=EB27),"")</f>
        <v/>
      </c>
      <c r="EG27" s="293" t="str">
        <f>IF(ED27&lt;&gt;"",IF(ABS($F27-$G27)&gt;=PrSettings!$M$7,(ABS($F27-$G27-EA27+EB27)&lt;=1)*1,IF(AND(ED27,$F27=$G27,$F27&gt;=PrSettings!$M$6),(ABS(EA27-$F27)&lt;=1)*1,IF(AND(ABS($F27-$G27-EA27+EB27)&lt;=1,$F27+$G27&gt;=PrSettings!$M$8),(ABS(EA27-$F27)&lt;=1)*(ABS(EB27-$G27)&lt;=1)*1,""))),"")</f>
        <v/>
      </c>
      <c r="EH27" s="298"/>
      <c r="EJ27" s="291">
        <f t="shared" si="10"/>
        <v>15</v>
      </c>
      <c r="EK27" s="292" t="str">
        <f t="shared" ref="EK27:EK32" si="404">$C27</f>
        <v>D3</v>
      </c>
      <c r="EL27" s="293">
        <f t="shared" si="56"/>
        <v>16</v>
      </c>
      <c r="EM27" s="292" t="str">
        <f t="shared" ref="EM27:EM32" si="405">$E27</f>
        <v>D4</v>
      </c>
      <c r="EN27" s="296"/>
      <c r="EO27" s="296"/>
      <c r="EP27" s="297"/>
      <c r="EQ27" s="293" t="str">
        <f t="shared" ref="EQ27:EQ32" si="406">IF(($F27&lt;&gt;"")*($G27&lt;&gt;"")*(EN27&lt;&gt;"")*(EO27&lt;&gt;""),($F27&gt;$G27)*(EN27&gt;EO27)+($F27=$G27)*(EN27=EO27)+($F27&lt;$G27)*(EN27&lt;EO27),"")</f>
        <v/>
      </c>
      <c r="ER27" s="293" t="str">
        <f>IF((EQ27&lt;&gt;""),IF(OR($F27&lt;&gt;$G27,PrSettings!$M$4="●"),(($F27-$G27)=(EN27-EO27))*1,0),"")</f>
        <v/>
      </c>
      <c r="ES27" s="293" t="str">
        <f t="shared" ref="ES27:ES32" si="407">IF((EQ27&lt;&gt;""),($F27=EN27)*($G27=EO27),"")</f>
        <v/>
      </c>
      <c r="ET27" s="293" t="str">
        <f>IF(EQ27&lt;&gt;"",IF(ABS($F27-$G27)&gt;=PrSettings!$M$7,(ABS($F27-$G27-EN27+EO27)&lt;=1)*1,IF(AND(EQ27,$F27=$G27,$F27&gt;=PrSettings!$M$6),(ABS(EN27-$F27)&lt;=1)*1,IF(AND(ABS($F27-$G27-EN27+EO27)&lt;=1,$F27+$G27&gt;=PrSettings!$M$8),(ABS(EN27-$F27)&lt;=1)*(ABS(EO27-$G27)&lt;=1)*1,""))),"")</f>
        <v/>
      </c>
      <c r="EU27" s="298"/>
      <c r="EW27" s="291">
        <f t="shared" si="11"/>
        <v>15</v>
      </c>
      <c r="EX27" s="292" t="str">
        <f t="shared" ref="EX27:EX32" si="408">$C27</f>
        <v>D3</v>
      </c>
      <c r="EY27" s="293">
        <f t="shared" si="59"/>
        <v>16</v>
      </c>
      <c r="EZ27" s="292" t="str">
        <f t="shared" ref="EZ27:EZ32" si="409">$E27</f>
        <v>D4</v>
      </c>
      <c r="FA27" s="296"/>
      <c r="FB27" s="296"/>
      <c r="FC27" s="297"/>
      <c r="FD27" s="293" t="str">
        <f t="shared" ref="FD27:FD32" si="410">IF(($F27&lt;&gt;"")*($G27&lt;&gt;"")*(FA27&lt;&gt;"")*(FB27&lt;&gt;""),($F27&gt;$G27)*(FA27&gt;FB27)+($F27=$G27)*(FA27=FB27)+($F27&lt;$G27)*(FA27&lt;FB27),"")</f>
        <v/>
      </c>
      <c r="FE27" s="293" t="str">
        <f>IF((FD27&lt;&gt;""),IF(OR($F27&lt;&gt;$G27,PrSettings!$M$4="●"),(($F27-$G27)=(FA27-FB27))*1,0),"")</f>
        <v/>
      </c>
      <c r="FF27" s="293" t="str">
        <f t="shared" ref="FF27:FF32" si="411">IF((FD27&lt;&gt;""),($F27=FA27)*($G27=FB27),"")</f>
        <v/>
      </c>
      <c r="FG27" s="293" t="str">
        <f>IF(FD27&lt;&gt;"",IF(ABS($F27-$G27)&gt;=PrSettings!$M$7,(ABS($F27-$G27-FA27+FB27)&lt;=1)*1,IF(AND(FD27,$F27=$G27,$F27&gt;=PrSettings!$M$6),(ABS(FA27-$F27)&lt;=1)*1,IF(AND(ABS($F27-$G27-FA27+FB27)&lt;=1,$F27+$G27&gt;=PrSettings!$M$8),(ABS(FA27-$F27)&lt;=1)*(ABS(FB27-$G27)&lt;=1)*1,""))),"")</f>
        <v/>
      </c>
      <c r="FH27" s="298"/>
      <c r="FJ27" s="291">
        <f t="shared" si="12"/>
        <v>15</v>
      </c>
      <c r="FK27" s="292" t="str">
        <f t="shared" ref="FK27:FK32" si="412">$C27</f>
        <v>D3</v>
      </c>
      <c r="FL27" s="293">
        <f t="shared" si="62"/>
        <v>16</v>
      </c>
      <c r="FM27" s="292" t="str">
        <f t="shared" ref="FM27:FM32" si="413">$E27</f>
        <v>D4</v>
      </c>
      <c r="FN27" s="296"/>
      <c r="FO27" s="296"/>
      <c r="FP27" s="297"/>
      <c r="FQ27" s="293" t="str">
        <f t="shared" ref="FQ27:FQ32" si="414">IF(($F27&lt;&gt;"")*($G27&lt;&gt;"")*(FN27&lt;&gt;"")*(FO27&lt;&gt;""),($F27&gt;$G27)*(FN27&gt;FO27)+($F27=$G27)*(FN27=FO27)+($F27&lt;$G27)*(FN27&lt;FO27),"")</f>
        <v/>
      </c>
      <c r="FR27" s="293" t="str">
        <f>IF((FQ27&lt;&gt;""),IF(OR($F27&lt;&gt;$G27,PrSettings!$M$4="●"),(($F27-$G27)=(FN27-FO27))*1,0),"")</f>
        <v/>
      </c>
      <c r="FS27" s="293" t="str">
        <f t="shared" ref="FS27:FS32" si="415">IF((FQ27&lt;&gt;""),($F27=FN27)*($G27=FO27),"")</f>
        <v/>
      </c>
      <c r="FT27" s="293" t="str">
        <f>IF(FQ27&lt;&gt;"",IF(ABS($F27-$G27)&gt;=PrSettings!$M$7,(ABS($F27-$G27-FN27+FO27)&lt;=1)*1,IF(AND(FQ27,$F27=$G27,$F27&gt;=PrSettings!$M$6),(ABS(FN27-$F27)&lt;=1)*1,IF(AND(ABS($F27-$G27-FN27+FO27)&lt;=1,$F27+$G27&gt;=PrSettings!$M$8),(ABS(FN27-$F27)&lt;=1)*(ABS(FO27-$G27)&lt;=1)*1,""))),"")</f>
        <v/>
      </c>
      <c r="FU27" s="298"/>
      <c r="FW27" s="291">
        <f t="shared" si="13"/>
        <v>15</v>
      </c>
      <c r="FX27" s="292" t="str">
        <f t="shared" ref="FX27:FX32" si="416">$C27</f>
        <v>D3</v>
      </c>
      <c r="FY27" s="293">
        <f t="shared" si="65"/>
        <v>16</v>
      </c>
      <c r="FZ27" s="292" t="str">
        <f t="shared" ref="FZ27:FZ32" si="417">$E27</f>
        <v>D4</v>
      </c>
      <c r="GA27" s="296"/>
      <c r="GB27" s="296"/>
      <c r="GC27" s="297"/>
      <c r="GD27" s="293" t="str">
        <f t="shared" ref="GD27:GD32" si="418">IF(($F27&lt;&gt;"")*($G27&lt;&gt;"")*(GA27&lt;&gt;"")*(GB27&lt;&gt;""),($F27&gt;$G27)*(GA27&gt;GB27)+($F27=$G27)*(GA27=GB27)+($F27&lt;$G27)*(GA27&lt;GB27),"")</f>
        <v/>
      </c>
      <c r="GE27" s="293" t="str">
        <f>IF((GD27&lt;&gt;""),IF(OR($F27&lt;&gt;$G27,PrSettings!$M$4="●"),(($F27-$G27)=(GA27-GB27))*1,0),"")</f>
        <v/>
      </c>
      <c r="GF27" s="293" t="str">
        <f t="shared" ref="GF27:GF32" si="419">IF((GD27&lt;&gt;""),($F27=GA27)*($G27=GB27),"")</f>
        <v/>
      </c>
      <c r="GG27" s="293" t="str">
        <f>IF(GD27&lt;&gt;"",IF(ABS($F27-$G27)&gt;=PrSettings!$M$7,(ABS($F27-$G27-GA27+GB27)&lt;=1)*1,IF(AND(GD27,$F27=$G27,$F27&gt;=PrSettings!$M$6),(ABS(GA27-$F27)&lt;=1)*1,IF(AND(ABS($F27-$G27-GA27+GB27)&lt;=1,$F27+$G27&gt;=PrSettings!$M$8),(ABS(GA27-$F27)&lt;=1)*(ABS(GB27-$G27)&lt;=1)*1,""))),"")</f>
        <v/>
      </c>
      <c r="GH27" s="298"/>
      <c r="GJ27" s="291">
        <f t="shared" si="14"/>
        <v>15</v>
      </c>
      <c r="GK27" s="292" t="str">
        <f t="shared" ref="GK27:GK32" si="420">$C27</f>
        <v>D3</v>
      </c>
      <c r="GL27" s="293">
        <f t="shared" si="68"/>
        <v>16</v>
      </c>
      <c r="GM27" s="292" t="str">
        <f t="shared" ref="GM27:GM32" si="421">$E27</f>
        <v>D4</v>
      </c>
      <c r="GN27" s="296"/>
      <c r="GO27" s="296"/>
      <c r="GP27" s="297"/>
      <c r="GQ27" s="293" t="str">
        <f t="shared" ref="GQ27:GQ32" si="422">IF(($F27&lt;&gt;"")*($G27&lt;&gt;"")*(GN27&lt;&gt;"")*(GO27&lt;&gt;""),($F27&gt;$G27)*(GN27&gt;GO27)+($F27=$G27)*(GN27=GO27)+($F27&lt;$G27)*(GN27&lt;GO27),"")</f>
        <v/>
      </c>
      <c r="GR27" s="293" t="str">
        <f>IF((GQ27&lt;&gt;""),IF(OR($F27&lt;&gt;$G27,PrSettings!$M$4="●"),(($F27-$G27)=(GN27-GO27))*1,0),"")</f>
        <v/>
      </c>
      <c r="GS27" s="293" t="str">
        <f t="shared" ref="GS27:GS32" si="423">IF((GQ27&lt;&gt;""),($F27=GN27)*($G27=GO27),"")</f>
        <v/>
      </c>
      <c r="GT27" s="293" t="str">
        <f>IF(GQ27&lt;&gt;"",IF(ABS($F27-$G27)&gt;=PrSettings!$M$7,(ABS($F27-$G27-GN27+GO27)&lt;=1)*1,IF(AND(GQ27,$F27=$G27,$F27&gt;=PrSettings!$M$6),(ABS(GN27-$F27)&lt;=1)*1,IF(AND(ABS($F27-$G27-GN27+GO27)&lt;=1,$F27+$G27&gt;=PrSettings!$M$8),(ABS(GN27-$F27)&lt;=1)*(ABS(GO27-$G27)&lt;=1)*1,""))),"")</f>
        <v/>
      </c>
      <c r="GU27" s="298"/>
      <c r="GW27" s="291">
        <f t="shared" si="15"/>
        <v>15</v>
      </c>
      <c r="GX27" s="292" t="str">
        <f t="shared" ref="GX27:GX32" si="424">$C27</f>
        <v>D3</v>
      </c>
      <c r="GY27" s="293">
        <f t="shared" si="71"/>
        <v>16</v>
      </c>
      <c r="GZ27" s="292" t="str">
        <f t="shared" ref="GZ27:GZ32" si="425">$E27</f>
        <v>D4</v>
      </c>
      <c r="HA27" s="296"/>
      <c r="HB27" s="296"/>
      <c r="HC27" s="297"/>
      <c r="HD27" s="293" t="str">
        <f t="shared" ref="HD27:HD32" si="426">IF(($F27&lt;&gt;"")*($G27&lt;&gt;"")*(HA27&lt;&gt;"")*(HB27&lt;&gt;""),($F27&gt;$G27)*(HA27&gt;HB27)+($F27=$G27)*(HA27=HB27)+($F27&lt;$G27)*(HA27&lt;HB27),"")</f>
        <v/>
      </c>
      <c r="HE27" s="293" t="str">
        <f>IF((HD27&lt;&gt;""),IF(OR($F27&lt;&gt;$G27,PrSettings!$M$4="●"),(($F27-$G27)=(HA27-HB27))*1,0),"")</f>
        <v/>
      </c>
      <c r="HF27" s="293" t="str">
        <f t="shared" ref="HF27:HF32" si="427">IF((HD27&lt;&gt;""),($F27=HA27)*($G27=HB27),"")</f>
        <v/>
      </c>
      <c r="HG27" s="293" t="str">
        <f>IF(HD27&lt;&gt;"",IF(ABS($F27-$G27)&gt;=PrSettings!$M$7,(ABS($F27-$G27-HA27+HB27)&lt;=1)*1,IF(AND(HD27,$F27=$G27,$F27&gt;=PrSettings!$M$6),(ABS(HA27-$F27)&lt;=1)*1,IF(AND(ABS($F27-$G27-HA27+HB27)&lt;=1,$F27+$G27&gt;=PrSettings!$M$8),(ABS(HA27-$F27)&lt;=1)*(ABS(HB27-$G27)&lt;=1)*1,""))),"")</f>
        <v/>
      </c>
      <c r="HH27" s="298"/>
      <c r="HJ27" s="291">
        <f t="shared" si="16"/>
        <v>15</v>
      </c>
      <c r="HK27" s="292" t="str">
        <f t="shared" ref="HK27:HK32" si="428">$C27</f>
        <v>D3</v>
      </c>
      <c r="HL27" s="293">
        <f t="shared" si="74"/>
        <v>16</v>
      </c>
      <c r="HM27" s="292" t="str">
        <f t="shared" ref="HM27:HM32" si="429">$E27</f>
        <v>D4</v>
      </c>
      <c r="HN27" s="296"/>
      <c r="HO27" s="296"/>
      <c r="HP27" s="297"/>
      <c r="HQ27" s="293" t="str">
        <f t="shared" ref="HQ27:HQ32" si="430">IF(($F27&lt;&gt;"")*($G27&lt;&gt;"")*(HN27&lt;&gt;"")*(HO27&lt;&gt;""),($F27&gt;$G27)*(HN27&gt;HO27)+($F27=$G27)*(HN27=HO27)+($F27&lt;$G27)*(HN27&lt;HO27),"")</f>
        <v/>
      </c>
      <c r="HR27" s="293" t="str">
        <f>IF((HQ27&lt;&gt;""),IF(OR($F27&lt;&gt;$G27,PrSettings!$M$4="●"),(($F27-$G27)=(HN27-HO27))*1,0),"")</f>
        <v/>
      </c>
      <c r="HS27" s="293" t="str">
        <f t="shared" ref="HS27:HS32" si="431">IF((HQ27&lt;&gt;""),($F27=HN27)*($G27=HO27),"")</f>
        <v/>
      </c>
      <c r="HT27" s="293" t="str">
        <f>IF(HQ27&lt;&gt;"",IF(ABS($F27-$G27)&gt;=PrSettings!$M$7,(ABS($F27-$G27-HN27+HO27)&lt;=1)*1,IF(AND(HQ27,$F27=$G27,$F27&gt;=PrSettings!$M$6),(ABS(HN27-$F27)&lt;=1)*1,IF(AND(ABS($F27-$G27-HN27+HO27)&lt;=1,$F27+$G27&gt;=PrSettings!$M$8),(ABS(HN27-$F27)&lt;=1)*(ABS(HO27-$G27)&lt;=1)*1,""))),"")</f>
        <v/>
      </c>
      <c r="HU27" s="298"/>
      <c r="HW27" s="291">
        <f t="shared" si="17"/>
        <v>15</v>
      </c>
      <c r="HX27" s="292" t="str">
        <f t="shared" ref="HX27:HX32" si="432">$C27</f>
        <v>D3</v>
      </c>
      <c r="HY27" s="293">
        <f t="shared" si="77"/>
        <v>16</v>
      </c>
      <c r="HZ27" s="292" t="str">
        <f t="shared" ref="HZ27:HZ32" si="433">$E27</f>
        <v>D4</v>
      </c>
      <c r="IA27" s="296"/>
      <c r="IB27" s="296"/>
      <c r="IC27" s="297"/>
      <c r="ID27" s="293" t="str">
        <f t="shared" ref="ID27:ID32" si="434">IF(($F27&lt;&gt;"")*($G27&lt;&gt;"")*(IA27&lt;&gt;"")*(IB27&lt;&gt;""),($F27&gt;$G27)*(IA27&gt;IB27)+($F27=$G27)*(IA27=IB27)+($F27&lt;$G27)*(IA27&lt;IB27),"")</f>
        <v/>
      </c>
      <c r="IE27" s="293" t="str">
        <f>IF((ID27&lt;&gt;""),IF(OR($F27&lt;&gt;$G27,PrSettings!$M$4="●"),(($F27-$G27)=(IA27-IB27))*1,0),"")</f>
        <v/>
      </c>
      <c r="IF27" s="293" t="str">
        <f t="shared" ref="IF27:IF32" si="435">IF((ID27&lt;&gt;""),($F27=IA27)*($G27=IB27),"")</f>
        <v/>
      </c>
      <c r="IG27" s="293" t="str">
        <f>IF(ID27&lt;&gt;"",IF(ABS($F27-$G27)&gt;=PrSettings!$M$7,(ABS($F27-$G27-IA27+IB27)&lt;=1)*1,IF(AND(ID27,$F27=$G27,$F27&gt;=PrSettings!$M$6),(ABS(IA27-$F27)&lt;=1)*1,IF(AND(ABS($F27-$G27-IA27+IB27)&lt;=1,$F27+$G27&gt;=PrSettings!$M$8),(ABS(IA27-$F27)&lt;=1)*(ABS(IB27-$G27)&lt;=1)*1,""))),"")</f>
        <v/>
      </c>
      <c r="IH27" s="298"/>
      <c r="IJ27" s="291">
        <f t="shared" si="18"/>
        <v>15</v>
      </c>
      <c r="IK27" s="292" t="str">
        <f t="shared" ref="IK27:IK32" si="436">$C27</f>
        <v>D3</v>
      </c>
      <c r="IL27" s="293">
        <f t="shared" si="80"/>
        <v>16</v>
      </c>
      <c r="IM27" s="292" t="str">
        <f t="shared" ref="IM27:IM32" si="437">$E27</f>
        <v>D4</v>
      </c>
      <c r="IN27" s="296"/>
      <c r="IO27" s="296"/>
      <c r="IP27" s="297"/>
      <c r="IQ27" s="293" t="str">
        <f t="shared" ref="IQ27:IQ32" si="438">IF(($F27&lt;&gt;"")*($G27&lt;&gt;"")*(IN27&lt;&gt;"")*(IO27&lt;&gt;""),($F27&gt;$G27)*(IN27&gt;IO27)+($F27=$G27)*(IN27=IO27)+($F27&lt;$G27)*(IN27&lt;IO27),"")</f>
        <v/>
      </c>
      <c r="IR27" s="293" t="str">
        <f>IF((IQ27&lt;&gt;""),IF(OR($F27&lt;&gt;$G27,PrSettings!$M$4="●"),(($F27-$G27)=(IN27-IO27))*1,0),"")</f>
        <v/>
      </c>
      <c r="IS27" s="293" t="str">
        <f t="shared" ref="IS27:IS32" si="439">IF((IQ27&lt;&gt;""),($F27=IN27)*($G27=IO27),"")</f>
        <v/>
      </c>
      <c r="IT27" s="293" t="str">
        <f>IF(IQ27&lt;&gt;"",IF(ABS($F27-$G27)&gt;=PrSettings!$M$7,(ABS($F27-$G27-IN27+IO27)&lt;=1)*1,IF(AND(IQ27,$F27=$G27,$F27&gt;=PrSettings!$M$6),(ABS(IN27-$F27)&lt;=1)*1,IF(AND(ABS($F27-$G27-IN27+IO27)&lt;=1,$F27+$G27&gt;=PrSettings!$M$8),(ABS(IN27-$F27)&lt;=1)*(ABS(IO27-$G27)&lt;=1)*1,""))),"")</f>
        <v/>
      </c>
      <c r="IU27" s="298"/>
      <c r="IW27" s="291">
        <f t="shared" si="19"/>
        <v>15</v>
      </c>
      <c r="IX27" s="292" t="str">
        <f t="shared" ref="IX27:IX32" si="440">$C27</f>
        <v>D3</v>
      </c>
      <c r="IY27" s="293">
        <f t="shared" si="83"/>
        <v>16</v>
      </c>
      <c r="IZ27" s="292" t="str">
        <f t="shared" ref="IZ27:IZ32" si="441">$E27</f>
        <v>D4</v>
      </c>
      <c r="JA27" s="296"/>
      <c r="JB27" s="296"/>
      <c r="JC27" s="297"/>
      <c r="JD27" s="293" t="str">
        <f t="shared" ref="JD27:JD32" si="442">IF(($F27&lt;&gt;"")*($G27&lt;&gt;"")*(JA27&lt;&gt;"")*(JB27&lt;&gt;""),($F27&gt;$G27)*(JA27&gt;JB27)+($F27=$G27)*(JA27=JB27)+($F27&lt;$G27)*(JA27&lt;JB27),"")</f>
        <v/>
      </c>
      <c r="JE27" s="293" t="str">
        <f>IF((JD27&lt;&gt;""),IF(OR($F27&lt;&gt;$G27,PrSettings!$M$4="●"),(($F27-$G27)=(JA27-JB27))*1,0),"")</f>
        <v/>
      </c>
      <c r="JF27" s="293" t="str">
        <f t="shared" ref="JF27:JF32" si="443">IF((JD27&lt;&gt;""),($F27=JA27)*($G27=JB27),"")</f>
        <v/>
      </c>
      <c r="JG27" s="293" t="str">
        <f>IF(JD27&lt;&gt;"",IF(ABS($F27-$G27)&gt;=PrSettings!$M$7,(ABS($F27-$G27-JA27+JB27)&lt;=1)*1,IF(AND(JD27,$F27=$G27,$F27&gt;=PrSettings!$M$6),(ABS(JA27-$F27)&lt;=1)*1,IF(AND(ABS($F27-$G27-JA27+JB27)&lt;=1,$F27+$G27&gt;=PrSettings!$M$8),(ABS(JA27-$F27)&lt;=1)*(ABS(JB27-$G27)&lt;=1)*1,""))),"")</f>
        <v/>
      </c>
      <c r="JH27" s="298"/>
      <c r="JJ27" s="291">
        <f t="shared" si="20"/>
        <v>15</v>
      </c>
      <c r="JK27" s="292" t="str">
        <f t="shared" ref="JK27:JK32" si="444">$C27</f>
        <v>D3</v>
      </c>
      <c r="JL27" s="293">
        <f t="shared" si="86"/>
        <v>16</v>
      </c>
      <c r="JM27" s="292" t="str">
        <f t="shared" ref="JM27:JM32" si="445">$E27</f>
        <v>D4</v>
      </c>
      <c r="JN27" s="296"/>
      <c r="JO27" s="296"/>
      <c r="JP27" s="297"/>
      <c r="JQ27" s="293" t="str">
        <f t="shared" ref="JQ27:JQ32" si="446">IF(($F27&lt;&gt;"")*($G27&lt;&gt;"")*(JN27&lt;&gt;"")*(JO27&lt;&gt;""),($F27&gt;$G27)*(JN27&gt;JO27)+($F27=$G27)*(JN27=JO27)+($F27&lt;$G27)*(JN27&lt;JO27),"")</f>
        <v/>
      </c>
      <c r="JR27" s="293" t="str">
        <f>IF((JQ27&lt;&gt;""),IF(OR($F27&lt;&gt;$G27,PrSettings!$M$4="●"),(($F27-$G27)=(JN27-JO27))*1,0),"")</f>
        <v/>
      </c>
      <c r="JS27" s="293" t="str">
        <f t="shared" ref="JS27:JS32" si="447">IF((JQ27&lt;&gt;""),($F27=JN27)*($G27=JO27),"")</f>
        <v/>
      </c>
      <c r="JT27" s="293" t="str">
        <f>IF(JQ27&lt;&gt;"",IF(ABS($F27-$G27)&gt;=PrSettings!$M$7,(ABS($F27-$G27-JN27+JO27)&lt;=1)*1,IF(AND(JQ27,$F27=$G27,$F27&gt;=PrSettings!$M$6),(ABS(JN27-$F27)&lt;=1)*1,IF(AND(ABS($F27-$G27-JN27+JO27)&lt;=1,$F27+$G27&gt;=PrSettings!$M$8),(ABS(JN27-$F27)&lt;=1)*(ABS(JO27-$G27)&lt;=1)*1,""))),"")</f>
        <v/>
      </c>
      <c r="JU27" s="298"/>
      <c r="JW27" s="291">
        <f t="shared" si="21"/>
        <v>15</v>
      </c>
      <c r="JX27" s="292" t="str">
        <f t="shared" ref="JX27:JX32" si="448">$C27</f>
        <v>D3</v>
      </c>
      <c r="JY27" s="293">
        <f t="shared" si="89"/>
        <v>16</v>
      </c>
      <c r="JZ27" s="292" t="str">
        <f t="shared" ref="JZ27:JZ32" si="449">$E27</f>
        <v>D4</v>
      </c>
      <c r="KA27" s="296"/>
      <c r="KB27" s="296"/>
      <c r="KC27" s="297"/>
      <c r="KD27" s="293" t="str">
        <f t="shared" ref="KD27:KD32" si="450">IF(($F27&lt;&gt;"")*($G27&lt;&gt;"")*(KA27&lt;&gt;"")*(KB27&lt;&gt;""),($F27&gt;$G27)*(KA27&gt;KB27)+($F27=$G27)*(KA27=KB27)+($F27&lt;$G27)*(KA27&lt;KB27),"")</f>
        <v/>
      </c>
      <c r="KE27" s="293" t="str">
        <f>IF((KD27&lt;&gt;""),IF(OR($F27&lt;&gt;$G27,PrSettings!$M$4="●"),(($F27-$G27)=(KA27-KB27))*1,0),"")</f>
        <v/>
      </c>
      <c r="KF27" s="293" t="str">
        <f t="shared" ref="KF27:KF32" si="451">IF((KD27&lt;&gt;""),($F27=KA27)*($G27=KB27),"")</f>
        <v/>
      </c>
      <c r="KG27" s="293" t="str">
        <f>IF(KD27&lt;&gt;"",IF(ABS($F27-$G27)&gt;=PrSettings!$M$7,(ABS($F27-$G27-KA27+KB27)&lt;=1)*1,IF(AND(KD27,$F27=$G27,$F27&gt;=PrSettings!$M$6),(ABS(KA27-$F27)&lt;=1)*1,IF(AND(ABS($F27-$G27-KA27+KB27)&lt;=1,$F27+$G27&gt;=PrSettings!$M$8),(ABS(KA27-$F27)&lt;=1)*(ABS(KB27-$G27)&lt;=1)*1,""))),"")</f>
        <v/>
      </c>
      <c r="KH27" s="298"/>
      <c r="KJ27" s="291">
        <f t="shared" si="22"/>
        <v>15</v>
      </c>
      <c r="KK27" s="292" t="str">
        <f t="shared" ref="KK27:KK32" si="452">$C27</f>
        <v>D3</v>
      </c>
      <c r="KL27" s="293">
        <f t="shared" si="92"/>
        <v>16</v>
      </c>
      <c r="KM27" s="292" t="str">
        <f t="shared" ref="KM27:KM32" si="453">$E27</f>
        <v>D4</v>
      </c>
      <c r="KN27" s="296"/>
      <c r="KO27" s="296"/>
      <c r="KP27" s="297"/>
      <c r="KQ27" s="293" t="str">
        <f t="shared" ref="KQ27:KQ32" si="454">IF(($F27&lt;&gt;"")*($G27&lt;&gt;"")*(KN27&lt;&gt;"")*(KO27&lt;&gt;""),($F27&gt;$G27)*(KN27&gt;KO27)+($F27=$G27)*(KN27=KO27)+($F27&lt;$G27)*(KN27&lt;KO27),"")</f>
        <v/>
      </c>
      <c r="KR27" s="293" t="str">
        <f>IF((KQ27&lt;&gt;""),IF(OR($F27&lt;&gt;$G27,PrSettings!$M$4="●"),(($F27-$G27)=(KN27-KO27))*1,0),"")</f>
        <v/>
      </c>
      <c r="KS27" s="293" t="str">
        <f t="shared" ref="KS27:KS32" si="455">IF((KQ27&lt;&gt;""),($F27=KN27)*($G27=KO27),"")</f>
        <v/>
      </c>
      <c r="KT27" s="293" t="str">
        <f>IF(KQ27&lt;&gt;"",IF(ABS($F27-$G27)&gt;=PrSettings!$M$7,(ABS($F27-$G27-KN27+KO27)&lt;=1)*1,IF(AND(KQ27,$F27=$G27,$F27&gt;=PrSettings!$M$6),(ABS(KN27-$F27)&lt;=1)*1,IF(AND(ABS($F27-$G27-KN27+KO27)&lt;=1,$F27+$G27&gt;=PrSettings!$M$8),(ABS(KN27-$F27)&lt;=1)*(ABS(KO27-$G27)&lt;=1)*1,""))),"")</f>
        <v/>
      </c>
      <c r="KU27" s="298"/>
      <c r="KW27" s="291">
        <f t="shared" si="23"/>
        <v>15</v>
      </c>
      <c r="KX27" s="292" t="str">
        <f t="shared" ref="KX27:KX32" si="456">$C27</f>
        <v>D3</v>
      </c>
      <c r="KY27" s="293">
        <f t="shared" si="95"/>
        <v>16</v>
      </c>
      <c r="KZ27" s="292" t="str">
        <f t="shared" ref="KZ27:KZ32" si="457">$E27</f>
        <v>D4</v>
      </c>
      <c r="LA27" s="296"/>
      <c r="LB27" s="296"/>
      <c r="LC27" s="297"/>
      <c r="LD27" s="293" t="str">
        <f t="shared" ref="LD27:LD32" si="458">IF(($F27&lt;&gt;"")*($G27&lt;&gt;"")*(LA27&lt;&gt;"")*(LB27&lt;&gt;""),($F27&gt;$G27)*(LA27&gt;LB27)+($F27=$G27)*(LA27=LB27)+($F27&lt;$G27)*(LA27&lt;LB27),"")</f>
        <v/>
      </c>
      <c r="LE27" s="293" t="str">
        <f>IF((LD27&lt;&gt;""),IF(OR($F27&lt;&gt;$G27,PrSettings!$M$4="●"),(($F27-$G27)=(LA27-LB27))*1,0),"")</f>
        <v/>
      </c>
      <c r="LF27" s="293" t="str">
        <f t="shared" ref="LF27:LF32" si="459">IF((LD27&lt;&gt;""),($F27=LA27)*($G27=LB27),"")</f>
        <v/>
      </c>
      <c r="LG27" s="293" t="str">
        <f>IF(LD27&lt;&gt;"",IF(ABS($F27-$G27)&gt;=PrSettings!$M$7,(ABS($F27-$G27-LA27+LB27)&lt;=1)*1,IF(AND(LD27,$F27=$G27,$F27&gt;=PrSettings!$M$6),(ABS(LA27-$F27)&lt;=1)*1,IF(AND(ABS($F27-$G27-LA27+LB27)&lt;=1,$F27+$G27&gt;=PrSettings!$M$8),(ABS(LA27-$F27)&lt;=1)*(ABS(LB27-$G27)&lt;=1)*1,""))),"")</f>
        <v/>
      </c>
      <c r="LH27" s="298"/>
      <c r="LJ27" s="291">
        <f t="shared" si="24"/>
        <v>15</v>
      </c>
      <c r="LK27" s="292" t="str">
        <f t="shared" ref="LK27:LK32" si="460">$C27</f>
        <v>D3</v>
      </c>
      <c r="LL27" s="293">
        <f t="shared" si="98"/>
        <v>16</v>
      </c>
      <c r="LM27" s="292" t="str">
        <f t="shared" ref="LM27:LM32" si="461">$E27</f>
        <v>D4</v>
      </c>
      <c r="LN27" s="296"/>
      <c r="LO27" s="296"/>
      <c r="LP27" s="297"/>
      <c r="LQ27" s="293" t="str">
        <f t="shared" ref="LQ27:LQ32" si="462">IF(($F27&lt;&gt;"")*($G27&lt;&gt;"")*(LN27&lt;&gt;"")*(LO27&lt;&gt;""),($F27&gt;$G27)*(LN27&gt;LO27)+($F27=$G27)*(LN27=LO27)+($F27&lt;$G27)*(LN27&lt;LO27),"")</f>
        <v/>
      </c>
      <c r="LR27" s="293" t="str">
        <f>IF((LQ27&lt;&gt;""),IF(OR($F27&lt;&gt;$G27,PrSettings!$M$4="●"),(($F27-$G27)=(LN27-LO27))*1,0),"")</f>
        <v/>
      </c>
      <c r="LS27" s="293" t="str">
        <f t="shared" ref="LS27:LS32" si="463">IF((LQ27&lt;&gt;""),($F27=LN27)*($G27=LO27),"")</f>
        <v/>
      </c>
      <c r="LT27" s="293" t="str">
        <f>IF(LQ27&lt;&gt;"",IF(ABS($F27-$G27)&gt;=PrSettings!$M$7,(ABS($F27-$G27-LN27+LO27)&lt;=1)*1,IF(AND(LQ27,$F27=$G27,$F27&gt;=PrSettings!$M$6),(ABS(LN27-$F27)&lt;=1)*1,IF(AND(ABS($F27-$G27-LN27+LO27)&lt;=1,$F27+$G27&gt;=PrSettings!$M$8),(ABS(LN27-$F27)&lt;=1)*(ABS(LO27-$G27)&lt;=1)*1,""))),"")</f>
        <v/>
      </c>
      <c r="LU27" s="298"/>
      <c r="LW27" s="291">
        <f t="shared" si="25"/>
        <v>15</v>
      </c>
      <c r="LX27" s="292" t="str">
        <f t="shared" ref="LX27:LX32" si="464">$C27</f>
        <v>D3</v>
      </c>
      <c r="LY27" s="293">
        <f t="shared" si="101"/>
        <v>16</v>
      </c>
      <c r="LZ27" s="292" t="str">
        <f t="shared" ref="LZ27:LZ32" si="465">$E27</f>
        <v>D4</v>
      </c>
      <c r="MA27" s="296"/>
      <c r="MB27" s="296"/>
      <c r="MC27" s="297"/>
      <c r="MD27" s="293" t="str">
        <f t="shared" ref="MD27:MD32" si="466">IF(($F27&lt;&gt;"")*($G27&lt;&gt;"")*(MA27&lt;&gt;"")*(MB27&lt;&gt;""),($F27&gt;$G27)*(MA27&gt;MB27)+($F27=$G27)*(MA27=MB27)+($F27&lt;$G27)*(MA27&lt;MB27),"")</f>
        <v/>
      </c>
      <c r="ME27" s="293" t="str">
        <f>IF((MD27&lt;&gt;""),IF(OR($F27&lt;&gt;$G27,PrSettings!$M$4="●"),(($F27-$G27)=(MA27-MB27))*1,0),"")</f>
        <v/>
      </c>
      <c r="MF27" s="293" t="str">
        <f t="shared" ref="MF27:MF32" si="467">IF((MD27&lt;&gt;""),($F27=MA27)*($G27=MB27),"")</f>
        <v/>
      </c>
      <c r="MG27" s="293" t="str">
        <f>IF(MD27&lt;&gt;"",IF(ABS($F27-$G27)&gt;=PrSettings!$M$7,(ABS($F27-$G27-MA27+MB27)&lt;=1)*1,IF(AND(MD27,$F27=$G27,$F27&gt;=PrSettings!$M$6),(ABS(MA27-$F27)&lt;=1)*1,IF(AND(ABS($F27-$G27-MA27+MB27)&lt;=1,$F27+$G27&gt;=PrSettings!$M$8),(ABS(MA27-$F27)&lt;=1)*(ABS(MB27-$G27)&lt;=1)*1,""))),"")</f>
        <v/>
      </c>
      <c r="MH27" s="298"/>
    </row>
    <row r="28" spans="2:346" x14ac:dyDescent="0.25">
      <c r="B28" s="291">
        <f>INDEX(Groups!$C$7:$C$35,MATCH(C28,Groups!$D$7:$D$35,0))</f>
        <v>13</v>
      </c>
      <c r="C28" s="292" t="str">
        <f>CalcD!$P$23</f>
        <v>D1</v>
      </c>
      <c r="D28" s="293">
        <f>INDEX(Groups!$C$7:$C$35,MATCH(E28,Groups!$D$7:$D$35,0))</f>
        <v>14</v>
      </c>
      <c r="E28" s="292" t="str">
        <f>CalcD!$Q$23</f>
        <v>D2</v>
      </c>
      <c r="F28" s="294" t="str">
        <f>CalcD!$R$23</f>
        <v/>
      </c>
      <c r="G28" s="295" t="str">
        <f>CalcD!$S$23</f>
        <v/>
      </c>
      <c r="J28" s="291">
        <f t="shared" si="0"/>
        <v>13</v>
      </c>
      <c r="K28" s="292" t="str">
        <f t="shared" si="364"/>
        <v>D1</v>
      </c>
      <c r="L28" s="293">
        <f t="shared" si="26"/>
        <v>14</v>
      </c>
      <c r="M28" s="292" t="str">
        <f t="shared" si="365"/>
        <v>D2</v>
      </c>
      <c r="N28" s="296"/>
      <c r="O28" s="296"/>
      <c r="P28" s="299"/>
      <c r="Q28" s="293" t="str">
        <f t="shared" si="366"/>
        <v/>
      </c>
      <c r="R28" s="293" t="str">
        <f>IF((Q28&lt;&gt;""),IF(OR($F28&lt;&gt;$G28,PrSettings!$M$4="●"),(($F28-$G28)=(N28-O28))*1,0),"")</f>
        <v/>
      </c>
      <c r="S28" s="293" t="str">
        <f t="shared" si="367"/>
        <v/>
      </c>
      <c r="T28" s="293" t="str">
        <f>IF(Q28&lt;&gt;"",IF(ABS($F28-$G28)&gt;=PrSettings!$M$7,(ABS($F28-$G28-N28+O28)&lt;=1)*1,IF(AND(Q28,$F28=$G28,$F28&gt;=PrSettings!$M$6),(ABS(N28-$F28)&lt;=1)*1,IF(AND(ABS($F28-$G28-N28+O28)&lt;=1,$F28+$G28&gt;=PrSettings!$M$8),(ABS(N28-$F28)&lt;=1)*(ABS(O28-$G28)&lt;=1)*1,""))),"")</f>
        <v/>
      </c>
      <c r="U28" s="300"/>
      <c r="W28" s="291">
        <f t="shared" si="1"/>
        <v>13</v>
      </c>
      <c r="X28" s="292" t="str">
        <f t="shared" si="368"/>
        <v>D1</v>
      </c>
      <c r="Y28" s="293">
        <f t="shared" si="29"/>
        <v>14</v>
      </c>
      <c r="Z28" s="292" t="str">
        <f t="shared" si="369"/>
        <v>D2</v>
      </c>
      <c r="AA28" s="296"/>
      <c r="AB28" s="296"/>
      <c r="AC28" s="299"/>
      <c r="AD28" s="293" t="str">
        <f t="shared" si="370"/>
        <v/>
      </c>
      <c r="AE28" s="293" t="str">
        <f>IF((AD28&lt;&gt;""),IF(OR($F28&lt;&gt;$G28,PrSettings!$M$4="●"),(($F28-$G28)=(AA28-AB28))*1,0),"")</f>
        <v/>
      </c>
      <c r="AF28" s="293" t="str">
        <f t="shared" si="371"/>
        <v/>
      </c>
      <c r="AG28" s="293" t="str">
        <f>IF(AD28&lt;&gt;"",IF(ABS($F28-$G28)&gt;=PrSettings!$M$7,(ABS($F28-$G28-AA28+AB28)&lt;=1)*1,IF(AND(AD28,$F28=$G28,$F28&gt;=PrSettings!$M$6),(ABS(AA28-$F28)&lt;=1)*1,IF(AND(ABS($F28-$G28-AA28+AB28)&lt;=1,$F28+$G28&gt;=PrSettings!$M$8),(ABS(AA28-$F28)&lt;=1)*(ABS(AB28-$G28)&lt;=1)*1,""))),"")</f>
        <v/>
      </c>
      <c r="AH28" s="300"/>
      <c r="AJ28" s="291">
        <f t="shared" si="2"/>
        <v>13</v>
      </c>
      <c r="AK28" s="292" t="str">
        <f t="shared" si="372"/>
        <v>D1</v>
      </c>
      <c r="AL28" s="293">
        <f t="shared" si="32"/>
        <v>14</v>
      </c>
      <c r="AM28" s="292" t="str">
        <f t="shared" si="373"/>
        <v>D2</v>
      </c>
      <c r="AN28" s="296"/>
      <c r="AO28" s="296"/>
      <c r="AP28" s="299"/>
      <c r="AQ28" s="293" t="str">
        <f t="shared" si="374"/>
        <v/>
      </c>
      <c r="AR28" s="293" t="str">
        <f>IF((AQ28&lt;&gt;""),IF(OR($F28&lt;&gt;$G28,PrSettings!$M$4="●"),(($F28-$G28)=(AN28-AO28))*1,0),"")</f>
        <v/>
      </c>
      <c r="AS28" s="293" t="str">
        <f t="shared" si="375"/>
        <v/>
      </c>
      <c r="AT28" s="293" t="str">
        <f>IF(AQ28&lt;&gt;"",IF(ABS($F28-$G28)&gt;=PrSettings!$M$7,(ABS($F28-$G28-AN28+AO28)&lt;=1)*1,IF(AND(AQ28,$F28=$G28,$F28&gt;=PrSettings!$M$6),(ABS(AN28-$F28)&lt;=1)*1,IF(AND(ABS($F28-$G28-AN28+AO28)&lt;=1,$F28+$G28&gt;=PrSettings!$M$8),(ABS(AN28-$F28)&lt;=1)*(ABS(AO28-$G28)&lt;=1)*1,""))),"")</f>
        <v/>
      </c>
      <c r="AU28" s="300"/>
      <c r="AW28" s="291">
        <f t="shared" si="3"/>
        <v>13</v>
      </c>
      <c r="AX28" s="292" t="str">
        <f t="shared" si="376"/>
        <v>D1</v>
      </c>
      <c r="AY28" s="293">
        <f t="shared" si="35"/>
        <v>14</v>
      </c>
      <c r="AZ28" s="292" t="str">
        <f t="shared" si="377"/>
        <v>D2</v>
      </c>
      <c r="BA28" s="296"/>
      <c r="BB28" s="296"/>
      <c r="BC28" s="299"/>
      <c r="BD28" s="293" t="str">
        <f t="shared" si="378"/>
        <v/>
      </c>
      <c r="BE28" s="293" t="str">
        <f>IF((BD28&lt;&gt;""),IF(OR($F28&lt;&gt;$G28,PrSettings!$M$4="●"),(($F28-$G28)=(BA28-BB28))*1,0),"")</f>
        <v/>
      </c>
      <c r="BF28" s="293" t="str">
        <f t="shared" si="379"/>
        <v/>
      </c>
      <c r="BG28" s="293" t="str">
        <f>IF(BD28&lt;&gt;"",IF(ABS($F28-$G28)&gt;=PrSettings!$M$7,(ABS($F28-$G28-BA28+BB28)&lt;=1)*1,IF(AND(BD28,$F28=$G28,$F28&gt;=PrSettings!$M$6),(ABS(BA28-$F28)&lt;=1)*1,IF(AND(ABS($F28-$G28-BA28+BB28)&lt;=1,$F28+$G28&gt;=PrSettings!$M$8),(ABS(BA28-$F28)&lt;=1)*(ABS(BB28-$G28)&lt;=1)*1,""))),"")</f>
        <v/>
      </c>
      <c r="BH28" s="300"/>
      <c r="BJ28" s="291">
        <f t="shared" si="4"/>
        <v>13</v>
      </c>
      <c r="BK28" s="292" t="str">
        <f t="shared" si="380"/>
        <v>D1</v>
      </c>
      <c r="BL28" s="293">
        <f t="shared" si="38"/>
        <v>14</v>
      </c>
      <c r="BM28" s="292" t="str">
        <f t="shared" si="381"/>
        <v>D2</v>
      </c>
      <c r="BN28" s="296"/>
      <c r="BO28" s="296"/>
      <c r="BP28" s="299"/>
      <c r="BQ28" s="293" t="str">
        <f t="shared" si="382"/>
        <v/>
      </c>
      <c r="BR28" s="293" t="str">
        <f>IF((BQ28&lt;&gt;""),IF(OR($F28&lt;&gt;$G28,PrSettings!$M$4="●"),(($F28-$G28)=(BN28-BO28))*1,0),"")</f>
        <v/>
      </c>
      <c r="BS28" s="293" t="str">
        <f t="shared" si="383"/>
        <v/>
      </c>
      <c r="BT28" s="293" t="str">
        <f>IF(BQ28&lt;&gt;"",IF(ABS($F28-$G28)&gt;=PrSettings!$M$7,(ABS($F28-$G28-BN28+BO28)&lt;=1)*1,IF(AND(BQ28,$F28=$G28,$F28&gt;=PrSettings!$M$6),(ABS(BN28-$F28)&lt;=1)*1,IF(AND(ABS($F28-$G28-BN28+BO28)&lt;=1,$F28+$G28&gt;=PrSettings!$M$8),(ABS(BN28-$F28)&lt;=1)*(ABS(BO28-$G28)&lt;=1)*1,""))),"")</f>
        <v/>
      </c>
      <c r="BU28" s="300"/>
      <c r="BW28" s="291">
        <f t="shared" si="5"/>
        <v>13</v>
      </c>
      <c r="BX28" s="292" t="str">
        <f t="shared" si="384"/>
        <v>D1</v>
      </c>
      <c r="BY28" s="293">
        <f t="shared" si="41"/>
        <v>14</v>
      </c>
      <c r="BZ28" s="292" t="str">
        <f t="shared" si="385"/>
        <v>D2</v>
      </c>
      <c r="CA28" s="296"/>
      <c r="CB28" s="296"/>
      <c r="CC28" s="299"/>
      <c r="CD28" s="293" t="str">
        <f t="shared" si="386"/>
        <v/>
      </c>
      <c r="CE28" s="293" t="str">
        <f>IF((CD28&lt;&gt;""),IF(OR($F28&lt;&gt;$G28,PrSettings!$M$4="●"),(($F28-$G28)=(CA28-CB28))*1,0),"")</f>
        <v/>
      </c>
      <c r="CF28" s="293" t="str">
        <f t="shared" si="387"/>
        <v/>
      </c>
      <c r="CG28" s="293" t="str">
        <f>IF(CD28&lt;&gt;"",IF(ABS($F28-$G28)&gt;=PrSettings!$M$7,(ABS($F28-$G28-CA28+CB28)&lt;=1)*1,IF(AND(CD28,$F28=$G28,$F28&gt;=PrSettings!$M$6),(ABS(CA28-$F28)&lt;=1)*1,IF(AND(ABS($F28-$G28-CA28+CB28)&lt;=1,$F28+$G28&gt;=PrSettings!$M$8),(ABS(CA28-$F28)&lt;=1)*(ABS(CB28-$G28)&lt;=1)*1,""))),"")</f>
        <v/>
      </c>
      <c r="CH28" s="300"/>
      <c r="CJ28" s="291">
        <f t="shared" si="6"/>
        <v>13</v>
      </c>
      <c r="CK28" s="292" t="str">
        <f t="shared" si="388"/>
        <v>D1</v>
      </c>
      <c r="CL28" s="293">
        <f t="shared" si="44"/>
        <v>14</v>
      </c>
      <c r="CM28" s="292" t="str">
        <f t="shared" si="389"/>
        <v>D2</v>
      </c>
      <c r="CN28" s="296"/>
      <c r="CO28" s="296"/>
      <c r="CP28" s="299"/>
      <c r="CQ28" s="293" t="str">
        <f t="shared" si="390"/>
        <v/>
      </c>
      <c r="CR28" s="293" t="str">
        <f>IF((CQ28&lt;&gt;""),IF(OR($F28&lt;&gt;$G28,PrSettings!$M$4="●"),(($F28-$G28)=(CN28-CO28))*1,0),"")</f>
        <v/>
      </c>
      <c r="CS28" s="293" t="str">
        <f t="shared" si="391"/>
        <v/>
      </c>
      <c r="CT28" s="293" t="str">
        <f>IF(CQ28&lt;&gt;"",IF(ABS($F28-$G28)&gt;=PrSettings!$M$7,(ABS($F28-$G28-CN28+CO28)&lt;=1)*1,IF(AND(CQ28,$F28=$G28,$F28&gt;=PrSettings!$M$6),(ABS(CN28-$F28)&lt;=1)*1,IF(AND(ABS($F28-$G28-CN28+CO28)&lt;=1,$F28+$G28&gt;=PrSettings!$M$8),(ABS(CN28-$F28)&lt;=1)*(ABS(CO28-$G28)&lt;=1)*1,""))),"")</f>
        <v/>
      </c>
      <c r="CU28" s="300"/>
      <c r="CW28" s="291">
        <f t="shared" si="7"/>
        <v>13</v>
      </c>
      <c r="CX28" s="292" t="str">
        <f t="shared" si="392"/>
        <v>D1</v>
      </c>
      <c r="CY28" s="293">
        <f t="shared" si="47"/>
        <v>14</v>
      </c>
      <c r="CZ28" s="292" t="str">
        <f t="shared" si="393"/>
        <v>D2</v>
      </c>
      <c r="DA28" s="296"/>
      <c r="DB28" s="296"/>
      <c r="DC28" s="299"/>
      <c r="DD28" s="293" t="str">
        <f t="shared" si="394"/>
        <v/>
      </c>
      <c r="DE28" s="293" t="str">
        <f>IF((DD28&lt;&gt;""),IF(OR($F28&lt;&gt;$G28,PrSettings!$M$4="●"),(($F28-$G28)=(DA28-DB28))*1,0),"")</f>
        <v/>
      </c>
      <c r="DF28" s="293" t="str">
        <f t="shared" si="395"/>
        <v/>
      </c>
      <c r="DG28" s="293" t="str">
        <f>IF(DD28&lt;&gt;"",IF(ABS($F28-$G28)&gt;=PrSettings!$M$7,(ABS($F28-$G28-DA28+DB28)&lt;=1)*1,IF(AND(DD28,$F28=$G28,$F28&gt;=PrSettings!$M$6),(ABS(DA28-$F28)&lt;=1)*1,IF(AND(ABS($F28-$G28-DA28+DB28)&lt;=1,$F28+$G28&gt;=PrSettings!$M$8),(ABS(DA28-$F28)&lt;=1)*(ABS(DB28-$G28)&lt;=1)*1,""))),"")</f>
        <v/>
      </c>
      <c r="DH28" s="300"/>
      <c r="DJ28" s="291">
        <f t="shared" si="8"/>
        <v>13</v>
      </c>
      <c r="DK28" s="292" t="str">
        <f t="shared" si="396"/>
        <v>D1</v>
      </c>
      <c r="DL28" s="293">
        <f t="shared" si="50"/>
        <v>14</v>
      </c>
      <c r="DM28" s="292" t="str">
        <f t="shared" si="397"/>
        <v>D2</v>
      </c>
      <c r="DN28" s="296"/>
      <c r="DO28" s="296"/>
      <c r="DP28" s="299"/>
      <c r="DQ28" s="293" t="str">
        <f t="shared" si="398"/>
        <v/>
      </c>
      <c r="DR28" s="293" t="str">
        <f>IF((DQ28&lt;&gt;""),IF(OR($F28&lt;&gt;$G28,PrSettings!$M$4="●"),(($F28-$G28)=(DN28-DO28))*1,0),"")</f>
        <v/>
      </c>
      <c r="DS28" s="293" t="str">
        <f t="shared" si="399"/>
        <v/>
      </c>
      <c r="DT28" s="293" t="str">
        <f>IF(DQ28&lt;&gt;"",IF(ABS($F28-$G28)&gt;=PrSettings!$M$7,(ABS($F28-$G28-DN28+DO28)&lt;=1)*1,IF(AND(DQ28,$F28=$G28,$F28&gt;=PrSettings!$M$6),(ABS(DN28-$F28)&lt;=1)*1,IF(AND(ABS($F28-$G28-DN28+DO28)&lt;=1,$F28+$G28&gt;=PrSettings!$M$8),(ABS(DN28-$F28)&lt;=1)*(ABS(DO28-$G28)&lt;=1)*1,""))),"")</f>
        <v/>
      </c>
      <c r="DU28" s="300"/>
      <c r="DW28" s="291">
        <f t="shared" si="9"/>
        <v>13</v>
      </c>
      <c r="DX28" s="292" t="str">
        <f t="shared" si="400"/>
        <v>D1</v>
      </c>
      <c r="DY28" s="293">
        <f t="shared" si="53"/>
        <v>14</v>
      </c>
      <c r="DZ28" s="292" t="str">
        <f t="shared" si="401"/>
        <v>D2</v>
      </c>
      <c r="EA28" s="296"/>
      <c r="EB28" s="296"/>
      <c r="EC28" s="299"/>
      <c r="ED28" s="293" t="str">
        <f t="shared" si="402"/>
        <v/>
      </c>
      <c r="EE28" s="293" t="str">
        <f>IF((ED28&lt;&gt;""),IF(OR($F28&lt;&gt;$G28,PrSettings!$M$4="●"),(($F28-$G28)=(EA28-EB28))*1,0),"")</f>
        <v/>
      </c>
      <c r="EF28" s="293" t="str">
        <f t="shared" si="403"/>
        <v/>
      </c>
      <c r="EG28" s="293" t="str">
        <f>IF(ED28&lt;&gt;"",IF(ABS($F28-$G28)&gt;=PrSettings!$M$7,(ABS($F28-$G28-EA28+EB28)&lt;=1)*1,IF(AND(ED28,$F28=$G28,$F28&gt;=PrSettings!$M$6),(ABS(EA28-$F28)&lt;=1)*1,IF(AND(ABS($F28-$G28-EA28+EB28)&lt;=1,$F28+$G28&gt;=PrSettings!$M$8),(ABS(EA28-$F28)&lt;=1)*(ABS(EB28-$G28)&lt;=1)*1,""))),"")</f>
        <v/>
      </c>
      <c r="EH28" s="300"/>
      <c r="EJ28" s="291">
        <f t="shared" si="10"/>
        <v>13</v>
      </c>
      <c r="EK28" s="292" t="str">
        <f t="shared" si="404"/>
        <v>D1</v>
      </c>
      <c r="EL28" s="293">
        <f t="shared" si="56"/>
        <v>14</v>
      </c>
      <c r="EM28" s="292" t="str">
        <f t="shared" si="405"/>
        <v>D2</v>
      </c>
      <c r="EN28" s="296"/>
      <c r="EO28" s="296"/>
      <c r="EP28" s="299"/>
      <c r="EQ28" s="293" t="str">
        <f t="shared" si="406"/>
        <v/>
      </c>
      <c r="ER28" s="293" t="str">
        <f>IF((EQ28&lt;&gt;""),IF(OR($F28&lt;&gt;$G28,PrSettings!$M$4="●"),(($F28-$G28)=(EN28-EO28))*1,0),"")</f>
        <v/>
      </c>
      <c r="ES28" s="293" t="str">
        <f t="shared" si="407"/>
        <v/>
      </c>
      <c r="ET28" s="293" t="str">
        <f>IF(EQ28&lt;&gt;"",IF(ABS($F28-$G28)&gt;=PrSettings!$M$7,(ABS($F28-$G28-EN28+EO28)&lt;=1)*1,IF(AND(EQ28,$F28=$G28,$F28&gt;=PrSettings!$M$6),(ABS(EN28-$F28)&lt;=1)*1,IF(AND(ABS($F28-$G28-EN28+EO28)&lt;=1,$F28+$G28&gt;=PrSettings!$M$8),(ABS(EN28-$F28)&lt;=1)*(ABS(EO28-$G28)&lt;=1)*1,""))),"")</f>
        <v/>
      </c>
      <c r="EU28" s="300"/>
      <c r="EW28" s="291">
        <f t="shared" si="11"/>
        <v>13</v>
      </c>
      <c r="EX28" s="292" t="str">
        <f t="shared" si="408"/>
        <v>D1</v>
      </c>
      <c r="EY28" s="293">
        <f t="shared" si="59"/>
        <v>14</v>
      </c>
      <c r="EZ28" s="292" t="str">
        <f t="shared" si="409"/>
        <v>D2</v>
      </c>
      <c r="FA28" s="296"/>
      <c r="FB28" s="296"/>
      <c r="FC28" s="299"/>
      <c r="FD28" s="293" t="str">
        <f t="shared" si="410"/>
        <v/>
      </c>
      <c r="FE28" s="293" t="str">
        <f>IF((FD28&lt;&gt;""),IF(OR($F28&lt;&gt;$G28,PrSettings!$M$4="●"),(($F28-$G28)=(FA28-FB28))*1,0),"")</f>
        <v/>
      </c>
      <c r="FF28" s="293" t="str">
        <f t="shared" si="411"/>
        <v/>
      </c>
      <c r="FG28" s="293" t="str">
        <f>IF(FD28&lt;&gt;"",IF(ABS($F28-$G28)&gt;=PrSettings!$M$7,(ABS($F28-$G28-FA28+FB28)&lt;=1)*1,IF(AND(FD28,$F28=$G28,$F28&gt;=PrSettings!$M$6),(ABS(FA28-$F28)&lt;=1)*1,IF(AND(ABS($F28-$G28-FA28+FB28)&lt;=1,$F28+$G28&gt;=PrSettings!$M$8),(ABS(FA28-$F28)&lt;=1)*(ABS(FB28-$G28)&lt;=1)*1,""))),"")</f>
        <v/>
      </c>
      <c r="FH28" s="300"/>
      <c r="FJ28" s="291">
        <f t="shared" si="12"/>
        <v>13</v>
      </c>
      <c r="FK28" s="292" t="str">
        <f t="shared" si="412"/>
        <v>D1</v>
      </c>
      <c r="FL28" s="293">
        <f t="shared" si="62"/>
        <v>14</v>
      </c>
      <c r="FM28" s="292" t="str">
        <f t="shared" si="413"/>
        <v>D2</v>
      </c>
      <c r="FN28" s="296"/>
      <c r="FO28" s="296"/>
      <c r="FP28" s="299"/>
      <c r="FQ28" s="293" t="str">
        <f t="shared" si="414"/>
        <v/>
      </c>
      <c r="FR28" s="293" t="str">
        <f>IF((FQ28&lt;&gt;""),IF(OR($F28&lt;&gt;$G28,PrSettings!$M$4="●"),(($F28-$G28)=(FN28-FO28))*1,0),"")</f>
        <v/>
      </c>
      <c r="FS28" s="293" t="str">
        <f t="shared" si="415"/>
        <v/>
      </c>
      <c r="FT28" s="293" t="str">
        <f>IF(FQ28&lt;&gt;"",IF(ABS($F28-$G28)&gt;=PrSettings!$M$7,(ABS($F28-$G28-FN28+FO28)&lt;=1)*1,IF(AND(FQ28,$F28=$G28,$F28&gt;=PrSettings!$M$6),(ABS(FN28-$F28)&lt;=1)*1,IF(AND(ABS($F28-$G28-FN28+FO28)&lt;=1,$F28+$G28&gt;=PrSettings!$M$8),(ABS(FN28-$F28)&lt;=1)*(ABS(FO28-$G28)&lt;=1)*1,""))),"")</f>
        <v/>
      </c>
      <c r="FU28" s="300"/>
      <c r="FW28" s="291">
        <f t="shared" si="13"/>
        <v>13</v>
      </c>
      <c r="FX28" s="292" t="str">
        <f t="shared" si="416"/>
        <v>D1</v>
      </c>
      <c r="FY28" s="293">
        <f t="shared" si="65"/>
        <v>14</v>
      </c>
      <c r="FZ28" s="292" t="str">
        <f t="shared" si="417"/>
        <v>D2</v>
      </c>
      <c r="GA28" s="296"/>
      <c r="GB28" s="296"/>
      <c r="GC28" s="299"/>
      <c r="GD28" s="293" t="str">
        <f t="shared" si="418"/>
        <v/>
      </c>
      <c r="GE28" s="293" t="str">
        <f>IF((GD28&lt;&gt;""),IF(OR($F28&lt;&gt;$G28,PrSettings!$M$4="●"),(($F28-$G28)=(GA28-GB28))*1,0),"")</f>
        <v/>
      </c>
      <c r="GF28" s="293" t="str">
        <f t="shared" si="419"/>
        <v/>
      </c>
      <c r="GG28" s="293" t="str">
        <f>IF(GD28&lt;&gt;"",IF(ABS($F28-$G28)&gt;=PrSettings!$M$7,(ABS($F28-$G28-GA28+GB28)&lt;=1)*1,IF(AND(GD28,$F28=$G28,$F28&gt;=PrSettings!$M$6),(ABS(GA28-$F28)&lt;=1)*1,IF(AND(ABS($F28-$G28-GA28+GB28)&lt;=1,$F28+$G28&gt;=PrSettings!$M$8),(ABS(GA28-$F28)&lt;=1)*(ABS(GB28-$G28)&lt;=1)*1,""))),"")</f>
        <v/>
      </c>
      <c r="GH28" s="300"/>
      <c r="GJ28" s="291">
        <f t="shared" si="14"/>
        <v>13</v>
      </c>
      <c r="GK28" s="292" t="str">
        <f t="shared" si="420"/>
        <v>D1</v>
      </c>
      <c r="GL28" s="293">
        <f t="shared" si="68"/>
        <v>14</v>
      </c>
      <c r="GM28" s="292" t="str">
        <f t="shared" si="421"/>
        <v>D2</v>
      </c>
      <c r="GN28" s="296"/>
      <c r="GO28" s="296"/>
      <c r="GP28" s="299"/>
      <c r="GQ28" s="293" t="str">
        <f t="shared" si="422"/>
        <v/>
      </c>
      <c r="GR28" s="293" t="str">
        <f>IF((GQ28&lt;&gt;""),IF(OR($F28&lt;&gt;$G28,PrSettings!$M$4="●"),(($F28-$G28)=(GN28-GO28))*1,0),"")</f>
        <v/>
      </c>
      <c r="GS28" s="293" t="str">
        <f t="shared" si="423"/>
        <v/>
      </c>
      <c r="GT28" s="293" t="str">
        <f>IF(GQ28&lt;&gt;"",IF(ABS($F28-$G28)&gt;=PrSettings!$M$7,(ABS($F28-$G28-GN28+GO28)&lt;=1)*1,IF(AND(GQ28,$F28=$G28,$F28&gt;=PrSettings!$M$6),(ABS(GN28-$F28)&lt;=1)*1,IF(AND(ABS($F28-$G28-GN28+GO28)&lt;=1,$F28+$G28&gt;=PrSettings!$M$8),(ABS(GN28-$F28)&lt;=1)*(ABS(GO28-$G28)&lt;=1)*1,""))),"")</f>
        <v/>
      </c>
      <c r="GU28" s="300"/>
      <c r="GW28" s="291">
        <f t="shared" si="15"/>
        <v>13</v>
      </c>
      <c r="GX28" s="292" t="str">
        <f t="shared" si="424"/>
        <v>D1</v>
      </c>
      <c r="GY28" s="293">
        <f t="shared" si="71"/>
        <v>14</v>
      </c>
      <c r="GZ28" s="292" t="str">
        <f t="shared" si="425"/>
        <v>D2</v>
      </c>
      <c r="HA28" s="296"/>
      <c r="HB28" s="296"/>
      <c r="HC28" s="299"/>
      <c r="HD28" s="293" t="str">
        <f t="shared" si="426"/>
        <v/>
      </c>
      <c r="HE28" s="293" t="str">
        <f>IF((HD28&lt;&gt;""),IF(OR($F28&lt;&gt;$G28,PrSettings!$M$4="●"),(($F28-$G28)=(HA28-HB28))*1,0),"")</f>
        <v/>
      </c>
      <c r="HF28" s="293" t="str">
        <f t="shared" si="427"/>
        <v/>
      </c>
      <c r="HG28" s="293" t="str">
        <f>IF(HD28&lt;&gt;"",IF(ABS($F28-$G28)&gt;=PrSettings!$M$7,(ABS($F28-$G28-HA28+HB28)&lt;=1)*1,IF(AND(HD28,$F28=$G28,$F28&gt;=PrSettings!$M$6),(ABS(HA28-$F28)&lt;=1)*1,IF(AND(ABS($F28-$G28-HA28+HB28)&lt;=1,$F28+$G28&gt;=PrSettings!$M$8),(ABS(HA28-$F28)&lt;=1)*(ABS(HB28-$G28)&lt;=1)*1,""))),"")</f>
        <v/>
      </c>
      <c r="HH28" s="300"/>
      <c r="HJ28" s="291">
        <f t="shared" si="16"/>
        <v>13</v>
      </c>
      <c r="HK28" s="292" t="str">
        <f t="shared" si="428"/>
        <v>D1</v>
      </c>
      <c r="HL28" s="293">
        <f t="shared" si="74"/>
        <v>14</v>
      </c>
      <c r="HM28" s="292" t="str">
        <f t="shared" si="429"/>
        <v>D2</v>
      </c>
      <c r="HN28" s="296"/>
      <c r="HO28" s="296"/>
      <c r="HP28" s="299"/>
      <c r="HQ28" s="293" t="str">
        <f t="shared" si="430"/>
        <v/>
      </c>
      <c r="HR28" s="293" t="str">
        <f>IF((HQ28&lt;&gt;""),IF(OR($F28&lt;&gt;$G28,PrSettings!$M$4="●"),(($F28-$G28)=(HN28-HO28))*1,0),"")</f>
        <v/>
      </c>
      <c r="HS28" s="293" t="str">
        <f t="shared" si="431"/>
        <v/>
      </c>
      <c r="HT28" s="293" t="str">
        <f>IF(HQ28&lt;&gt;"",IF(ABS($F28-$G28)&gt;=PrSettings!$M$7,(ABS($F28-$G28-HN28+HO28)&lt;=1)*1,IF(AND(HQ28,$F28=$G28,$F28&gt;=PrSettings!$M$6),(ABS(HN28-$F28)&lt;=1)*1,IF(AND(ABS($F28-$G28-HN28+HO28)&lt;=1,$F28+$G28&gt;=PrSettings!$M$8),(ABS(HN28-$F28)&lt;=1)*(ABS(HO28-$G28)&lt;=1)*1,""))),"")</f>
        <v/>
      </c>
      <c r="HU28" s="300"/>
      <c r="HW28" s="291">
        <f t="shared" si="17"/>
        <v>13</v>
      </c>
      <c r="HX28" s="292" t="str">
        <f t="shared" si="432"/>
        <v>D1</v>
      </c>
      <c r="HY28" s="293">
        <f t="shared" si="77"/>
        <v>14</v>
      </c>
      <c r="HZ28" s="292" t="str">
        <f t="shared" si="433"/>
        <v>D2</v>
      </c>
      <c r="IA28" s="296"/>
      <c r="IB28" s="296"/>
      <c r="IC28" s="299"/>
      <c r="ID28" s="293" t="str">
        <f t="shared" si="434"/>
        <v/>
      </c>
      <c r="IE28" s="293" t="str">
        <f>IF((ID28&lt;&gt;""),IF(OR($F28&lt;&gt;$G28,PrSettings!$M$4="●"),(($F28-$G28)=(IA28-IB28))*1,0),"")</f>
        <v/>
      </c>
      <c r="IF28" s="293" t="str">
        <f t="shared" si="435"/>
        <v/>
      </c>
      <c r="IG28" s="293" t="str">
        <f>IF(ID28&lt;&gt;"",IF(ABS($F28-$G28)&gt;=PrSettings!$M$7,(ABS($F28-$G28-IA28+IB28)&lt;=1)*1,IF(AND(ID28,$F28=$G28,$F28&gt;=PrSettings!$M$6),(ABS(IA28-$F28)&lt;=1)*1,IF(AND(ABS($F28-$G28-IA28+IB28)&lt;=1,$F28+$G28&gt;=PrSettings!$M$8),(ABS(IA28-$F28)&lt;=1)*(ABS(IB28-$G28)&lt;=1)*1,""))),"")</f>
        <v/>
      </c>
      <c r="IH28" s="300"/>
      <c r="IJ28" s="291">
        <f t="shared" si="18"/>
        <v>13</v>
      </c>
      <c r="IK28" s="292" t="str">
        <f t="shared" si="436"/>
        <v>D1</v>
      </c>
      <c r="IL28" s="293">
        <f t="shared" si="80"/>
        <v>14</v>
      </c>
      <c r="IM28" s="292" t="str">
        <f t="shared" si="437"/>
        <v>D2</v>
      </c>
      <c r="IN28" s="296"/>
      <c r="IO28" s="296"/>
      <c r="IP28" s="299"/>
      <c r="IQ28" s="293" t="str">
        <f t="shared" si="438"/>
        <v/>
      </c>
      <c r="IR28" s="293" t="str">
        <f>IF((IQ28&lt;&gt;""),IF(OR($F28&lt;&gt;$G28,PrSettings!$M$4="●"),(($F28-$G28)=(IN28-IO28))*1,0),"")</f>
        <v/>
      </c>
      <c r="IS28" s="293" t="str">
        <f t="shared" si="439"/>
        <v/>
      </c>
      <c r="IT28" s="293" t="str">
        <f>IF(IQ28&lt;&gt;"",IF(ABS($F28-$G28)&gt;=PrSettings!$M$7,(ABS($F28-$G28-IN28+IO28)&lt;=1)*1,IF(AND(IQ28,$F28=$G28,$F28&gt;=PrSettings!$M$6),(ABS(IN28-$F28)&lt;=1)*1,IF(AND(ABS($F28-$G28-IN28+IO28)&lt;=1,$F28+$G28&gt;=PrSettings!$M$8),(ABS(IN28-$F28)&lt;=1)*(ABS(IO28-$G28)&lt;=1)*1,""))),"")</f>
        <v/>
      </c>
      <c r="IU28" s="300"/>
      <c r="IW28" s="291">
        <f t="shared" si="19"/>
        <v>13</v>
      </c>
      <c r="IX28" s="292" t="str">
        <f t="shared" si="440"/>
        <v>D1</v>
      </c>
      <c r="IY28" s="293">
        <f t="shared" si="83"/>
        <v>14</v>
      </c>
      <c r="IZ28" s="292" t="str">
        <f t="shared" si="441"/>
        <v>D2</v>
      </c>
      <c r="JA28" s="296"/>
      <c r="JB28" s="296"/>
      <c r="JC28" s="299"/>
      <c r="JD28" s="293" t="str">
        <f t="shared" si="442"/>
        <v/>
      </c>
      <c r="JE28" s="293" t="str">
        <f>IF((JD28&lt;&gt;""),IF(OR($F28&lt;&gt;$G28,PrSettings!$M$4="●"),(($F28-$G28)=(JA28-JB28))*1,0),"")</f>
        <v/>
      </c>
      <c r="JF28" s="293" t="str">
        <f t="shared" si="443"/>
        <v/>
      </c>
      <c r="JG28" s="293" t="str">
        <f>IF(JD28&lt;&gt;"",IF(ABS($F28-$G28)&gt;=PrSettings!$M$7,(ABS($F28-$G28-JA28+JB28)&lt;=1)*1,IF(AND(JD28,$F28=$G28,$F28&gt;=PrSettings!$M$6),(ABS(JA28-$F28)&lt;=1)*1,IF(AND(ABS($F28-$G28-JA28+JB28)&lt;=1,$F28+$G28&gt;=PrSettings!$M$8),(ABS(JA28-$F28)&lt;=1)*(ABS(JB28-$G28)&lt;=1)*1,""))),"")</f>
        <v/>
      </c>
      <c r="JH28" s="300"/>
      <c r="JJ28" s="291">
        <f t="shared" si="20"/>
        <v>13</v>
      </c>
      <c r="JK28" s="292" t="str">
        <f t="shared" si="444"/>
        <v>D1</v>
      </c>
      <c r="JL28" s="293">
        <f t="shared" si="86"/>
        <v>14</v>
      </c>
      <c r="JM28" s="292" t="str">
        <f t="shared" si="445"/>
        <v>D2</v>
      </c>
      <c r="JN28" s="296"/>
      <c r="JO28" s="296"/>
      <c r="JP28" s="299"/>
      <c r="JQ28" s="293" t="str">
        <f t="shared" si="446"/>
        <v/>
      </c>
      <c r="JR28" s="293" t="str">
        <f>IF((JQ28&lt;&gt;""),IF(OR($F28&lt;&gt;$G28,PrSettings!$M$4="●"),(($F28-$G28)=(JN28-JO28))*1,0),"")</f>
        <v/>
      </c>
      <c r="JS28" s="293" t="str">
        <f t="shared" si="447"/>
        <v/>
      </c>
      <c r="JT28" s="293" t="str">
        <f>IF(JQ28&lt;&gt;"",IF(ABS($F28-$G28)&gt;=PrSettings!$M$7,(ABS($F28-$G28-JN28+JO28)&lt;=1)*1,IF(AND(JQ28,$F28=$G28,$F28&gt;=PrSettings!$M$6),(ABS(JN28-$F28)&lt;=1)*1,IF(AND(ABS($F28-$G28-JN28+JO28)&lt;=1,$F28+$G28&gt;=PrSettings!$M$8),(ABS(JN28-$F28)&lt;=1)*(ABS(JO28-$G28)&lt;=1)*1,""))),"")</f>
        <v/>
      </c>
      <c r="JU28" s="300"/>
      <c r="JW28" s="291">
        <f t="shared" si="21"/>
        <v>13</v>
      </c>
      <c r="JX28" s="292" t="str">
        <f t="shared" si="448"/>
        <v>D1</v>
      </c>
      <c r="JY28" s="293">
        <f t="shared" si="89"/>
        <v>14</v>
      </c>
      <c r="JZ28" s="292" t="str">
        <f t="shared" si="449"/>
        <v>D2</v>
      </c>
      <c r="KA28" s="296"/>
      <c r="KB28" s="296"/>
      <c r="KC28" s="299"/>
      <c r="KD28" s="293" t="str">
        <f t="shared" si="450"/>
        <v/>
      </c>
      <c r="KE28" s="293" t="str">
        <f>IF((KD28&lt;&gt;""),IF(OR($F28&lt;&gt;$G28,PrSettings!$M$4="●"),(($F28-$G28)=(KA28-KB28))*1,0),"")</f>
        <v/>
      </c>
      <c r="KF28" s="293" t="str">
        <f t="shared" si="451"/>
        <v/>
      </c>
      <c r="KG28" s="293" t="str">
        <f>IF(KD28&lt;&gt;"",IF(ABS($F28-$G28)&gt;=PrSettings!$M$7,(ABS($F28-$G28-KA28+KB28)&lt;=1)*1,IF(AND(KD28,$F28=$G28,$F28&gt;=PrSettings!$M$6),(ABS(KA28-$F28)&lt;=1)*1,IF(AND(ABS($F28-$G28-KA28+KB28)&lt;=1,$F28+$G28&gt;=PrSettings!$M$8),(ABS(KA28-$F28)&lt;=1)*(ABS(KB28-$G28)&lt;=1)*1,""))),"")</f>
        <v/>
      </c>
      <c r="KH28" s="300"/>
      <c r="KJ28" s="291">
        <f t="shared" si="22"/>
        <v>13</v>
      </c>
      <c r="KK28" s="292" t="str">
        <f t="shared" si="452"/>
        <v>D1</v>
      </c>
      <c r="KL28" s="293">
        <f t="shared" si="92"/>
        <v>14</v>
      </c>
      <c r="KM28" s="292" t="str">
        <f t="shared" si="453"/>
        <v>D2</v>
      </c>
      <c r="KN28" s="296"/>
      <c r="KO28" s="296"/>
      <c r="KP28" s="299"/>
      <c r="KQ28" s="293" t="str">
        <f t="shared" si="454"/>
        <v/>
      </c>
      <c r="KR28" s="293" t="str">
        <f>IF((KQ28&lt;&gt;""),IF(OR($F28&lt;&gt;$G28,PrSettings!$M$4="●"),(($F28-$G28)=(KN28-KO28))*1,0),"")</f>
        <v/>
      </c>
      <c r="KS28" s="293" t="str">
        <f t="shared" si="455"/>
        <v/>
      </c>
      <c r="KT28" s="293" t="str">
        <f>IF(KQ28&lt;&gt;"",IF(ABS($F28-$G28)&gt;=PrSettings!$M$7,(ABS($F28-$G28-KN28+KO28)&lt;=1)*1,IF(AND(KQ28,$F28=$G28,$F28&gt;=PrSettings!$M$6),(ABS(KN28-$F28)&lt;=1)*1,IF(AND(ABS($F28-$G28-KN28+KO28)&lt;=1,$F28+$G28&gt;=PrSettings!$M$8),(ABS(KN28-$F28)&lt;=1)*(ABS(KO28-$G28)&lt;=1)*1,""))),"")</f>
        <v/>
      </c>
      <c r="KU28" s="300"/>
      <c r="KW28" s="291">
        <f t="shared" si="23"/>
        <v>13</v>
      </c>
      <c r="KX28" s="292" t="str">
        <f t="shared" si="456"/>
        <v>D1</v>
      </c>
      <c r="KY28" s="293">
        <f t="shared" si="95"/>
        <v>14</v>
      </c>
      <c r="KZ28" s="292" t="str">
        <f t="shared" si="457"/>
        <v>D2</v>
      </c>
      <c r="LA28" s="296"/>
      <c r="LB28" s="296"/>
      <c r="LC28" s="299"/>
      <c r="LD28" s="293" t="str">
        <f t="shared" si="458"/>
        <v/>
      </c>
      <c r="LE28" s="293" t="str">
        <f>IF((LD28&lt;&gt;""),IF(OR($F28&lt;&gt;$G28,PrSettings!$M$4="●"),(($F28-$G28)=(LA28-LB28))*1,0),"")</f>
        <v/>
      </c>
      <c r="LF28" s="293" t="str">
        <f t="shared" si="459"/>
        <v/>
      </c>
      <c r="LG28" s="293" t="str">
        <f>IF(LD28&lt;&gt;"",IF(ABS($F28-$G28)&gt;=PrSettings!$M$7,(ABS($F28-$G28-LA28+LB28)&lt;=1)*1,IF(AND(LD28,$F28=$G28,$F28&gt;=PrSettings!$M$6),(ABS(LA28-$F28)&lt;=1)*1,IF(AND(ABS($F28-$G28-LA28+LB28)&lt;=1,$F28+$G28&gt;=PrSettings!$M$8),(ABS(LA28-$F28)&lt;=1)*(ABS(LB28-$G28)&lt;=1)*1,""))),"")</f>
        <v/>
      </c>
      <c r="LH28" s="300"/>
      <c r="LJ28" s="291">
        <f t="shared" si="24"/>
        <v>13</v>
      </c>
      <c r="LK28" s="292" t="str">
        <f t="shared" si="460"/>
        <v>D1</v>
      </c>
      <c r="LL28" s="293">
        <f t="shared" si="98"/>
        <v>14</v>
      </c>
      <c r="LM28" s="292" t="str">
        <f t="shared" si="461"/>
        <v>D2</v>
      </c>
      <c r="LN28" s="296"/>
      <c r="LO28" s="296"/>
      <c r="LP28" s="299"/>
      <c r="LQ28" s="293" t="str">
        <f t="shared" si="462"/>
        <v/>
      </c>
      <c r="LR28" s="293" t="str">
        <f>IF((LQ28&lt;&gt;""),IF(OR($F28&lt;&gt;$G28,PrSettings!$M$4="●"),(($F28-$G28)=(LN28-LO28))*1,0),"")</f>
        <v/>
      </c>
      <c r="LS28" s="293" t="str">
        <f t="shared" si="463"/>
        <v/>
      </c>
      <c r="LT28" s="293" t="str">
        <f>IF(LQ28&lt;&gt;"",IF(ABS($F28-$G28)&gt;=PrSettings!$M$7,(ABS($F28-$G28-LN28+LO28)&lt;=1)*1,IF(AND(LQ28,$F28=$G28,$F28&gt;=PrSettings!$M$6),(ABS(LN28-$F28)&lt;=1)*1,IF(AND(ABS($F28-$G28-LN28+LO28)&lt;=1,$F28+$G28&gt;=PrSettings!$M$8),(ABS(LN28-$F28)&lt;=1)*(ABS(LO28-$G28)&lt;=1)*1,""))),"")</f>
        <v/>
      </c>
      <c r="LU28" s="300"/>
      <c r="LW28" s="291">
        <f t="shared" si="25"/>
        <v>13</v>
      </c>
      <c r="LX28" s="292" t="str">
        <f t="shared" si="464"/>
        <v>D1</v>
      </c>
      <c r="LY28" s="293">
        <f t="shared" si="101"/>
        <v>14</v>
      </c>
      <c r="LZ28" s="292" t="str">
        <f t="shared" si="465"/>
        <v>D2</v>
      </c>
      <c r="MA28" s="296"/>
      <c r="MB28" s="296"/>
      <c r="MC28" s="299"/>
      <c r="MD28" s="293" t="str">
        <f t="shared" si="466"/>
        <v/>
      </c>
      <c r="ME28" s="293" t="str">
        <f>IF((MD28&lt;&gt;""),IF(OR($F28&lt;&gt;$G28,PrSettings!$M$4="●"),(($F28-$G28)=(MA28-MB28))*1,0),"")</f>
        <v/>
      </c>
      <c r="MF28" s="293" t="str">
        <f t="shared" si="467"/>
        <v/>
      </c>
      <c r="MG28" s="293" t="str">
        <f>IF(MD28&lt;&gt;"",IF(ABS($F28-$G28)&gt;=PrSettings!$M$7,(ABS($F28-$G28-MA28+MB28)&lt;=1)*1,IF(AND(MD28,$F28=$G28,$F28&gt;=PrSettings!$M$6),(ABS(MA28-$F28)&lt;=1)*1,IF(AND(ABS($F28-$G28-MA28+MB28)&lt;=1,$F28+$G28&gt;=PrSettings!$M$8),(ABS(MA28-$F28)&lt;=1)*(ABS(MB28-$G28)&lt;=1)*1,""))),"")</f>
        <v/>
      </c>
      <c r="MH28" s="300"/>
    </row>
    <row r="29" spans="2:346" x14ac:dyDescent="0.25">
      <c r="B29" s="291">
        <f>INDEX(Groups!$C$7:$C$35,MATCH(C29,Groups!$D$7:$D$35,0))</f>
        <v>13</v>
      </c>
      <c r="C29" s="292" t="str">
        <f>CalcD!$P$24</f>
        <v>D1</v>
      </c>
      <c r="D29" s="293">
        <f>INDEX(Groups!$C$7:$C$35,MATCH(E29,Groups!$D$7:$D$35,0))</f>
        <v>15</v>
      </c>
      <c r="E29" s="292" t="str">
        <f>CalcD!$Q$24</f>
        <v>D3</v>
      </c>
      <c r="F29" s="294" t="str">
        <f>CalcD!$R$24</f>
        <v/>
      </c>
      <c r="G29" s="295" t="str">
        <f>CalcD!$S$24</f>
        <v/>
      </c>
      <c r="J29" s="291">
        <f t="shared" si="0"/>
        <v>13</v>
      </c>
      <c r="K29" s="292" t="str">
        <f t="shared" si="364"/>
        <v>D1</v>
      </c>
      <c r="L29" s="293">
        <f t="shared" si="26"/>
        <v>15</v>
      </c>
      <c r="M29" s="292" t="str">
        <f t="shared" si="365"/>
        <v>D3</v>
      </c>
      <c r="N29" s="296"/>
      <c r="O29" s="296"/>
      <c r="P29" s="299"/>
      <c r="Q29" s="293" t="str">
        <f t="shared" si="366"/>
        <v/>
      </c>
      <c r="R29" s="293" t="str">
        <f>IF((Q29&lt;&gt;""),IF(OR($F29&lt;&gt;$G29,PrSettings!$M$4="●"),(($F29-$G29)=(N29-O29))*1,0),"")</f>
        <v/>
      </c>
      <c r="S29" s="293" t="str">
        <f t="shared" si="367"/>
        <v/>
      </c>
      <c r="T29" s="293" t="str">
        <f>IF(Q29&lt;&gt;"",IF(ABS($F29-$G29)&gt;=PrSettings!$M$7,(ABS($F29-$G29-N29+O29)&lt;=1)*1,IF(AND(Q29,$F29=$G29,$F29&gt;=PrSettings!$M$6),(ABS(N29-$F29)&lt;=1)*1,IF(AND(ABS($F29-$G29-N29+O29)&lt;=1,$F29+$G29&gt;=PrSettings!$M$8),(ABS(N29-$F29)&lt;=1)*(ABS(O29-$G29)&lt;=1)*1,""))),"")</f>
        <v/>
      </c>
      <c r="U29" s="300"/>
      <c r="W29" s="291">
        <f t="shared" si="1"/>
        <v>13</v>
      </c>
      <c r="X29" s="292" t="str">
        <f t="shared" si="368"/>
        <v>D1</v>
      </c>
      <c r="Y29" s="293">
        <f t="shared" si="29"/>
        <v>15</v>
      </c>
      <c r="Z29" s="292" t="str">
        <f t="shared" si="369"/>
        <v>D3</v>
      </c>
      <c r="AA29" s="296"/>
      <c r="AB29" s="296"/>
      <c r="AC29" s="299"/>
      <c r="AD29" s="293" t="str">
        <f t="shared" si="370"/>
        <v/>
      </c>
      <c r="AE29" s="293" t="str">
        <f>IF((AD29&lt;&gt;""),IF(OR($F29&lt;&gt;$G29,PrSettings!$M$4="●"),(($F29-$G29)=(AA29-AB29))*1,0),"")</f>
        <v/>
      </c>
      <c r="AF29" s="293" t="str">
        <f t="shared" si="371"/>
        <v/>
      </c>
      <c r="AG29" s="293" t="str">
        <f>IF(AD29&lt;&gt;"",IF(ABS($F29-$G29)&gt;=PrSettings!$M$7,(ABS($F29-$G29-AA29+AB29)&lt;=1)*1,IF(AND(AD29,$F29=$G29,$F29&gt;=PrSettings!$M$6),(ABS(AA29-$F29)&lt;=1)*1,IF(AND(ABS($F29-$G29-AA29+AB29)&lt;=1,$F29+$G29&gt;=PrSettings!$M$8),(ABS(AA29-$F29)&lt;=1)*(ABS(AB29-$G29)&lt;=1)*1,""))),"")</f>
        <v/>
      </c>
      <c r="AH29" s="300"/>
      <c r="AJ29" s="291">
        <f t="shared" si="2"/>
        <v>13</v>
      </c>
      <c r="AK29" s="292" t="str">
        <f t="shared" si="372"/>
        <v>D1</v>
      </c>
      <c r="AL29" s="293">
        <f t="shared" si="32"/>
        <v>15</v>
      </c>
      <c r="AM29" s="292" t="str">
        <f t="shared" si="373"/>
        <v>D3</v>
      </c>
      <c r="AN29" s="296"/>
      <c r="AO29" s="296"/>
      <c r="AP29" s="299"/>
      <c r="AQ29" s="293" t="str">
        <f t="shared" si="374"/>
        <v/>
      </c>
      <c r="AR29" s="293" t="str">
        <f>IF((AQ29&lt;&gt;""),IF(OR($F29&lt;&gt;$G29,PrSettings!$M$4="●"),(($F29-$G29)=(AN29-AO29))*1,0),"")</f>
        <v/>
      </c>
      <c r="AS29" s="293" t="str">
        <f t="shared" si="375"/>
        <v/>
      </c>
      <c r="AT29" s="293" t="str">
        <f>IF(AQ29&lt;&gt;"",IF(ABS($F29-$G29)&gt;=PrSettings!$M$7,(ABS($F29-$G29-AN29+AO29)&lt;=1)*1,IF(AND(AQ29,$F29=$G29,$F29&gt;=PrSettings!$M$6),(ABS(AN29-$F29)&lt;=1)*1,IF(AND(ABS($F29-$G29-AN29+AO29)&lt;=1,$F29+$G29&gt;=PrSettings!$M$8),(ABS(AN29-$F29)&lt;=1)*(ABS(AO29-$G29)&lt;=1)*1,""))),"")</f>
        <v/>
      </c>
      <c r="AU29" s="300"/>
      <c r="AW29" s="291">
        <f t="shared" si="3"/>
        <v>13</v>
      </c>
      <c r="AX29" s="292" t="str">
        <f t="shared" si="376"/>
        <v>D1</v>
      </c>
      <c r="AY29" s="293">
        <f t="shared" si="35"/>
        <v>15</v>
      </c>
      <c r="AZ29" s="292" t="str">
        <f t="shared" si="377"/>
        <v>D3</v>
      </c>
      <c r="BA29" s="296"/>
      <c r="BB29" s="296"/>
      <c r="BC29" s="299"/>
      <c r="BD29" s="293" t="str">
        <f t="shared" si="378"/>
        <v/>
      </c>
      <c r="BE29" s="293" t="str">
        <f>IF((BD29&lt;&gt;""),IF(OR($F29&lt;&gt;$G29,PrSettings!$M$4="●"),(($F29-$G29)=(BA29-BB29))*1,0),"")</f>
        <v/>
      </c>
      <c r="BF29" s="293" t="str">
        <f t="shared" si="379"/>
        <v/>
      </c>
      <c r="BG29" s="293" t="str">
        <f>IF(BD29&lt;&gt;"",IF(ABS($F29-$G29)&gt;=PrSettings!$M$7,(ABS($F29-$G29-BA29+BB29)&lt;=1)*1,IF(AND(BD29,$F29=$G29,$F29&gt;=PrSettings!$M$6),(ABS(BA29-$F29)&lt;=1)*1,IF(AND(ABS($F29-$G29-BA29+BB29)&lt;=1,$F29+$G29&gt;=PrSettings!$M$8),(ABS(BA29-$F29)&lt;=1)*(ABS(BB29-$G29)&lt;=1)*1,""))),"")</f>
        <v/>
      </c>
      <c r="BH29" s="300"/>
      <c r="BJ29" s="291">
        <f t="shared" si="4"/>
        <v>13</v>
      </c>
      <c r="BK29" s="292" t="str">
        <f t="shared" si="380"/>
        <v>D1</v>
      </c>
      <c r="BL29" s="293">
        <f t="shared" si="38"/>
        <v>15</v>
      </c>
      <c r="BM29" s="292" t="str">
        <f t="shared" si="381"/>
        <v>D3</v>
      </c>
      <c r="BN29" s="296"/>
      <c r="BO29" s="296"/>
      <c r="BP29" s="299"/>
      <c r="BQ29" s="293" t="str">
        <f t="shared" si="382"/>
        <v/>
      </c>
      <c r="BR29" s="293" t="str">
        <f>IF((BQ29&lt;&gt;""),IF(OR($F29&lt;&gt;$G29,PrSettings!$M$4="●"),(($F29-$G29)=(BN29-BO29))*1,0),"")</f>
        <v/>
      </c>
      <c r="BS29" s="293" t="str">
        <f t="shared" si="383"/>
        <v/>
      </c>
      <c r="BT29" s="293" t="str">
        <f>IF(BQ29&lt;&gt;"",IF(ABS($F29-$G29)&gt;=PrSettings!$M$7,(ABS($F29-$G29-BN29+BO29)&lt;=1)*1,IF(AND(BQ29,$F29=$G29,$F29&gt;=PrSettings!$M$6),(ABS(BN29-$F29)&lt;=1)*1,IF(AND(ABS($F29-$G29-BN29+BO29)&lt;=1,$F29+$G29&gt;=PrSettings!$M$8),(ABS(BN29-$F29)&lt;=1)*(ABS(BO29-$G29)&lt;=1)*1,""))),"")</f>
        <v/>
      </c>
      <c r="BU29" s="300"/>
      <c r="BW29" s="291">
        <f t="shared" si="5"/>
        <v>13</v>
      </c>
      <c r="BX29" s="292" t="str">
        <f t="shared" si="384"/>
        <v>D1</v>
      </c>
      <c r="BY29" s="293">
        <f t="shared" si="41"/>
        <v>15</v>
      </c>
      <c r="BZ29" s="292" t="str">
        <f t="shared" si="385"/>
        <v>D3</v>
      </c>
      <c r="CA29" s="296"/>
      <c r="CB29" s="296"/>
      <c r="CC29" s="299"/>
      <c r="CD29" s="293" t="str">
        <f t="shared" si="386"/>
        <v/>
      </c>
      <c r="CE29" s="293" t="str">
        <f>IF((CD29&lt;&gt;""),IF(OR($F29&lt;&gt;$G29,PrSettings!$M$4="●"),(($F29-$G29)=(CA29-CB29))*1,0),"")</f>
        <v/>
      </c>
      <c r="CF29" s="293" t="str">
        <f t="shared" si="387"/>
        <v/>
      </c>
      <c r="CG29" s="293" t="str">
        <f>IF(CD29&lt;&gt;"",IF(ABS($F29-$G29)&gt;=PrSettings!$M$7,(ABS($F29-$G29-CA29+CB29)&lt;=1)*1,IF(AND(CD29,$F29=$G29,$F29&gt;=PrSettings!$M$6),(ABS(CA29-$F29)&lt;=1)*1,IF(AND(ABS($F29-$G29-CA29+CB29)&lt;=1,$F29+$G29&gt;=PrSettings!$M$8),(ABS(CA29-$F29)&lt;=1)*(ABS(CB29-$G29)&lt;=1)*1,""))),"")</f>
        <v/>
      </c>
      <c r="CH29" s="300"/>
      <c r="CJ29" s="291">
        <f t="shared" si="6"/>
        <v>13</v>
      </c>
      <c r="CK29" s="292" t="str">
        <f t="shared" si="388"/>
        <v>D1</v>
      </c>
      <c r="CL29" s="293">
        <f t="shared" si="44"/>
        <v>15</v>
      </c>
      <c r="CM29" s="292" t="str">
        <f t="shared" si="389"/>
        <v>D3</v>
      </c>
      <c r="CN29" s="296"/>
      <c r="CO29" s="296"/>
      <c r="CP29" s="299"/>
      <c r="CQ29" s="293" t="str">
        <f t="shared" si="390"/>
        <v/>
      </c>
      <c r="CR29" s="293" t="str">
        <f>IF((CQ29&lt;&gt;""),IF(OR($F29&lt;&gt;$G29,PrSettings!$M$4="●"),(($F29-$G29)=(CN29-CO29))*1,0),"")</f>
        <v/>
      </c>
      <c r="CS29" s="293" t="str">
        <f t="shared" si="391"/>
        <v/>
      </c>
      <c r="CT29" s="293" t="str">
        <f>IF(CQ29&lt;&gt;"",IF(ABS($F29-$G29)&gt;=PrSettings!$M$7,(ABS($F29-$G29-CN29+CO29)&lt;=1)*1,IF(AND(CQ29,$F29=$G29,$F29&gt;=PrSettings!$M$6),(ABS(CN29-$F29)&lt;=1)*1,IF(AND(ABS($F29-$G29-CN29+CO29)&lt;=1,$F29+$G29&gt;=PrSettings!$M$8),(ABS(CN29-$F29)&lt;=1)*(ABS(CO29-$G29)&lt;=1)*1,""))),"")</f>
        <v/>
      </c>
      <c r="CU29" s="300"/>
      <c r="CW29" s="291">
        <f t="shared" si="7"/>
        <v>13</v>
      </c>
      <c r="CX29" s="292" t="str">
        <f t="shared" si="392"/>
        <v>D1</v>
      </c>
      <c r="CY29" s="293">
        <f t="shared" si="47"/>
        <v>15</v>
      </c>
      <c r="CZ29" s="292" t="str">
        <f t="shared" si="393"/>
        <v>D3</v>
      </c>
      <c r="DA29" s="296"/>
      <c r="DB29" s="296"/>
      <c r="DC29" s="299"/>
      <c r="DD29" s="293" t="str">
        <f t="shared" si="394"/>
        <v/>
      </c>
      <c r="DE29" s="293" t="str">
        <f>IF((DD29&lt;&gt;""),IF(OR($F29&lt;&gt;$G29,PrSettings!$M$4="●"),(($F29-$G29)=(DA29-DB29))*1,0),"")</f>
        <v/>
      </c>
      <c r="DF29" s="293" t="str">
        <f t="shared" si="395"/>
        <v/>
      </c>
      <c r="DG29" s="293" t="str">
        <f>IF(DD29&lt;&gt;"",IF(ABS($F29-$G29)&gt;=PrSettings!$M$7,(ABS($F29-$G29-DA29+DB29)&lt;=1)*1,IF(AND(DD29,$F29=$G29,$F29&gt;=PrSettings!$M$6),(ABS(DA29-$F29)&lt;=1)*1,IF(AND(ABS($F29-$G29-DA29+DB29)&lt;=1,$F29+$G29&gt;=PrSettings!$M$8),(ABS(DA29-$F29)&lt;=1)*(ABS(DB29-$G29)&lt;=1)*1,""))),"")</f>
        <v/>
      </c>
      <c r="DH29" s="300"/>
      <c r="DJ29" s="291">
        <f t="shared" si="8"/>
        <v>13</v>
      </c>
      <c r="DK29" s="292" t="str">
        <f t="shared" si="396"/>
        <v>D1</v>
      </c>
      <c r="DL29" s="293">
        <f t="shared" si="50"/>
        <v>15</v>
      </c>
      <c r="DM29" s="292" t="str">
        <f t="shared" si="397"/>
        <v>D3</v>
      </c>
      <c r="DN29" s="296"/>
      <c r="DO29" s="296"/>
      <c r="DP29" s="299"/>
      <c r="DQ29" s="293" t="str">
        <f t="shared" si="398"/>
        <v/>
      </c>
      <c r="DR29" s="293" t="str">
        <f>IF((DQ29&lt;&gt;""),IF(OR($F29&lt;&gt;$G29,PrSettings!$M$4="●"),(($F29-$G29)=(DN29-DO29))*1,0),"")</f>
        <v/>
      </c>
      <c r="DS29" s="293" t="str">
        <f t="shared" si="399"/>
        <v/>
      </c>
      <c r="DT29" s="293" t="str">
        <f>IF(DQ29&lt;&gt;"",IF(ABS($F29-$G29)&gt;=PrSettings!$M$7,(ABS($F29-$G29-DN29+DO29)&lt;=1)*1,IF(AND(DQ29,$F29=$G29,$F29&gt;=PrSettings!$M$6),(ABS(DN29-$F29)&lt;=1)*1,IF(AND(ABS($F29-$G29-DN29+DO29)&lt;=1,$F29+$G29&gt;=PrSettings!$M$8),(ABS(DN29-$F29)&lt;=1)*(ABS(DO29-$G29)&lt;=1)*1,""))),"")</f>
        <v/>
      </c>
      <c r="DU29" s="300"/>
      <c r="DW29" s="291">
        <f t="shared" si="9"/>
        <v>13</v>
      </c>
      <c r="DX29" s="292" t="str">
        <f t="shared" si="400"/>
        <v>D1</v>
      </c>
      <c r="DY29" s="293">
        <f t="shared" si="53"/>
        <v>15</v>
      </c>
      <c r="DZ29" s="292" t="str">
        <f t="shared" si="401"/>
        <v>D3</v>
      </c>
      <c r="EA29" s="296"/>
      <c r="EB29" s="296"/>
      <c r="EC29" s="299"/>
      <c r="ED29" s="293" t="str">
        <f t="shared" si="402"/>
        <v/>
      </c>
      <c r="EE29" s="293" t="str">
        <f>IF((ED29&lt;&gt;""),IF(OR($F29&lt;&gt;$G29,PrSettings!$M$4="●"),(($F29-$G29)=(EA29-EB29))*1,0),"")</f>
        <v/>
      </c>
      <c r="EF29" s="293" t="str">
        <f t="shared" si="403"/>
        <v/>
      </c>
      <c r="EG29" s="293" t="str">
        <f>IF(ED29&lt;&gt;"",IF(ABS($F29-$G29)&gt;=PrSettings!$M$7,(ABS($F29-$G29-EA29+EB29)&lt;=1)*1,IF(AND(ED29,$F29=$G29,$F29&gt;=PrSettings!$M$6),(ABS(EA29-$F29)&lt;=1)*1,IF(AND(ABS($F29-$G29-EA29+EB29)&lt;=1,$F29+$G29&gt;=PrSettings!$M$8),(ABS(EA29-$F29)&lt;=1)*(ABS(EB29-$G29)&lt;=1)*1,""))),"")</f>
        <v/>
      </c>
      <c r="EH29" s="300"/>
      <c r="EJ29" s="291">
        <f t="shared" si="10"/>
        <v>13</v>
      </c>
      <c r="EK29" s="292" t="str">
        <f t="shared" si="404"/>
        <v>D1</v>
      </c>
      <c r="EL29" s="293">
        <f t="shared" si="56"/>
        <v>15</v>
      </c>
      <c r="EM29" s="292" t="str">
        <f t="shared" si="405"/>
        <v>D3</v>
      </c>
      <c r="EN29" s="296"/>
      <c r="EO29" s="296"/>
      <c r="EP29" s="299"/>
      <c r="EQ29" s="293" t="str">
        <f t="shared" si="406"/>
        <v/>
      </c>
      <c r="ER29" s="293" t="str">
        <f>IF((EQ29&lt;&gt;""),IF(OR($F29&lt;&gt;$G29,PrSettings!$M$4="●"),(($F29-$G29)=(EN29-EO29))*1,0),"")</f>
        <v/>
      </c>
      <c r="ES29" s="293" t="str">
        <f t="shared" si="407"/>
        <v/>
      </c>
      <c r="ET29" s="293" t="str">
        <f>IF(EQ29&lt;&gt;"",IF(ABS($F29-$G29)&gt;=PrSettings!$M$7,(ABS($F29-$G29-EN29+EO29)&lt;=1)*1,IF(AND(EQ29,$F29=$G29,$F29&gt;=PrSettings!$M$6),(ABS(EN29-$F29)&lt;=1)*1,IF(AND(ABS($F29-$G29-EN29+EO29)&lt;=1,$F29+$G29&gt;=PrSettings!$M$8),(ABS(EN29-$F29)&lt;=1)*(ABS(EO29-$G29)&lt;=1)*1,""))),"")</f>
        <v/>
      </c>
      <c r="EU29" s="300"/>
      <c r="EW29" s="291">
        <f t="shared" si="11"/>
        <v>13</v>
      </c>
      <c r="EX29" s="292" t="str">
        <f t="shared" si="408"/>
        <v>D1</v>
      </c>
      <c r="EY29" s="293">
        <f t="shared" si="59"/>
        <v>15</v>
      </c>
      <c r="EZ29" s="292" t="str">
        <f t="shared" si="409"/>
        <v>D3</v>
      </c>
      <c r="FA29" s="296"/>
      <c r="FB29" s="296"/>
      <c r="FC29" s="299"/>
      <c r="FD29" s="293" t="str">
        <f t="shared" si="410"/>
        <v/>
      </c>
      <c r="FE29" s="293" t="str">
        <f>IF((FD29&lt;&gt;""),IF(OR($F29&lt;&gt;$G29,PrSettings!$M$4="●"),(($F29-$G29)=(FA29-FB29))*1,0),"")</f>
        <v/>
      </c>
      <c r="FF29" s="293" t="str">
        <f t="shared" si="411"/>
        <v/>
      </c>
      <c r="FG29" s="293" t="str">
        <f>IF(FD29&lt;&gt;"",IF(ABS($F29-$G29)&gt;=PrSettings!$M$7,(ABS($F29-$G29-FA29+FB29)&lt;=1)*1,IF(AND(FD29,$F29=$G29,$F29&gt;=PrSettings!$M$6),(ABS(FA29-$F29)&lt;=1)*1,IF(AND(ABS($F29-$G29-FA29+FB29)&lt;=1,$F29+$G29&gt;=PrSettings!$M$8),(ABS(FA29-$F29)&lt;=1)*(ABS(FB29-$G29)&lt;=1)*1,""))),"")</f>
        <v/>
      </c>
      <c r="FH29" s="300"/>
      <c r="FJ29" s="291">
        <f t="shared" si="12"/>
        <v>13</v>
      </c>
      <c r="FK29" s="292" t="str">
        <f t="shared" si="412"/>
        <v>D1</v>
      </c>
      <c r="FL29" s="293">
        <f t="shared" si="62"/>
        <v>15</v>
      </c>
      <c r="FM29" s="292" t="str">
        <f t="shared" si="413"/>
        <v>D3</v>
      </c>
      <c r="FN29" s="296"/>
      <c r="FO29" s="296"/>
      <c r="FP29" s="299"/>
      <c r="FQ29" s="293" t="str">
        <f t="shared" si="414"/>
        <v/>
      </c>
      <c r="FR29" s="293" t="str">
        <f>IF((FQ29&lt;&gt;""),IF(OR($F29&lt;&gt;$G29,PrSettings!$M$4="●"),(($F29-$G29)=(FN29-FO29))*1,0),"")</f>
        <v/>
      </c>
      <c r="FS29" s="293" t="str">
        <f t="shared" si="415"/>
        <v/>
      </c>
      <c r="FT29" s="293" t="str">
        <f>IF(FQ29&lt;&gt;"",IF(ABS($F29-$G29)&gt;=PrSettings!$M$7,(ABS($F29-$G29-FN29+FO29)&lt;=1)*1,IF(AND(FQ29,$F29=$G29,$F29&gt;=PrSettings!$M$6),(ABS(FN29-$F29)&lt;=1)*1,IF(AND(ABS($F29-$G29-FN29+FO29)&lt;=1,$F29+$G29&gt;=PrSettings!$M$8),(ABS(FN29-$F29)&lt;=1)*(ABS(FO29-$G29)&lt;=1)*1,""))),"")</f>
        <v/>
      </c>
      <c r="FU29" s="300"/>
      <c r="FW29" s="291">
        <f t="shared" si="13"/>
        <v>13</v>
      </c>
      <c r="FX29" s="292" t="str">
        <f t="shared" si="416"/>
        <v>D1</v>
      </c>
      <c r="FY29" s="293">
        <f t="shared" si="65"/>
        <v>15</v>
      </c>
      <c r="FZ29" s="292" t="str">
        <f t="shared" si="417"/>
        <v>D3</v>
      </c>
      <c r="GA29" s="296"/>
      <c r="GB29" s="296"/>
      <c r="GC29" s="299"/>
      <c r="GD29" s="293" t="str">
        <f t="shared" si="418"/>
        <v/>
      </c>
      <c r="GE29" s="293" t="str">
        <f>IF((GD29&lt;&gt;""),IF(OR($F29&lt;&gt;$G29,PrSettings!$M$4="●"),(($F29-$G29)=(GA29-GB29))*1,0),"")</f>
        <v/>
      </c>
      <c r="GF29" s="293" t="str">
        <f t="shared" si="419"/>
        <v/>
      </c>
      <c r="GG29" s="293" t="str">
        <f>IF(GD29&lt;&gt;"",IF(ABS($F29-$G29)&gt;=PrSettings!$M$7,(ABS($F29-$G29-GA29+GB29)&lt;=1)*1,IF(AND(GD29,$F29=$G29,$F29&gt;=PrSettings!$M$6),(ABS(GA29-$F29)&lt;=1)*1,IF(AND(ABS($F29-$G29-GA29+GB29)&lt;=1,$F29+$G29&gt;=PrSettings!$M$8),(ABS(GA29-$F29)&lt;=1)*(ABS(GB29-$G29)&lt;=1)*1,""))),"")</f>
        <v/>
      </c>
      <c r="GH29" s="300"/>
      <c r="GJ29" s="291">
        <f t="shared" si="14"/>
        <v>13</v>
      </c>
      <c r="GK29" s="292" t="str">
        <f t="shared" si="420"/>
        <v>D1</v>
      </c>
      <c r="GL29" s="293">
        <f t="shared" si="68"/>
        <v>15</v>
      </c>
      <c r="GM29" s="292" t="str">
        <f t="shared" si="421"/>
        <v>D3</v>
      </c>
      <c r="GN29" s="296"/>
      <c r="GO29" s="296"/>
      <c r="GP29" s="299"/>
      <c r="GQ29" s="293" t="str">
        <f t="shared" si="422"/>
        <v/>
      </c>
      <c r="GR29" s="293" t="str">
        <f>IF((GQ29&lt;&gt;""),IF(OR($F29&lt;&gt;$G29,PrSettings!$M$4="●"),(($F29-$G29)=(GN29-GO29))*1,0),"")</f>
        <v/>
      </c>
      <c r="GS29" s="293" t="str">
        <f t="shared" si="423"/>
        <v/>
      </c>
      <c r="GT29" s="293" t="str">
        <f>IF(GQ29&lt;&gt;"",IF(ABS($F29-$G29)&gt;=PrSettings!$M$7,(ABS($F29-$G29-GN29+GO29)&lt;=1)*1,IF(AND(GQ29,$F29=$G29,$F29&gt;=PrSettings!$M$6),(ABS(GN29-$F29)&lt;=1)*1,IF(AND(ABS($F29-$G29-GN29+GO29)&lt;=1,$F29+$G29&gt;=PrSettings!$M$8),(ABS(GN29-$F29)&lt;=1)*(ABS(GO29-$G29)&lt;=1)*1,""))),"")</f>
        <v/>
      </c>
      <c r="GU29" s="300"/>
      <c r="GW29" s="291">
        <f t="shared" si="15"/>
        <v>13</v>
      </c>
      <c r="GX29" s="292" t="str">
        <f t="shared" si="424"/>
        <v>D1</v>
      </c>
      <c r="GY29" s="293">
        <f t="shared" si="71"/>
        <v>15</v>
      </c>
      <c r="GZ29" s="292" t="str">
        <f t="shared" si="425"/>
        <v>D3</v>
      </c>
      <c r="HA29" s="296"/>
      <c r="HB29" s="296"/>
      <c r="HC29" s="299"/>
      <c r="HD29" s="293" t="str">
        <f t="shared" si="426"/>
        <v/>
      </c>
      <c r="HE29" s="293" t="str">
        <f>IF((HD29&lt;&gt;""),IF(OR($F29&lt;&gt;$G29,PrSettings!$M$4="●"),(($F29-$G29)=(HA29-HB29))*1,0),"")</f>
        <v/>
      </c>
      <c r="HF29" s="293" t="str">
        <f t="shared" si="427"/>
        <v/>
      </c>
      <c r="HG29" s="293" t="str">
        <f>IF(HD29&lt;&gt;"",IF(ABS($F29-$G29)&gt;=PrSettings!$M$7,(ABS($F29-$G29-HA29+HB29)&lt;=1)*1,IF(AND(HD29,$F29=$G29,$F29&gt;=PrSettings!$M$6),(ABS(HA29-$F29)&lt;=1)*1,IF(AND(ABS($F29-$G29-HA29+HB29)&lt;=1,$F29+$G29&gt;=PrSettings!$M$8),(ABS(HA29-$F29)&lt;=1)*(ABS(HB29-$G29)&lt;=1)*1,""))),"")</f>
        <v/>
      </c>
      <c r="HH29" s="300"/>
      <c r="HJ29" s="291">
        <f t="shared" si="16"/>
        <v>13</v>
      </c>
      <c r="HK29" s="292" t="str">
        <f t="shared" si="428"/>
        <v>D1</v>
      </c>
      <c r="HL29" s="293">
        <f t="shared" si="74"/>
        <v>15</v>
      </c>
      <c r="HM29" s="292" t="str">
        <f t="shared" si="429"/>
        <v>D3</v>
      </c>
      <c r="HN29" s="296"/>
      <c r="HO29" s="296"/>
      <c r="HP29" s="299"/>
      <c r="HQ29" s="293" t="str">
        <f t="shared" si="430"/>
        <v/>
      </c>
      <c r="HR29" s="293" t="str">
        <f>IF((HQ29&lt;&gt;""),IF(OR($F29&lt;&gt;$G29,PrSettings!$M$4="●"),(($F29-$G29)=(HN29-HO29))*1,0),"")</f>
        <v/>
      </c>
      <c r="HS29" s="293" t="str">
        <f t="shared" si="431"/>
        <v/>
      </c>
      <c r="HT29" s="293" t="str">
        <f>IF(HQ29&lt;&gt;"",IF(ABS($F29-$G29)&gt;=PrSettings!$M$7,(ABS($F29-$G29-HN29+HO29)&lt;=1)*1,IF(AND(HQ29,$F29=$G29,$F29&gt;=PrSettings!$M$6),(ABS(HN29-$F29)&lt;=1)*1,IF(AND(ABS($F29-$G29-HN29+HO29)&lt;=1,$F29+$G29&gt;=PrSettings!$M$8),(ABS(HN29-$F29)&lt;=1)*(ABS(HO29-$G29)&lt;=1)*1,""))),"")</f>
        <v/>
      </c>
      <c r="HU29" s="300"/>
      <c r="HW29" s="291">
        <f t="shared" si="17"/>
        <v>13</v>
      </c>
      <c r="HX29" s="292" t="str">
        <f t="shared" si="432"/>
        <v>D1</v>
      </c>
      <c r="HY29" s="293">
        <f t="shared" si="77"/>
        <v>15</v>
      </c>
      <c r="HZ29" s="292" t="str">
        <f t="shared" si="433"/>
        <v>D3</v>
      </c>
      <c r="IA29" s="296"/>
      <c r="IB29" s="296"/>
      <c r="IC29" s="299"/>
      <c r="ID29" s="293" t="str">
        <f t="shared" si="434"/>
        <v/>
      </c>
      <c r="IE29" s="293" t="str">
        <f>IF((ID29&lt;&gt;""),IF(OR($F29&lt;&gt;$G29,PrSettings!$M$4="●"),(($F29-$G29)=(IA29-IB29))*1,0),"")</f>
        <v/>
      </c>
      <c r="IF29" s="293" t="str">
        <f t="shared" si="435"/>
        <v/>
      </c>
      <c r="IG29" s="293" t="str">
        <f>IF(ID29&lt;&gt;"",IF(ABS($F29-$G29)&gt;=PrSettings!$M$7,(ABS($F29-$G29-IA29+IB29)&lt;=1)*1,IF(AND(ID29,$F29=$G29,$F29&gt;=PrSettings!$M$6),(ABS(IA29-$F29)&lt;=1)*1,IF(AND(ABS($F29-$G29-IA29+IB29)&lt;=1,$F29+$G29&gt;=PrSettings!$M$8),(ABS(IA29-$F29)&lt;=1)*(ABS(IB29-$G29)&lt;=1)*1,""))),"")</f>
        <v/>
      </c>
      <c r="IH29" s="300"/>
      <c r="IJ29" s="291">
        <f t="shared" si="18"/>
        <v>13</v>
      </c>
      <c r="IK29" s="292" t="str">
        <f t="shared" si="436"/>
        <v>D1</v>
      </c>
      <c r="IL29" s="293">
        <f t="shared" si="80"/>
        <v>15</v>
      </c>
      <c r="IM29" s="292" t="str">
        <f t="shared" si="437"/>
        <v>D3</v>
      </c>
      <c r="IN29" s="296"/>
      <c r="IO29" s="296"/>
      <c r="IP29" s="299"/>
      <c r="IQ29" s="293" t="str">
        <f t="shared" si="438"/>
        <v/>
      </c>
      <c r="IR29" s="293" t="str">
        <f>IF((IQ29&lt;&gt;""),IF(OR($F29&lt;&gt;$G29,PrSettings!$M$4="●"),(($F29-$G29)=(IN29-IO29))*1,0),"")</f>
        <v/>
      </c>
      <c r="IS29" s="293" t="str">
        <f t="shared" si="439"/>
        <v/>
      </c>
      <c r="IT29" s="293" t="str">
        <f>IF(IQ29&lt;&gt;"",IF(ABS($F29-$G29)&gt;=PrSettings!$M$7,(ABS($F29-$G29-IN29+IO29)&lt;=1)*1,IF(AND(IQ29,$F29=$G29,$F29&gt;=PrSettings!$M$6),(ABS(IN29-$F29)&lt;=1)*1,IF(AND(ABS($F29-$G29-IN29+IO29)&lt;=1,$F29+$G29&gt;=PrSettings!$M$8),(ABS(IN29-$F29)&lt;=1)*(ABS(IO29-$G29)&lt;=1)*1,""))),"")</f>
        <v/>
      </c>
      <c r="IU29" s="300"/>
      <c r="IW29" s="291">
        <f t="shared" si="19"/>
        <v>13</v>
      </c>
      <c r="IX29" s="292" t="str">
        <f t="shared" si="440"/>
        <v>D1</v>
      </c>
      <c r="IY29" s="293">
        <f t="shared" si="83"/>
        <v>15</v>
      </c>
      <c r="IZ29" s="292" t="str">
        <f t="shared" si="441"/>
        <v>D3</v>
      </c>
      <c r="JA29" s="296"/>
      <c r="JB29" s="296"/>
      <c r="JC29" s="299"/>
      <c r="JD29" s="293" t="str">
        <f t="shared" si="442"/>
        <v/>
      </c>
      <c r="JE29" s="293" t="str">
        <f>IF((JD29&lt;&gt;""),IF(OR($F29&lt;&gt;$G29,PrSettings!$M$4="●"),(($F29-$G29)=(JA29-JB29))*1,0),"")</f>
        <v/>
      </c>
      <c r="JF29" s="293" t="str">
        <f t="shared" si="443"/>
        <v/>
      </c>
      <c r="JG29" s="293" t="str">
        <f>IF(JD29&lt;&gt;"",IF(ABS($F29-$G29)&gt;=PrSettings!$M$7,(ABS($F29-$G29-JA29+JB29)&lt;=1)*1,IF(AND(JD29,$F29=$G29,$F29&gt;=PrSettings!$M$6),(ABS(JA29-$F29)&lt;=1)*1,IF(AND(ABS($F29-$G29-JA29+JB29)&lt;=1,$F29+$G29&gt;=PrSettings!$M$8),(ABS(JA29-$F29)&lt;=1)*(ABS(JB29-$G29)&lt;=1)*1,""))),"")</f>
        <v/>
      </c>
      <c r="JH29" s="300"/>
      <c r="JJ29" s="291">
        <f t="shared" si="20"/>
        <v>13</v>
      </c>
      <c r="JK29" s="292" t="str">
        <f t="shared" si="444"/>
        <v>D1</v>
      </c>
      <c r="JL29" s="293">
        <f t="shared" si="86"/>
        <v>15</v>
      </c>
      <c r="JM29" s="292" t="str">
        <f t="shared" si="445"/>
        <v>D3</v>
      </c>
      <c r="JN29" s="296"/>
      <c r="JO29" s="296"/>
      <c r="JP29" s="299"/>
      <c r="JQ29" s="293" t="str">
        <f t="shared" si="446"/>
        <v/>
      </c>
      <c r="JR29" s="293" t="str">
        <f>IF((JQ29&lt;&gt;""),IF(OR($F29&lt;&gt;$G29,PrSettings!$M$4="●"),(($F29-$G29)=(JN29-JO29))*1,0),"")</f>
        <v/>
      </c>
      <c r="JS29" s="293" t="str">
        <f t="shared" si="447"/>
        <v/>
      </c>
      <c r="JT29" s="293" t="str">
        <f>IF(JQ29&lt;&gt;"",IF(ABS($F29-$G29)&gt;=PrSettings!$M$7,(ABS($F29-$G29-JN29+JO29)&lt;=1)*1,IF(AND(JQ29,$F29=$G29,$F29&gt;=PrSettings!$M$6),(ABS(JN29-$F29)&lt;=1)*1,IF(AND(ABS($F29-$G29-JN29+JO29)&lt;=1,$F29+$G29&gt;=PrSettings!$M$8),(ABS(JN29-$F29)&lt;=1)*(ABS(JO29-$G29)&lt;=1)*1,""))),"")</f>
        <v/>
      </c>
      <c r="JU29" s="300"/>
      <c r="JW29" s="291">
        <f t="shared" si="21"/>
        <v>13</v>
      </c>
      <c r="JX29" s="292" t="str">
        <f t="shared" si="448"/>
        <v>D1</v>
      </c>
      <c r="JY29" s="293">
        <f t="shared" si="89"/>
        <v>15</v>
      </c>
      <c r="JZ29" s="292" t="str">
        <f t="shared" si="449"/>
        <v>D3</v>
      </c>
      <c r="KA29" s="296"/>
      <c r="KB29" s="296"/>
      <c r="KC29" s="299"/>
      <c r="KD29" s="293" t="str">
        <f t="shared" si="450"/>
        <v/>
      </c>
      <c r="KE29" s="293" t="str">
        <f>IF((KD29&lt;&gt;""),IF(OR($F29&lt;&gt;$G29,PrSettings!$M$4="●"),(($F29-$G29)=(KA29-KB29))*1,0),"")</f>
        <v/>
      </c>
      <c r="KF29" s="293" t="str">
        <f t="shared" si="451"/>
        <v/>
      </c>
      <c r="KG29" s="293" t="str">
        <f>IF(KD29&lt;&gt;"",IF(ABS($F29-$G29)&gt;=PrSettings!$M$7,(ABS($F29-$G29-KA29+KB29)&lt;=1)*1,IF(AND(KD29,$F29=$G29,$F29&gt;=PrSettings!$M$6),(ABS(KA29-$F29)&lt;=1)*1,IF(AND(ABS($F29-$G29-KA29+KB29)&lt;=1,$F29+$G29&gt;=PrSettings!$M$8),(ABS(KA29-$F29)&lt;=1)*(ABS(KB29-$G29)&lt;=1)*1,""))),"")</f>
        <v/>
      </c>
      <c r="KH29" s="300"/>
      <c r="KJ29" s="291">
        <f t="shared" si="22"/>
        <v>13</v>
      </c>
      <c r="KK29" s="292" t="str">
        <f t="shared" si="452"/>
        <v>D1</v>
      </c>
      <c r="KL29" s="293">
        <f t="shared" si="92"/>
        <v>15</v>
      </c>
      <c r="KM29" s="292" t="str">
        <f t="shared" si="453"/>
        <v>D3</v>
      </c>
      <c r="KN29" s="296"/>
      <c r="KO29" s="296"/>
      <c r="KP29" s="299"/>
      <c r="KQ29" s="293" t="str">
        <f t="shared" si="454"/>
        <v/>
      </c>
      <c r="KR29" s="293" t="str">
        <f>IF((KQ29&lt;&gt;""),IF(OR($F29&lt;&gt;$G29,PrSettings!$M$4="●"),(($F29-$G29)=(KN29-KO29))*1,0),"")</f>
        <v/>
      </c>
      <c r="KS29" s="293" t="str">
        <f t="shared" si="455"/>
        <v/>
      </c>
      <c r="KT29" s="293" t="str">
        <f>IF(KQ29&lt;&gt;"",IF(ABS($F29-$G29)&gt;=PrSettings!$M$7,(ABS($F29-$G29-KN29+KO29)&lt;=1)*1,IF(AND(KQ29,$F29=$G29,$F29&gt;=PrSettings!$M$6),(ABS(KN29-$F29)&lt;=1)*1,IF(AND(ABS($F29-$G29-KN29+KO29)&lt;=1,$F29+$G29&gt;=PrSettings!$M$8),(ABS(KN29-$F29)&lt;=1)*(ABS(KO29-$G29)&lt;=1)*1,""))),"")</f>
        <v/>
      </c>
      <c r="KU29" s="300"/>
      <c r="KW29" s="291">
        <f t="shared" si="23"/>
        <v>13</v>
      </c>
      <c r="KX29" s="292" t="str">
        <f t="shared" si="456"/>
        <v>D1</v>
      </c>
      <c r="KY29" s="293">
        <f t="shared" si="95"/>
        <v>15</v>
      </c>
      <c r="KZ29" s="292" t="str">
        <f t="shared" si="457"/>
        <v>D3</v>
      </c>
      <c r="LA29" s="296"/>
      <c r="LB29" s="296"/>
      <c r="LC29" s="299"/>
      <c r="LD29" s="293" t="str">
        <f t="shared" si="458"/>
        <v/>
      </c>
      <c r="LE29" s="293" t="str">
        <f>IF((LD29&lt;&gt;""),IF(OR($F29&lt;&gt;$G29,PrSettings!$M$4="●"),(($F29-$G29)=(LA29-LB29))*1,0),"")</f>
        <v/>
      </c>
      <c r="LF29" s="293" t="str">
        <f t="shared" si="459"/>
        <v/>
      </c>
      <c r="LG29" s="293" t="str">
        <f>IF(LD29&lt;&gt;"",IF(ABS($F29-$G29)&gt;=PrSettings!$M$7,(ABS($F29-$G29-LA29+LB29)&lt;=1)*1,IF(AND(LD29,$F29=$G29,$F29&gt;=PrSettings!$M$6),(ABS(LA29-$F29)&lt;=1)*1,IF(AND(ABS($F29-$G29-LA29+LB29)&lt;=1,$F29+$G29&gt;=PrSettings!$M$8),(ABS(LA29-$F29)&lt;=1)*(ABS(LB29-$G29)&lt;=1)*1,""))),"")</f>
        <v/>
      </c>
      <c r="LH29" s="300"/>
      <c r="LJ29" s="291">
        <f t="shared" si="24"/>
        <v>13</v>
      </c>
      <c r="LK29" s="292" t="str">
        <f t="shared" si="460"/>
        <v>D1</v>
      </c>
      <c r="LL29" s="293">
        <f t="shared" si="98"/>
        <v>15</v>
      </c>
      <c r="LM29" s="292" t="str">
        <f t="shared" si="461"/>
        <v>D3</v>
      </c>
      <c r="LN29" s="296"/>
      <c r="LO29" s="296"/>
      <c r="LP29" s="299"/>
      <c r="LQ29" s="293" t="str">
        <f t="shared" si="462"/>
        <v/>
      </c>
      <c r="LR29" s="293" t="str">
        <f>IF((LQ29&lt;&gt;""),IF(OR($F29&lt;&gt;$G29,PrSettings!$M$4="●"),(($F29-$G29)=(LN29-LO29))*1,0),"")</f>
        <v/>
      </c>
      <c r="LS29" s="293" t="str">
        <f t="shared" si="463"/>
        <v/>
      </c>
      <c r="LT29" s="293" t="str">
        <f>IF(LQ29&lt;&gt;"",IF(ABS($F29-$G29)&gt;=PrSettings!$M$7,(ABS($F29-$G29-LN29+LO29)&lt;=1)*1,IF(AND(LQ29,$F29=$G29,$F29&gt;=PrSettings!$M$6),(ABS(LN29-$F29)&lt;=1)*1,IF(AND(ABS($F29-$G29-LN29+LO29)&lt;=1,$F29+$G29&gt;=PrSettings!$M$8),(ABS(LN29-$F29)&lt;=1)*(ABS(LO29-$G29)&lt;=1)*1,""))),"")</f>
        <v/>
      </c>
      <c r="LU29" s="300"/>
      <c r="LW29" s="291">
        <f t="shared" si="25"/>
        <v>13</v>
      </c>
      <c r="LX29" s="292" t="str">
        <f t="shared" si="464"/>
        <v>D1</v>
      </c>
      <c r="LY29" s="293">
        <f t="shared" si="101"/>
        <v>15</v>
      </c>
      <c r="LZ29" s="292" t="str">
        <f t="shared" si="465"/>
        <v>D3</v>
      </c>
      <c r="MA29" s="296"/>
      <c r="MB29" s="296"/>
      <c r="MC29" s="299"/>
      <c r="MD29" s="293" t="str">
        <f t="shared" si="466"/>
        <v/>
      </c>
      <c r="ME29" s="293" t="str">
        <f>IF((MD29&lt;&gt;""),IF(OR($F29&lt;&gt;$G29,PrSettings!$M$4="●"),(($F29-$G29)=(MA29-MB29))*1,0),"")</f>
        <v/>
      </c>
      <c r="MF29" s="293" t="str">
        <f t="shared" si="467"/>
        <v/>
      </c>
      <c r="MG29" s="293" t="str">
        <f>IF(MD29&lt;&gt;"",IF(ABS($F29-$G29)&gt;=PrSettings!$M$7,(ABS($F29-$G29-MA29+MB29)&lt;=1)*1,IF(AND(MD29,$F29=$G29,$F29&gt;=PrSettings!$M$6),(ABS(MA29-$F29)&lt;=1)*1,IF(AND(ABS($F29-$G29-MA29+MB29)&lt;=1,$F29+$G29&gt;=PrSettings!$M$8),(ABS(MA29-$F29)&lt;=1)*(ABS(MB29-$G29)&lt;=1)*1,""))),"")</f>
        <v/>
      </c>
      <c r="MH29" s="300"/>
    </row>
    <row r="30" spans="2:346" x14ac:dyDescent="0.25">
      <c r="B30" s="291">
        <f>INDEX(Groups!$C$7:$C$35,MATCH(C30,Groups!$D$7:$D$35,0))</f>
        <v>14</v>
      </c>
      <c r="C30" s="292" t="str">
        <f>CalcD!$P$25</f>
        <v>D2</v>
      </c>
      <c r="D30" s="293">
        <f>INDEX(Groups!$C$7:$C$35,MATCH(E30,Groups!$D$7:$D$35,0))</f>
        <v>16</v>
      </c>
      <c r="E30" s="292" t="str">
        <f>CalcD!$Q$25</f>
        <v>D4</v>
      </c>
      <c r="F30" s="294" t="str">
        <f>CalcD!$R$25</f>
        <v/>
      </c>
      <c r="G30" s="295" t="str">
        <f>CalcD!$S$25</f>
        <v/>
      </c>
      <c r="J30" s="291">
        <f t="shared" si="0"/>
        <v>14</v>
      </c>
      <c r="K30" s="292" t="str">
        <f t="shared" si="364"/>
        <v>D2</v>
      </c>
      <c r="L30" s="293">
        <f t="shared" si="26"/>
        <v>16</v>
      </c>
      <c r="M30" s="292" t="str">
        <f t="shared" si="365"/>
        <v>D4</v>
      </c>
      <c r="N30" s="296"/>
      <c r="O30" s="296"/>
      <c r="P30" s="299"/>
      <c r="Q30" s="293" t="str">
        <f t="shared" si="366"/>
        <v/>
      </c>
      <c r="R30" s="293" t="str">
        <f>IF((Q30&lt;&gt;""),IF(OR($F30&lt;&gt;$G30,PrSettings!$M$4="●"),(($F30-$G30)=(N30-O30))*1,0),"")</f>
        <v/>
      </c>
      <c r="S30" s="293" t="str">
        <f t="shared" si="367"/>
        <v/>
      </c>
      <c r="T30" s="293" t="str">
        <f>IF(Q30&lt;&gt;"",IF(ABS($F30-$G30)&gt;=PrSettings!$M$7,(ABS($F30-$G30-N30+O30)&lt;=1)*1,IF(AND(Q30,$F30=$G30,$F30&gt;=PrSettings!$M$6),(ABS(N30-$F30)&lt;=1)*1,IF(AND(ABS($F30-$G30-N30+O30)&lt;=1,$F30+$G30&gt;=PrSettings!$M$8),(ABS(N30-$F30)&lt;=1)*(ABS(O30-$G30)&lt;=1)*1,""))),"")</f>
        <v/>
      </c>
      <c r="U30" s="300"/>
      <c r="W30" s="291">
        <f t="shared" si="1"/>
        <v>14</v>
      </c>
      <c r="X30" s="292" t="str">
        <f t="shared" si="368"/>
        <v>D2</v>
      </c>
      <c r="Y30" s="293">
        <f t="shared" si="29"/>
        <v>16</v>
      </c>
      <c r="Z30" s="292" t="str">
        <f t="shared" si="369"/>
        <v>D4</v>
      </c>
      <c r="AA30" s="296"/>
      <c r="AB30" s="296"/>
      <c r="AC30" s="299"/>
      <c r="AD30" s="293" t="str">
        <f t="shared" si="370"/>
        <v/>
      </c>
      <c r="AE30" s="293" t="str">
        <f>IF((AD30&lt;&gt;""),IF(OR($F30&lt;&gt;$G30,PrSettings!$M$4="●"),(($F30-$G30)=(AA30-AB30))*1,0),"")</f>
        <v/>
      </c>
      <c r="AF30" s="293" t="str">
        <f t="shared" si="371"/>
        <v/>
      </c>
      <c r="AG30" s="293" t="str">
        <f>IF(AD30&lt;&gt;"",IF(ABS($F30-$G30)&gt;=PrSettings!$M$7,(ABS($F30-$G30-AA30+AB30)&lt;=1)*1,IF(AND(AD30,$F30=$G30,$F30&gt;=PrSettings!$M$6),(ABS(AA30-$F30)&lt;=1)*1,IF(AND(ABS($F30-$G30-AA30+AB30)&lt;=1,$F30+$G30&gt;=PrSettings!$M$8),(ABS(AA30-$F30)&lt;=1)*(ABS(AB30-$G30)&lt;=1)*1,""))),"")</f>
        <v/>
      </c>
      <c r="AH30" s="300"/>
      <c r="AJ30" s="291">
        <f t="shared" si="2"/>
        <v>14</v>
      </c>
      <c r="AK30" s="292" t="str">
        <f t="shared" si="372"/>
        <v>D2</v>
      </c>
      <c r="AL30" s="293">
        <f t="shared" si="32"/>
        <v>16</v>
      </c>
      <c r="AM30" s="292" t="str">
        <f t="shared" si="373"/>
        <v>D4</v>
      </c>
      <c r="AN30" s="296"/>
      <c r="AO30" s="296"/>
      <c r="AP30" s="299"/>
      <c r="AQ30" s="293" t="str">
        <f t="shared" si="374"/>
        <v/>
      </c>
      <c r="AR30" s="293" t="str">
        <f>IF((AQ30&lt;&gt;""),IF(OR($F30&lt;&gt;$G30,PrSettings!$M$4="●"),(($F30-$G30)=(AN30-AO30))*1,0),"")</f>
        <v/>
      </c>
      <c r="AS30" s="293" t="str">
        <f t="shared" si="375"/>
        <v/>
      </c>
      <c r="AT30" s="293" t="str">
        <f>IF(AQ30&lt;&gt;"",IF(ABS($F30-$G30)&gt;=PrSettings!$M$7,(ABS($F30-$G30-AN30+AO30)&lt;=1)*1,IF(AND(AQ30,$F30=$G30,$F30&gt;=PrSettings!$M$6),(ABS(AN30-$F30)&lt;=1)*1,IF(AND(ABS($F30-$G30-AN30+AO30)&lt;=1,$F30+$G30&gt;=PrSettings!$M$8),(ABS(AN30-$F30)&lt;=1)*(ABS(AO30-$G30)&lt;=1)*1,""))),"")</f>
        <v/>
      </c>
      <c r="AU30" s="300"/>
      <c r="AW30" s="291">
        <f t="shared" si="3"/>
        <v>14</v>
      </c>
      <c r="AX30" s="292" t="str">
        <f t="shared" si="376"/>
        <v>D2</v>
      </c>
      <c r="AY30" s="293">
        <f t="shared" si="35"/>
        <v>16</v>
      </c>
      <c r="AZ30" s="292" t="str">
        <f t="shared" si="377"/>
        <v>D4</v>
      </c>
      <c r="BA30" s="296"/>
      <c r="BB30" s="296"/>
      <c r="BC30" s="299"/>
      <c r="BD30" s="293" t="str">
        <f t="shared" si="378"/>
        <v/>
      </c>
      <c r="BE30" s="293" t="str">
        <f>IF((BD30&lt;&gt;""),IF(OR($F30&lt;&gt;$G30,PrSettings!$M$4="●"),(($F30-$G30)=(BA30-BB30))*1,0),"")</f>
        <v/>
      </c>
      <c r="BF30" s="293" t="str">
        <f t="shared" si="379"/>
        <v/>
      </c>
      <c r="BG30" s="293" t="str">
        <f>IF(BD30&lt;&gt;"",IF(ABS($F30-$G30)&gt;=PrSettings!$M$7,(ABS($F30-$G30-BA30+BB30)&lt;=1)*1,IF(AND(BD30,$F30=$G30,$F30&gt;=PrSettings!$M$6),(ABS(BA30-$F30)&lt;=1)*1,IF(AND(ABS($F30-$G30-BA30+BB30)&lt;=1,$F30+$G30&gt;=PrSettings!$M$8),(ABS(BA30-$F30)&lt;=1)*(ABS(BB30-$G30)&lt;=1)*1,""))),"")</f>
        <v/>
      </c>
      <c r="BH30" s="300"/>
      <c r="BJ30" s="291">
        <f t="shared" si="4"/>
        <v>14</v>
      </c>
      <c r="BK30" s="292" t="str">
        <f t="shared" si="380"/>
        <v>D2</v>
      </c>
      <c r="BL30" s="293">
        <f t="shared" si="38"/>
        <v>16</v>
      </c>
      <c r="BM30" s="292" t="str">
        <f t="shared" si="381"/>
        <v>D4</v>
      </c>
      <c r="BN30" s="296"/>
      <c r="BO30" s="296"/>
      <c r="BP30" s="299"/>
      <c r="BQ30" s="293" t="str">
        <f t="shared" si="382"/>
        <v/>
      </c>
      <c r="BR30" s="293" t="str">
        <f>IF((BQ30&lt;&gt;""),IF(OR($F30&lt;&gt;$G30,PrSettings!$M$4="●"),(($F30-$G30)=(BN30-BO30))*1,0),"")</f>
        <v/>
      </c>
      <c r="BS30" s="293" t="str">
        <f t="shared" si="383"/>
        <v/>
      </c>
      <c r="BT30" s="293" t="str">
        <f>IF(BQ30&lt;&gt;"",IF(ABS($F30-$G30)&gt;=PrSettings!$M$7,(ABS($F30-$G30-BN30+BO30)&lt;=1)*1,IF(AND(BQ30,$F30=$G30,$F30&gt;=PrSettings!$M$6),(ABS(BN30-$F30)&lt;=1)*1,IF(AND(ABS($F30-$G30-BN30+BO30)&lt;=1,$F30+$G30&gt;=PrSettings!$M$8),(ABS(BN30-$F30)&lt;=1)*(ABS(BO30-$G30)&lt;=1)*1,""))),"")</f>
        <v/>
      </c>
      <c r="BU30" s="300"/>
      <c r="BW30" s="291">
        <f t="shared" si="5"/>
        <v>14</v>
      </c>
      <c r="BX30" s="292" t="str">
        <f t="shared" si="384"/>
        <v>D2</v>
      </c>
      <c r="BY30" s="293">
        <f t="shared" si="41"/>
        <v>16</v>
      </c>
      <c r="BZ30" s="292" t="str">
        <f t="shared" si="385"/>
        <v>D4</v>
      </c>
      <c r="CA30" s="296"/>
      <c r="CB30" s="296"/>
      <c r="CC30" s="299"/>
      <c r="CD30" s="293" t="str">
        <f t="shared" si="386"/>
        <v/>
      </c>
      <c r="CE30" s="293" t="str">
        <f>IF((CD30&lt;&gt;""),IF(OR($F30&lt;&gt;$G30,PrSettings!$M$4="●"),(($F30-$G30)=(CA30-CB30))*1,0),"")</f>
        <v/>
      </c>
      <c r="CF30" s="293" t="str">
        <f t="shared" si="387"/>
        <v/>
      </c>
      <c r="CG30" s="293" t="str">
        <f>IF(CD30&lt;&gt;"",IF(ABS($F30-$G30)&gt;=PrSettings!$M$7,(ABS($F30-$G30-CA30+CB30)&lt;=1)*1,IF(AND(CD30,$F30=$G30,$F30&gt;=PrSettings!$M$6),(ABS(CA30-$F30)&lt;=1)*1,IF(AND(ABS($F30-$G30-CA30+CB30)&lt;=1,$F30+$G30&gt;=PrSettings!$M$8),(ABS(CA30-$F30)&lt;=1)*(ABS(CB30-$G30)&lt;=1)*1,""))),"")</f>
        <v/>
      </c>
      <c r="CH30" s="300"/>
      <c r="CJ30" s="291">
        <f t="shared" si="6"/>
        <v>14</v>
      </c>
      <c r="CK30" s="292" t="str">
        <f t="shared" si="388"/>
        <v>D2</v>
      </c>
      <c r="CL30" s="293">
        <f t="shared" si="44"/>
        <v>16</v>
      </c>
      <c r="CM30" s="292" t="str">
        <f t="shared" si="389"/>
        <v>D4</v>
      </c>
      <c r="CN30" s="296"/>
      <c r="CO30" s="296"/>
      <c r="CP30" s="299"/>
      <c r="CQ30" s="293" t="str">
        <f t="shared" si="390"/>
        <v/>
      </c>
      <c r="CR30" s="293" t="str">
        <f>IF((CQ30&lt;&gt;""),IF(OR($F30&lt;&gt;$G30,PrSettings!$M$4="●"),(($F30-$G30)=(CN30-CO30))*1,0),"")</f>
        <v/>
      </c>
      <c r="CS30" s="293" t="str">
        <f t="shared" si="391"/>
        <v/>
      </c>
      <c r="CT30" s="293" t="str">
        <f>IF(CQ30&lt;&gt;"",IF(ABS($F30-$G30)&gt;=PrSettings!$M$7,(ABS($F30-$G30-CN30+CO30)&lt;=1)*1,IF(AND(CQ30,$F30=$G30,$F30&gt;=PrSettings!$M$6),(ABS(CN30-$F30)&lt;=1)*1,IF(AND(ABS($F30-$G30-CN30+CO30)&lt;=1,$F30+$G30&gt;=PrSettings!$M$8),(ABS(CN30-$F30)&lt;=1)*(ABS(CO30-$G30)&lt;=1)*1,""))),"")</f>
        <v/>
      </c>
      <c r="CU30" s="300"/>
      <c r="CW30" s="291">
        <f t="shared" si="7"/>
        <v>14</v>
      </c>
      <c r="CX30" s="292" t="str">
        <f t="shared" si="392"/>
        <v>D2</v>
      </c>
      <c r="CY30" s="293">
        <f t="shared" si="47"/>
        <v>16</v>
      </c>
      <c r="CZ30" s="292" t="str">
        <f t="shared" si="393"/>
        <v>D4</v>
      </c>
      <c r="DA30" s="296"/>
      <c r="DB30" s="296"/>
      <c r="DC30" s="299"/>
      <c r="DD30" s="293" t="str">
        <f t="shared" si="394"/>
        <v/>
      </c>
      <c r="DE30" s="293" t="str">
        <f>IF((DD30&lt;&gt;""),IF(OR($F30&lt;&gt;$G30,PrSettings!$M$4="●"),(($F30-$G30)=(DA30-DB30))*1,0),"")</f>
        <v/>
      </c>
      <c r="DF30" s="293" t="str">
        <f t="shared" si="395"/>
        <v/>
      </c>
      <c r="DG30" s="293" t="str">
        <f>IF(DD30&lt;&gt;"",IF(ABS($F30-$G30)&gt;=PrSettings!$M$7,(ABS($F30-$G30-DA30+DB30)&lt;=1)*1,IF(AND(DD30,$F30=$G30,$F30&gt;=PrSettings!$M$6),(ABS(DA30-$F30)&lt;=1)*1,IF(AND(ABS($F30-$G30-DA30+DB30)&lt;=1,$F30+$G30&gt;=PrSettings!$M$8),(ABS(DA30-$F30)&lt;=1)*(ABS(DB30-$G30)&lt;=1)*1,""))),"")</f>
        <v/>
      </c>
      <c r="DH30" s="300"/>
      <c r="DJ30" s="291">
        <f t="shared" si="8"/>
        <v>14</v>
      </c>
      <c r="DK30" s="292" t="str">
        <f t="shared" si="396"/>
        <v>D2</v>
      </c>
      <c r="DL30" s="293">
        <f t="shared" si="50"/>
        <v>16</v>
      </c>
      <c r="DM30" s="292" t="str">
        <f t="shared" si="397"/>
        <v>D4</v>
      </c>
      <c r="DN30" s="296"/>
      <c r="DO30" s="296"/>
      <c r="DP30" s="299"/>
      <c r="DQ30" s="293" t="str">
        <f t="shared" si="398"/>
        <v/>
      </c>
      <c r="DR30" s="293" t="str">
        <f>IF((DQ30&lt;&gt;""),IF(OR($F30&lt;&gt;$G30,PrSettings!$M$4="●"),(($F30-$G30)=(DN30-DO30))*1,0),"")</f>
        <v/>
      </c>
      <c r="DS30" s="293" t="str">
        <f t="shared" si="399"/>
        <v/>
      </c>
      <c r="DT30" s="293" t="str">
        <f>IF(DQ30&lt;&gt;"",IF(ABS($F30-$G30)&gt;=PrSettings!$M$7,(ABS($F30-$G30-DN30+DO30)&lt;=1)*1,IF(AND(DQ30,$F30=$G30,$F30&gt;=PrSettings!$M$6),(ABS(DN30-$F30)&lt;=1)*1,IF(AND(ABS($F30-$G30-DN30+DO30)&lt;=1,$F30+$G30&gt;=PrSettings!$M$8),(ABS(DN30-$F30)&lt;=1)*(ABS(DO30-$G30)&lt;=1)*1,""))),"")</f>
        <v/>
      </c>
      <c r="DU30" s="300"/>
      <c r="DW30" s="291">
        <f t="shared" si="9"/>
        <v>14</v>
      </c>
      <c r="DX30" s="292" t="str">
        <f t="shared" si="400"/>
        <v>D2</v>
      </c>
      <c r="DY30" s="293">
        <f t="shared" si="53"/>
        <v>16</v>
      </c>
      <c r="DZ30" s="292" t="str">
        <f t="shared" si="401"/>
        <v>D4</v>
      </c>
      <c r="EA30" s="296"/>
      <c r="EB30" s="296"/>
      <c r="EC30" s="299"/>
      <c r="ED30" s="293" t="str">
        <f t="shared" si="402"/>
        <v/>
      </c>
      <c r="EE30" s="293" t="str">
        <f>IF((ED30&lt;&gt;""),IF(OR($F30&lt;&gt;$G30,PrSettings!$M$4="●"),(($F30-$G30)=(EA30-EB30))*1,0),"")</f>
        <v/>
      </c>
      <c r="EF30" s="293" t="str">
        <f t="shared" si="403"/>
        <v/>
      </c>
      <c r="EG30" s="293" t="str">
        <f>IF(ED30&lt;&gt;"",IF(ABS($F30-$G30)&gt;=PrSettings!$M$7,(ABS($F30-$G30-EA30+EB30)&lt;=1)*1,IF(AND(ED30,$F30=$G30,$F30&gt;=PrSettings!$M$6),(ABS(EA30-$F30)&lt;=1)*1,IF(AND(ABS($F30-$G30-EA30+EB30)&lt;=1,$F30+$G30&gt;=PrSettings!$M$8),(ABS(EA30-$F30)&lt;=1)*(ABS(EB30-$G30)&lt;=1)*1,""))),"")</f>
        <v/>
      </c>
      <c r="EH30" s="300"/>
      <c r="EJ30" s="291">
        <f t="shared" si="10"/>
        <v>14</v>
      </c>
      <c r="EK30" s="292" t="str">
        <f t="shared" si="404"/>
        <v>D2</v>
      </c>
      <c r="EL30" s="293">
        <f t="shared" si="56"/>
        <v>16</v>
      </c>
      <c r="EM30" s="292" t="str">
        <f t="shared" si="405"/>
        <v>D4</v>
      </c>
      <c r="EN30" s="296"/>
      <c r="EO30" s="296"/>
      <c r="EP30" s="299"/>
      <c r="EQ30" s="293" t="str">
        <f t="shared" si="406"/>
        <v/>
      </c>
      <c r="ER30" s="293" t="str">
        <f>IF((EQ30&lt;&gt;""),IF(OR($F30&lt;&gt;$G30,PrSettings!$M$4="●"),(($F30-$G30)=(EN30-EO30))*1,0),"")</f>
        <v/>
      </c>
      <c r="ES30" s="293" t="str">
        <f t="shared" si="407"/>
        <v/>
      </c>
      <c r="ET30" s="293" t="str">
        <f>IF(EQ30&lt;&gt;"",IF(ABS($F30-$G30)&gt;=PrSettings!$M$7,(ABS($F30-$G30-EN30+EO30)&lt;=1)*1,IF(AND(EQ30,$F30=$G30,$F30&gt;=PrSettings!$M$6),(ABS(EN30-$F30)&lt;=1)*1,IF(AND(ABS($F30-$G30-EN30+EO30)&lt;=1,$F30+$G30&gt;=PrSettings!$M$8),(ABS(EN30-$F30)&lt;=1)*(ABS(EO30-$G30)&lt;=1)*1,""))),"")</f>
        <v/>
      </c>
      <c r="EU30" s="300"/>
      <c r="EW30" s="291">
        <f t="shared" si="11"/>
        <v>14</v>
      </c>
      <c r="EX30" s="292" t="str">
        <f t="shared" si="408"/>
        <v>D2</v>
      </c>
      <c r="EY30" s="293">
        <f t="shared" si="59"/>
        <v>16</v>
      </c>
      <c r="EZ30" s="292" t="str">
        <f t="shared" si="409"/>
        <v>D4</v>
      </c>
      <c r="FA30" s="296"/>
      <c r="FB30" s="296"/>
      <c r="FC30" s="299"/>
      <c r="FD30" s="293" t="str">
        <f t="shared" si="410"/>
        <v/>
      </c>
      <c r="FE30" s="293" t="str">
        <f>IF((FD30&lt;&gt;""),IF(OR($F30&lt;&gt;$G30,PrSettings!$M$4="●"),(($F30-$G30)=(FA30-FB30))*1,0),"")</f>
        <v/>
      </c>
      <c r="FF30" s="293" t="str">
        <f t="shared" si="411"/>
        <v/>
      </c>
      <c r="FG30" s="293" t="str">
        <f>IF(FD30&lt;&gt;"",IF(ABS($F30-$G30)&gt;=PrSettings!$M$7,(ABS($F30-$G30-FA30+FB30)&lt;=1)*1,IF(AND(FD30,$F30=$G30,$F30&gt;=PrSettings!$M$6),(ABS(FA30-$F30)&lt;=1)*1,IF(AND(ABS($F30-$G30-FA30+FB30)&lt;=1,$F30+$G30&gt;=PrSettings!$M$8),(ABS(FA30-$F30)&lt;=1)*(ABS(FB30-$G30)&lt;=1)*1,""))),"")</f>
        <v/>
      </c>
      <c r="FH30" s="300"/>
      <c r="FJ30" s="291">
        <f t="shared" si="12"/>
        <v>14</v>
      </c>
      <c r="FK30" s="292" t="str">
        <f t="shared" si="412"/>
        <v>D2</v>
      </c>
      <c r="FL30" s="293">
        <f t="shared" si="62"/>
        <v>16</v>
      </c>
      <c r="FM30" s="292" t="str">
        <f t="shared" si="413"/>
        <v>D4</v>
      </c>
      <c r="FN30" s="296"/>
      <c r="FO30" s="296"/>
      <c r="FP30" s="299"/>
      <c r="FQ30" s="293" t="str">
        <f t="shared" si="414"/>
        <v/>
      </c>
      <c r="FR30" s="293" t="str">
        <f>IF((FQ30&lt;&gt;""),IF(OR($F30&lt;&gt;$G30,PrSettings!$M$4="●"),(($F30-$G30)=(FN30-FO30))*1,0),"")</f>
        <v/>
      </c>
      <c r="FS30" s="293" t="str">
        <f t="shared" si="415"/>
        <v/>
      </c>
      <c r="FT30" s="293" t="str">
        <f>IF(FQ30&lt;&gt;"",IF(ABS($F30-$G30)&gt;=PrSettings!$M$7,(ABS($F30-$G30-FN30+FO30)&lt;=1)*1,IF(AND(FQ30,$F30=$G30,$F30&gt;=PrSettings!$M$6),(ABS(FN30-$F30)&lt;=1)*1,IF(AND(ABS($F30-$G30-FN30+FO30)&lt;=1,$F30+$G30&gt;=PrSettings!$M$8),(ABS(FN30-$F30)&lt;=1)*(ABS(FO30-$G30)&lt;=1)*1,""))),"")</f>
        <v/>
      </c>
      <c r="FU30" s="300"/>
      <c r="FW30" s="291">
        <f t="shared" si="13"/>
        <v>14</v>
      </c>
      <c r="FX30" s="292" t="str">
        <f t="shared" si="416"/>
        <v>D2</v>
      </c>
      <c r="FY30" s="293">
        <f t="shared" si="65"/>
        <v>16</v>
      </c>
      <c r="FZ30" s="292" t="str">
        <f t="shared" si="417"/>
        <v>D4</v>
      </c>
      <c r="GA30" s="296"/>
      <c r="GB30" s="296"/>
      <c r="GC30" s="299"/>
      <c r="GD30" s="293" t="str">
        <f t="shared" si="418"/>
        <v/>
      </c>
      <c r="GE30" s="293" t="str">
        <f>IF((GD30&lt;&gt;""),IF(OR($F30&lt;&gt;$G30,PrSettings!$M$4="●"),(($F30-$G30)=(GA30-GB30))*1,0),"")</f>
        <v/>
      </c>
      <c r="GF30" s="293" t="str">
        <f t="shared" si="419"/>
        <v/>
      </c>
      <c r="GG30" s="293" t="str">
        <f>IF(GD30&lt;&gt;"",IF(ABS($F30-$G30)&gt;=PrSettings!$M$7,(ABS($F30-$G30-GA30+GB30)&lt;=1)*1,IF(AND(GD30,$F30=$G30,$F30&gt;=PrSettings!$M$6),(ABS(GA30-$F30)&lt;=1)*1,IF(AND(ABS($F30-$G30-GA30+GB30)&lt;=1,$F30+$G30&gt;=PrSettings!$M$8),(ABS(GA30-$F30)&lt;=1)*(ABS(GB30-$G30)&lt;=1)*1,""))),"")</f>
        <v/>
      </c>
      <c r="GH30" s="300"/>
      <c r="GJ30" s="291">
        <f t="shared" si="14"/>
        <v>14</v>
      </c>
      <c r="GK30" s="292" t="str">
        <f t="shared" si="420"/>
        <v>D2</v>
      </c>
      <c r="GL30" s="293">
        <f t="shared" si="68"/>
        <v>16</v>
      </c>
      <c r="GM30" s="292" t="str">
        <f t="shared" si="421"/>
        <v>D4</v>
      </c>
      <c r="GN30" s="296"/>
      <c r="GO30" s="296"/>
      <c r="GP30" s="299"/>
      <c r="GQ30" s="293" t="str">
        <f t="shared" si="422"/>
        <v/>
      </c>
      <c r="GR30" s="293" t="str">
        <f>IF((GQ30&lt;&gt;""),IF(OR($F30&lt;&gt;$G30,PrSettings!$M$4="●"),(($F30-$G30)=(GN30-GO30))*1,0),"")</f>
        <v/>
      </c>
      <c r="GS30" s="293" t="str">
        <f t="shared" si="423"/>
        <v/>
      </c>
      <c r="GT30" s="293" t="str">
        <f>IF(GQ30&lt;&gt;"",IF(ABS($F30-$G30)&gt;=PrSettings!$M$7,(ABS($F30-$G30-GN30+GO30)&lt;=1)*1,IF(AND(GQ30,$F30=$G30,$F30&gt;=PrSettings!$M$6),(ABS(GN30-$F30)&lt;=1)*1,IF(AND(ABS($F30-$G30-GN30+GO30)&lt;=1,$F30+$G30&gt;=PrSettings!$M$8),(ABS(GN30-$F30)&lt;=1)*(ABS(GO30-$G30)&lt;=1)*1,""))),"")</f>
        <v/>
      </c>
      <c r="GU30" s="300"/>
      <c r="GW30" s="291">
        <f t="shared" si="15"/>
        <v>14</v>
      </c>
      <c r="GX30" s="292" t="str">
        <f t="shared" si="424"/>
        <v>D2</v>
      </c>
      <c r="GY30" s="293">
        <f t="shared" si="71"/>
        <v>16</v>
      </c>
      <c r="GZ30" s="292" t="str">
        <f t="shared" si="425"/>
        <v>D4</v>
      </c>
      <c r="HA30" s="296"/>
      <c r="HB30" s="296"/>
      <c r="HC30" s="299"/>
      <c r="HD30" s="293" t="str">
        <f t="shared" si="426"/>
        <v/>
      </c>
      <c r="HE30" s="293" t="str">
        <f>IF((HD30&lt;&gt;""),IF(OR($F30&lt;&gt;$G30,PrSettings!$M$4="●"),(($F30-$G30)=(HA30-HB30))*1,0),"")</f>
        <v/>
      </c>
      <c r="HF30" s="293" t="str">
        <f t="shared" si="427"/>
        <v/>
      </c>
      <c r="HG30" s="293" t="str">
        <f>IF(HD30&lt;&gt;"",IF(ABS($F30-$G30)&gt;=PrSettings!$M$7,(ABS($F30-$G30-HA30+HB30)&lt;=1)*1,IF(AND(HD30,$F30=$G30,$F30&gt;=PrSettings!$M$6),(ABS(HA30-$F30)&lt;=1)*1,IF(AND(ABS($F30-$G30-HA30+HB30)&lt;=1,$F30+$G30&gt;=PrSettings!$M$8),(ABS(HA30-$F30)&lt;=1)*(ABS(HB30-$G30)&lt;=1)*1,""))),"")</f>
        <v/>
      </c>
      <c r="HH30" s="300"/>
      <c r="HJ30" s="291">
        <f t="shared" si="16"/>
        <v>14</v>
      </c>
      <c r="HK30" s="292" t="str">
        <f t="shared" si="428"/>
        <v>D2</v>
      </c>
      <c r="HL30" s="293">
        <f t="shared" si="74"/>
        <v>16</v>
      </c>
      <c r="HM30" s="292" t="str">
        <f t="shared" si="429"/>
        <v>D4</v>
      </c>
      <c r="HN30" s="296"/>
      <c r="HO30" s="296"/>
      <c r="HP30" s="299"/>
      <c r="HQ30" s="293" t="str">
        <f t="shared" si="430"/>
        <v/>
      </c>
      <c r="HR30" s="293" t="str">
        <f>IF((HQ30&lt;&gt;""),IF(OR($F30&lt;&gt;$G30,PrSettings!$M$4="●"),(($F30-$G30)=(HN30-HO30))*1,0),"")</f>
        <v/>
      </c>
      <c r="HS30" s="293" t="str">
        <f t="shared" si="431"/>
        <v/>
      </c>
      <c r="HT30" s="293" t="str">
        <f>IF(HQ30&lt;&gt;"",IF(ABS($F30-$G30)&gt;=PrSettings!$M$7,(ABS($F30-$G30-HN30+HO30)&lt;=1)*1,IF(AND(HQ30,$F30=$G30,$F30&gt;=PrSettings!$M$6),(ABS(HN30-$F30)&lt;=1)*1,IF(AND(ABS($F30-$G30-HN30+HO30)&lt;=1,$F30+$G30&gt;=PrSettings!$M$8),(ABS(HN30-$F30)&lt;=1)*(ABS(HO30-$G30)&lt;=1)*1,""))),"")</f>
        <v/>
      </c>
      <c r="HU30" s="300"/>
      <c r="HW30" s="291">
        <f t="shared" si="17"/>
        <v>14</v>
      </c>
      <c r="HX30" s="292" t="str">
        <f t="shared" si="432"/>
        <v>D2</v>
      </c>
      <c r="HY30" s="293">
        <f t="shared" si="77"/>
        <v>16</v>
      </c>
      <c r="HZ30" s="292" t="str">
        <f t="shared" si="433"/>
        <v>D4</v>
      </c>
      <c r="IA30" s="296"/>
      <c r="IB30" s="296"/>
      <c r="IC30" s="299"/>
      <c r="ID30" s="293" t="str">
        <f t="shared" si="434"/>
        <v/>
      </c>
      <c r="IE30" s="293" t="str">
        <f>IF((ID30&lt;&gt;""),IF(OR($F30&lt;&gt;$G30,PrSettings!$M$4="●"),(($F30-$G30)=(IA30-IB30))*1,0),"")</f>
        <v/>
      </c>
      <c r="IF30" s="293" t="str">
        <f t="shared" si="435"/>
        <v/>
      </c>
      <c r="IG30" s="293" t="str">
        <f>IF(ID30&lt;&gt;"",IF(ABS($F30-$G30)&gt;=PrSettings!$M$7,(ABS($F30-$G30-IA30+IB30)&lt;=1)*1,IF(AND(ID30,$F30=$G30,$F30&gt;=PrSettings!$M$6),(ABS(IA30-$F30)&lt;=1)*1,IF(AND(ABS($F30-$G30-IA30+IB30)&lt;=1,$F30+$G30&gt;=PrSettings!$M$8),(ABS(IA30-$F30)&lt;=1)*(ABS(IB30-$G30)&lt;=1)*1,""))),"")</f>
        <v/>
      </c>
      <c r="IH30" s="300"/>
      <c r="IJ30" s="291">
        <f t="shared" si="18"/>
        <v>14</v>
      </c>
      <c r="IK30" s="292" t="str">
        <f t="shared" si="436"/>
        <v>D2</v>
      </c>
      <c r="IL30" s="293">
        <f t="shared" si="80"/>
        <v>16</v>
      </c>
      <c r="IM30" s="292" t="str">
        <f t="shared" si="437"/>
        <v>D4</v>
      </c>
      <c r="IN30" s="296"/>
      <c r="IO30" s="296"/>
      <c r="IP30" s="299"/>
      <c r="IQ30" s="293" t="str">
        <f t="shared" si="438"/>
        <v/>
      </c>
      <c r="IR30" s="293" t="str">
        <f>IF((IQ30&lt;&gt;""),IF(OR($F30&lt;&gt;$G30,PrSettings!$M$4="●"),(($F30-$G30)=(IN30-IO30))*1,0),"")</f>
        <v/>
      </c>
      <c r="IS30" s="293" t="str">
        <f t="shared" si="439"/>
        <v/>
      </c>
      <c r="IT30" s="293" t="str">
        <f>IF(IQ30&lt;&gt;"",IF(ABS($F30-$G30)&gt;=PrSettings!$M$7,(ABS($F30-$G30-IN30+IO30)&lt;=1)*1,IF(AND(IQ30,$F30=$G30,$F30&gt;=PrSettings!$M$6),(ABS(IN30-$F30)&lt;=1)*1,IF(AND(ABS($F30-$G30-IN30+IO30)&lt;=1,$F30+$G30&gt;=PrSettings!$M$8),(ABS(IN30-$F30)&lt;=1)*(ABS(IO30-$G30)&lt;=1)*1,""))),"")</f>
        <v/>
      </c>
      <c r="IU30" s="300"/>
      <c r="IW30" s="291">
        <f t="shared" si="19"/>
        <v>14</v>
      </c>
      <c r="IX30" s="292" t="str">
        <f t="shared" si="440"/>
        <v>D2</v>
      </c>
      <c r="IY30" s="293">
        <f t="shared" si="83"/>
        <v>16</v>
      </c>
      <c r="IZ30" s="292" t="str">
        <f t="shared" si="441"/>
        <v>D4</v>
      </c>
      <c r="JA30" s="296"/>
      <c r="JB30" s="296"/>
      <c r="JC30" s="299"/>
      <c r="JD30" s="293" t="str">
        <f t="shared" si="442"/>
        <v/>
      </c>
      <c r="JE30" s="293" t="str">
        <f>IF((JD30&lt;&gt;""),IF(OR($F30&lt;&gt;$G30,PrSettings!$M$4="●"),(($F30-$G30)=(JA30-JB30))*1,0),"")</f>
        <v/>
      </c>
      <c r="JF30" s="293" t="str">
        <f t="shared" si="443"/>
        <v/>
      </c>
      <c r="JG30" s="293" t="str">
        <f>IF(JD30&lt;&gt;"",IF(ABS($F30-$G30)&gt;=PrSettings!$M$7,(ABS($F30-$G30-JA30+JB30)&lt;=1)*1,IF(AND(JD30,$F30=$G30,$F30&gt;=PrSettings!$M$6),(ABS(JA30-$F30)&lt;=1)*1,IF(AND(ABS($F30-$G30-JA30+JB30)&lt;=1,$F30+$G30&gt;=PrSettings!$M$8),(ABS(JA30-$F30)&lt;=1)*(ABS(JB30-$G30)&lt;=1)*1,""))),"")</f>
        <v/>
      </c>
      <c r="JH30" s="300"/>
      <c r="JJ30" s="291">
        <f t="shared" si="20"/>
        <v>14</v>
      </c>
      <c r="JK30" s="292" t="str">
        <f t="shared" si="444"/>
        <v>D2</v>
      </c>
      <c r="JL30" s="293">
        <f t="shared" si="86"/>
        <v>16</v>
      </c>
      <c r="JM30" s="292" t="str">
        <f t="shared" si="445"/>
        <v>D4</v>
      </c>
      <c r="JN30" s="296"/>
      <c r="JO30" s="296"/>
      <c r="JP30" s="299"/>
      <c r="JQ30" s="293" t="str">
        <f t="shared" si="446"/>
        <v/>
      </c>
      <c r="JR30" s="293" t="str">
        <f>IF((JQ30&lt;&gt;""),IF(OR($F30&lt;&gt;$G30,PrSettings!$M$4="●"),(($F30-$G30)=(JN30-JO30))*1,0),"")</f>
        <v/>
      </c>
      <c r="JS30" s="293" t="str">
        <f t="shared" si="447"/>
        <v/>
      </c>
      <c r="JT30" s="293" t="str">
        <f>IF(JQ30&lt;&gt;"",IF(ABS($F30-$G30)&gt;=PrSettings!$M$7,(ABS($F30-$G30-JN30+JO30)&lt;=1)*1,IF(AND(JQ30,$F30=$G30,$F30&gt;=PrSettings!$M$6),(ABS(JN30-$F30)&lt;=1)*1,IF(AND(ABS($F30-$G30-JN30+JO30)&lt;=1,$F30+$G30&gt;=PrSettings!$M$8),(ABS(JN30-$F30)&lt;=1)*(ABS(JO30-$G30)&lt;=1)*1,""))),"")</f>
        <v/>
      </c>
      <c r="JU30" s="300"/>
      <c r="JW30" s="291">
        <f t="shared" si="21"/>
        <v>14</v>
      </c>
      <c r="JX30" s="292" t="str">
        <f t="shared" si="448"/>
        <v>D2</v>
      </c>
      <c r="JY30" s="293">
        <f t="shared" si="89"/>
        <v>16</v>
      </c>
      <c r="JZ30" s="292" t="str">
        <f t="shared" si="449"/>
        <v>D4</v>
      </c>
      <c r="KA30" s="296"/>
      <c r="KB30" s="296"/>
      <c r="KC30" s="299"/>
      <c r="KD30" s="293" t="str">
        <f t="shared" si="450"/>
        <v/>
      </c>
      <c r="KE30" s="293" t="str">
        <f>IF((KD30&lt;&gt;""),IF(OR($F30&lt;&gt;$G30,PrSettings!$M$4="●"),(($F30-$G30)=(KA30-KB30))*1,0),"")</f>
        <v/>
      </c>
      <c r="KF30" s="293" t="str">
        <f t="shared" si="451"/>
        <v/>
      </c>
      <c r="KG30" s="293" t="str">
        <f>IF(KD30&lt;&gt;"",IF(ABS($F30-$G30)&gt;=PrSettings!$M$7,(ABS($F30-$G30-KA30+KB30)&lt;=1)*1,IF(AND(KD30,$F30=$G30,$F30&gt;=PrSettings!$M$6),(ABS(KA30-$F30)&lt;=1)*1,IF(AND(ABS($F30-$G30-KA30+KB30)&lt;=1,$F30+$G30&gt;=PrSettings!$M$8),(ABS(KA30-$F30)&lt;=1)*(ABS(KB30-$G30)&lt;=1)*1,""))),"")</f>
        <v/>
      </c>
      <c r="KH30" s="300"/>
      <c r="KJ30" s="291">
        <f t="shared" si="22"/>
        <v>14</v>
      </c>
      <c r="KK30" s="292" t="str">
        <f t="shared" si="452"/>
        <v>D2</v>
      </c>
      <c r="KL30" s="293">
        <f t="shared" si="92"/>
        <v>16</v>
      </c>
      <c r="KM30" s="292" t="str">
        <f t="shared" si="453"/>
        <v>D4</v>
      </c>
      <c r="KN30" s="296"/>
      <c r="KO30" s="296"/>
      <c r="KP30" s="299"/>
      <c r="KQ30" s="293" t="str">
        <f t="shared" si="454"/>
        <v/>
      </c>
      <c r="KR30" s="293" t="str">
        <f>IF((KQ30&lt;&gt;""),IF(OR($F30&lt;&gt;$G30,PrSettings!$M$4="●"),(($F30-$G30)=(KN30-KO30))*1,0),"")</f>
        <v/>
      </c>
      <c r="KS30" s="293" t="str">
        <f t="shared" si="455"/>
        <v/>
      </c>
      <c r="KT30" s="293" t="str">
        <f>IF(KQ30&lt;&gt;"",IF(ABS($F30-$G30)&gt;=PrSettings!$M$7,(ABS($F30-$G30-KN30+KO30)&lt;=1)*1,IF(AND(KQ30,$F30=$G30,$F30&gt;=PrSettings!$M$6),(ABS(KN30-$F30)&lt;=1)*1,IF(AND(ABS($F30-$G30-KN30+KO30)&lt;=1,$F30+$G30&gt;=PrSettings!$M$8),(ABS(KN30-$F30)&lt;=1)*(ABS(KO30-$G30)&lt;=1)*1,""))),"")</f>
        <v/>
      </c>
      <c r="KU30" s="300"/>
      <c r="KW30" s="291">
        <f t="shared" si="23"/>
        <v>14</v>
      </c>
      <c r="KX30" s="292" t="str">
        <f t="shared" si="456"/>
        <v>D2</v>
      </c>
      <c r="KY30" s="293">
        <f t="shared" si="95"/>
        <v>16</v>
      </c>
      <c r="KZ30" s="292" t="str">
        <f t="shared" si="457"/>
        <v>D4</v>
      </c>
      <c r="LA30" s="296"/>
      <c r="LB30" s="296"/>
      <c r="LC30" s="299"/>
      <c r="LD30" s="293" t="str">
        <f t="shared" si="458"/>
        <v/>
      </c>
      <c r="LE30" s="293" t="str">
        <f>IF((LD30&lt;&gt;""),IF(OR($F30&lt;&gt;$G30,PrSettings!$M$4="●"),(($F30-$G30)=(LA30-LB30))*1,0),"")</f>
        <v/>
      </c>
      <c r="LF30" s="293" t="str">
        <f t="shared" si="459"/>
        <v/>
      </c>
      <c r="LG30" s="293" t="str">
        <f>IF(LD30&lt;&gt;"",IF(ABS($F30-$G30)&gt;=PrSettings!$M$7,(ABS($F30-$G30-LA30+LB30)&lt;=1)*1,IF(AND(LD30,$F30=$G30,$F30&gt;=PrSettings!$M$6),(ABS(LA30-$F30)&lt;=1)*1,IF(AND(ABS($F30-$G30-LA30+LB30)&lt;=1,$F30+$G30&gt;=PrSettings!$M$8),(ABS(LA30-$F30)&lt;=1)*(ABS(LB30-$G30)&lt;=1)*1,""))),"")</f>
        <v/>
      </c>
      <c r="LH30" s="300"/>
      <c r="LJ30" s="291">
        <f t="shared" si="24"/>
        <v>14</v>
      </c>
      <c r="LK30" s="292" t="str">
        <f t="shared" si="460"/>
        <v>D2</v>
      </c>
      <c r="LL30" s="293">
        <f t="shared" si="98"/>
        <v>16</v>
      </c>
      <c r="LM30" s="292" t="str">
        <f t="shared" si="461"/>
        <v>D4</v>
      </c>
      <c r="LN30" s="296"/>
      <c r="LO30" s="296"/>
      <c r="LP30" s="299"/>
      <c r="LQ30" s="293" t="str">
        <f t="shared" si="462"/>
        <v/>
      </c>
      <c r="LR30" s="293" t="str">
        <f>IF((LQ30&lt;&gt;""),IF(OR($F30&lt;&gt;$G30,PrSettings!$M$4="●"),(($F30-$G30)=(LN30-LO30))*1,0),"")</f>
        <v/>
      </c>
      <c r="LS30" s="293" t="str">
        <f t="shared" si="463"/>
        <v/>
      </c>
      <c r="LT30" s="293" t="str">
        <f>IF(LQ30&lt;&gt;"",IF(ABS($F30-$G30)&gt;=PrSettings!$M$7,(ABS($F30-$G30-LN30+LO30)&lt;=1)*1,IF(AND(LQ30,$F30=$G30,$F30&gt;=PrSettings!$M$6),(ABS(LN30-$F30)&lt;=1)*1,IF(AND(ABS($F30-$G30-LN30+LO30)&lt;=1,$F30+$G30&gt;=PrSettings!$M$8),(ABS(LN30-$F30)&lt;=1)*(ABS(LO30-$G30)&lt;=1)*1,""))),"")</f>
        <v/>
      </c>
      <c r="LU30" s="300"/>
      <c r="LW30" s="291">
        <f t="shared" si="25"/>
        <v>14</v>
      </c>
      <c r="LX30" s="292" t="str">
        <f t="shared" si="464"/>
        <v>D2</v>
      </c>
      <c r="LY30" s="293">
        <f t="shared" si="101"/>
        <v>16</v>
      </c>
      <c r="LZ30" s="292" t="str">
        <f t="shared" si="465"/>
        <v>D4</v>
      </c>
      <c r="MA30" s="296"/>
      <c r="MB30" s="296"/>
      <c r="MC30" s="299"/>
      <c r="MD30" s="293" t="str">
        <f t="shared" si="466"/>
        <v/>
      </c>
      <c r="ME30" s="293" t="str">
        <f>IF((MD30&lt;&gt;""),IF(OR($F30&lt;&gt;$G30,PrSettings!$M$4="●"),(($F30-$G30)=(MA30-MB30))*1,0),"")</f>
        <v/>
      </c>
      <c r="MF30" s="293" t="str">
        <f t="shared" si="467"/>
        <v/>
      </c>
      <c r="MG30" s="293" t="str">
        <f>IF(MD30&lt;&gt;"",IF(ABS($F30-$G30)&gt;=PrSettings!$M$7,(ABS($F30-$G30-MA30+MB30)&lt;=1)*1,IF(AND(MD30,$F30=$G30,$F30&gt;=PrSettings!$M$6),(ABS(MA30-$F30)&lt;=1)*1,IF(AND(ABS($F30-$G30-MA30+MB30)&lt;=1,$F30+$G30&gt;=PrSettings!$M$8),(ABS(MA30-$F30)&lt;=1)*(ABS(MB30-$G30)&lt;=1)*1,""))),"")</f>
        <v/>
      </c>
      <c r="MH30" s="300"/>
    </row>
    <row r="31" spans="2:346" x14ac:dyDescent="0.25">
      <c r="B31" s="291">
        <f>INDEX(Groups!$C$7:$C$35,MATCH(C31,Groups!$D$7:$D$35,0))</f>
        <v>16</v>
      </c>
      <c r="C31" s="292" t="str">
        <f>CalcD!$P$26</f>
        <v>D4</v>
      </c>
      <c r="D31" s="293">
        <f>INDEX(Groups!$C$7:$C$35,MATCH(E31,Groups!$D$7:$D$35,0))</f>
        <v>13</v>
      </c>
      <c r="E31" s="292" t="str">
        <f>CalcD!$Q$26</f>
        <v>D1</v>
      </c>
      <c r="F31" s="294" t="str">
        <f>CalcD!$R$26</f>
        <v/>
      </c>
      <c r="G31" s="295" t="str">
        <f>CalcD!$S$26</f>
        <v/>
      </c>
      <c r="J31" s="291">
        <f t="shared" si="0"/>
        <v>16</v>
      </c>
      <c r="K31" s="292" t="str">
        <f t="shared" si="364"/>
        <v>D4</v>
      </c>
      <c r="L31" s="293">
        <f t="shared" si="26"/>
        <v>13</v>
      </c>
      <c r="M31" s="292" t="str">
        <f t="shared" si="365"/>
        <v>D1</v>
      </c>
      <c r="N31" s="296"/>
      <c r="O31" s="296"/>
      <c r="P31" s="299"/>
      <c r="Q31" s="293" t="str">
        <f t="shared" si="366"/>
        <v/>
      </c>
      <c r="R31" s="293" t="str">
        <f>IF((Q31&lt;&gt;""),IF(OR($F31&lt;&gt;$G31,PrSettings!$M$4="●"),(($F31-$G31)=(N31-O31))*1,0),"")</f>
        <v/>
      </c>
      <c r="S31" s="293" t="str">
        <f t="shared" si="367"/>
        <v/>
      </c>
      <c r="T31" s="293" t="str">
        <f>IF(Q31&lt;&gt;"",IF(ABS($F31-$G31)&gt;=PrSettings!$M$7,(ABS($F31-$G31-N31+O31)&lt;=1)*1,IF(AND(Q31,$F31=$G31,$F31&gt;=PrSettings!$M$6),(ABS(N31-$F31)&lt;=1)*1,IF(AND(ABS($F31-$G31-N31+O31)&lt;=1,$F31+$G31&gt;=PrSettings!$M$8),(ABS(N31-$F31)&lt;=1)*(ABS(O31-$G31)&lt;=1)*1,""))),"")</f>
        <v/>
      </c>
      <c r="U31" s="300"/>
      <c r="W31" s="291">
        <f t="shared" si="1"/>
        <v>16</v>
      </c>
      <c r="X31" s="292" t="str">
        <f t="shared" si="368"/>
        <v>D4</v>
      </c>
      <c r="Y31" s="293">
        <f t="shared" si="29"/>
        <v>13</v>
      </c>
      <c r="Z31" s="292" t="str">
        <f t="shared" si="369"/>
        <v>D1</v>
      </c>
      <c r="AA31" s="296"/>
      <c r="AB31" s="296"/>
      <c r="AC31" s="299"/>
      <c r="AD31" s="293" t="str">
        <f t="shared" si="370"/>
        <v/>
      </c>
      <c r="AE31" s="293" t="str">
        <f>IF((AD31&lt;&gt;""),IF(OR($F31&lt;&gt;$G31,PrSettings!$M$4="●"),(($F31-$G31)=(AA31-AB31))*1,0),"")</f>
        <v/>
      </c>
      <c r="AF31" s="293" t="str">
        <f t="shared" si="371"/>
        <v/>
      </c>
      <c r="AG31" s="293" t="str">
        <f>IF(AD31&lt;&gt;"",IF(ABS($F31-$G31)&gt;=PrSettings!$M$7,(ABS($F31-$G31-AA31+AB31)&lt;=1)*1,IF(AND(AD31,$F31=$G31,$F31&gt;=PrSettings!$M$6),(ABS(AA31-$F31)&lt;=1)*1,IF(AND(ABS($F31-$G31-AA31+AB31)&lt;=1,$F31+$G31&gt;=PrSettings!$M$8),(ABS(AA31-$F31)&lt;=1)*(ABS(AB31-$G31)&lt;=1)*1,""))),"")</f>
        <v/>
      </c>
      <c r="AH31" s="300"/>
      <c r="AJ31" s="291">
        <f t="shared" si="2"/>
        <v>16</v>
      </c>
      <c r="AK31" s="292" t="str">
        <f t="shared" si="372"/>
        <v>D4</v>
      </c>
      <c r="AL31" s="293">
        <f t="shared" si="32"/>
        <v>13</v>
      </c>
      <c r="AM31" s="292" t="str">
        <f t="shared" si="373"/>
        <v>D1</v>
      </c>
      <c r="AN31" s="296"/>
      <c r="AO31" s="296"/>
      <c r="AP31" s="299"/>
      <c r="AQ31" s="293" t="str">
        <f t="shared" si="374"/>
        <v/>
      </c>
      <c r="AR31" s="293" t="str">
        <f>IF((AQ31&lt;&gt;""),IF(OR($F31&lt;&gt;$G31,PrSettings!$M$4="●"),(($F31-$G31)=(AN31-AO31))*1,0),"")</f>
        <v/>
      </c>
      <c r="AS31" s="293" t="str">
        <f t="shared" si="375"/>
        <v/>
      </c>
      <c r="AT31" s="293" t="str">
        <f>IF(AQ31&lt;&gt;"",IF(ABS($F31-$G31)&gt;=PrSettings!$M$7,(ABS($F31-$G31-AN31+AO31)&lt;=1)*1,IF(AND(AQ31,$F31=$G31,$F31&gt;=PrSettings!$M$6),(ABS(AN31-$F31)&lt;=1)*1,IF(AND(ABS($F31-$G31-AN31+AO31)&lt;=1,$F31+$G31&gt;=PrSettings!$M$8),(ABS(AN31-$F31)&lt;=1)*(ABS(AO31-$G31)&lt;=1)*1,""))),"")</f>
        <v/>
      </c>
      <c r="AU31" s="300"/>
      <c r="AW31" s="291">
        <f t="shared" si="3"/>
        <v>16</v>
      </c>
      <c r="AX31" s="292" t="str">
        <f t="shared" si="376"/>
        <v>D4</v>
      </c>
      <c r="AY31" s="293">
        <f t="shared" si="35"/>
        <v>13</v>
      </c>
      <c r="AZ31" s="292" t="str">
        <f t="shared" si="377"/>
        <v>D1</v>
      </c>
      <c r="BA31" s="296"/>
      <c r="BB31" s="296"/>
      <c r="BC31" s="299"/>
      <c r="BD31" s="293" t="str">
        <f t="shared" si="378"/>
        <v/>
      </c>
      <c r="BE31" s="293" t="str">
        <f>IF((BD31&lt;&gt;""),IF(OR($F31&lt;&gt;$G31,PrSettings!$M$4="●"),(($F31-$G31)=(BA31-BB31))*1,0),"")</f>
        <v/>
      </c>
      <c r="BF31" s="293" t="str">
        <f t="shared" si="379"/>
        <v/>
      </c>
      <c r="BG31" s="293" t="str">
        <f>IF(BD31&lt;&gt;"",IF(ABS($F31-$G31)&gt;=PrSettings!$M$7,(ABS($F31-$G31-BA31+BB31)&lt;=1)*1,IF(AND(BD31,$F31=$G31,$F31&gt;=PrSettings!$M$6),(ABS(BA31-$F31)&lt;=1)*1,IF(AND(ABS($F31-$G31-BA31+BB31)&lt;=1,$F31+$G31&gt;=PrSettings!$M$8),(ABS(BA31-$F31)&lt;=1)*(ABS(BB31-$G31)&lt;=1)*1,""))),"")</f>
        <v/>
      </c>
      <c r="BH31" s="300"/>
      <c r="BJ31" s="291">
        <f t="shared" si="4"/>
        <v>16</v>
      </c>
      <c r="BK31" s="292" t="str">
        <f t="shared" si="380"/>
        <v>D4</v>
      </c>
      <c r="BL31" s="293">
        <f t="shared" si="38"/>
        <v>13</v>
      </c>
      <c r="BM31" s="292" t="str">
        <f t="shared" si="381"/>
        <v>D1</v>
      </c>
      <c r="BN31" s="296"/>
      <c r="BO31" s="296"/>
      <c r="BP31" s="299"/>
      <c r="BQ31" s="293" t="str">
        <f t="shared" si="382"/>
        <v/>
      </c>
      <c r="BR31" s="293" t="str">
        <f>IF((BQ31&lt;&gt;""),IF(OR($F31&lt;&gt;$G31,PrSettings!$M$4="●"),(($F31-$G31)=(BN31-BO31))*1,0),"")</f>
        <v/>
      </c>
      <c r="BS31" s="293" t="str">
        <f t="shared" si="383"/>
        <v/>
      </c>
      <c r="BT31" s="293" t="str">
        <f>IF(BQ31&lt;&gt;"",IF(ABS($F31-$G31)&gt;=PrSettings!$M$7,(ABS($F31-$G31-BN31+BO31)&lt;=1)*1,IF(AND(BQ31,$F31=$G31,$F31&gt;=PrSettings!$M$6),(ABS(BN31-$F31)&lt;=1)*1,IF(AND(ABS($F31-$G31-BN31+BO31)&lt;=1,$F31+$G31&gt;=PrSettings!$M$8),(ABS(BN31-$F31)&lt;=1)*(ABS(BO31-$G31)&lt;=1)*1,""))),"")</f>
        <v/>
      </c>
      <c r="BU31" s="300"/>
      <c r="BW31" s="291">
        <f t="shared" si="5"/>
        <v>16</v>
      </c>
      <c r="BX31" s="292" t="str">
        <f t="shared" si="384"/>
        <v>D4</v>
      </c>
      <c r="BY31" s="293">
        <f t="shared" si="41"/>
        <v>13</v>
      </c>
      <c r="BZ31" s="292" t="str">
        <f t="shared" si="385"/>
        <v>D1</v>
      </c>
      <c r="CA31" s="296"/>
      <c r="CB31" s="296"/>
      <c r="CC31" s="299"/>
      <c r="CD31" s="293" t="str">
        <f t="shared" si="386"/>
        <v/>
      </c>
      <c r="CE31" s="293" t="str">
        <f>IF((CD31&lt;&gt;""),IF(OR($F31&lt;&gt;$G31,PrSettings!$M$4="●"),(($F31-$G31)=(CA31-CB31))*1,0),"")</f>
        <v/>
      </c>
      <c r="CF31" s="293" t="str">
        <f t="shared" si="387"/>
        <v/>
      </c>
      <c r="CG31" s="293" t="str">
        <f>IF(CD31&lt;&gt;"",IF(ABS($F31-$G31)&gt;=PrSettings!$M$7,(ABS($F31-$G31-CA31+CB31)&lt;=1)*1,IF(AND(CD31,$F31=$G31,$F31&gt;=PrSettings!$M$6),(ABS(CA31-$F31)&lt;=1)*1,IF(AND(ABS($F31-$G31-CA31+CB31)&lt;=1,$F31+$G31&gt;=PrSettings!$M$8),(ABS(CA31-$F31)&lt;=1)*(ABS(CB31-$G31)&lt;=1)*1,""))),"")</f>
        <v/>
      </c>
      <c r="CH31" s="300"/>
      <c r="CJ31" s="291">
        <f t="shared" si="6"/>
        <v>16</v>
      </c>
      <c r="CK31" s="292" t="str">
        <f t="shared" si="388"/>
        <v>D4</v>
      </c>
      <c r="CL31" s="293">
        <f t="shared" si="44"/>
        <v>13</v>
      </c>
      <c r="CM31" s="292" t="str">
        <f t="shared" si="389"/>
        <v>D1</v>
      </c>
      <c r="CN31" s="296"/>
      <c r="CO31" s="296"/>
      <c r="CP31" s="299"/>
      <c r="CQ31" s="293" t="str">
        <f t="shared" si="390"/>
        <v/>
      </c>
      <c r="CR31" s="293" t="str">
        <f>IF((CQ31&lt;&gt;""),IF(OR($F31&lt;&gt;$G31,PrSettings!$M$4="●"),(($F31-$G31)=(CN31-CO31))*1,0),"")</f>
        <v/>
      </c>
      <c r="CS31" s="293" t="str">
        <f t="shared" si="391"/>
        <v/>
      </c>
      <c r="CT31" s="293" t="str">
        <f>IF(CQ31&lt;&gt;"",IF(ABS($F31-$G31)&gt;=PrSettings!$M$7,(ABS($F31-$G31-CN31+CO31)&lt;=1)*1,IF(AND(CQ31,$F31=$G31,$F31&gt;=PrSettings!$M$6),(ABS(CN31-$F31)&lt;=1)*1,IF(AND(ABS($F31-$G31-CN31+CO31)&lt;=1,$F31+$G31&gt;=PrSettings!$M$8),(ABS(CN31-$F31)&lt;=1)*(ABS(CO31-$G31)&lt;=1)*1,""))),"")</f>
        <v/>
      </c>
      <c r="CU31" s="300"/>
      <c r="CW31" s="291">
        <f t="shared" si="7"/>
        <v>16</v>
      </c>
      <c r="CX31" s="292" t="str">
        <f t="shared" si="392"/>
        <v>D4</v>
      </c>
      <c r="CY31" s="293">
        <f t="shared" si="47"/>
        <v>13</v>
      </c>
      <c r="CZ31" s="292" t="str">
        <f t="shared" si="393"/>
        <v>D1</v>
      </c>
      <c r="DA31" s="296"/>
      <c r="DB31" s="296"/>
      <c r="DC31" s="299"/>
      <c r="DD31" s="293" t="str">
        <f t="shared" si="394"/>
        <v/>
      </c>
      <c r="DE31" s="293" t="str">
        <f>IF((DD31&lt;&gt;""),IF(OR($F31&lt;&gt;$G31,PrSettings!$M$4="●"),(($F31-$G31)=(DA31-DB31))*1,0),"")</f>
        <v/>
      </c>
      <c r="DF31" s="293" t="str">
        <f t="shared" si="395"/>
        <v/>
      </c>
      <c r="DG31" s="293" t="str">
        <f>IF(DD31&lt;&gt;"",IF(ABS($F31-$G31)&gt;=PrSettings!$M$7,(ABS($F31-$G31-DA31+DB31)&lt;=1)*1,IF(AND(DD31,$F31=$G31,$F31&gt;=PrSettings!$M$6),(ABS(DA31-$F31)&lt;=1)*1,IF(AND(ABS($F31-$G31-DA31+DB31)&lt;=1,$F31+$G31&gt;=PrSettings!$M$8),(ABS(DA31-$F31)&lt;=1)*(ABS(DB31-$G31)&lt;=1)*1,""))),"")</f>
        <v/>
      </c>
      <c r="DH31" s="300"/>
      <c r="DJ31" s="291">
        <f t="shared" si="8"/>
        <v>16</v>
      </c>
      <c r="DK31" s="292" t="str">
        <f t="shared" si="396"/>
        <v>D4</v>
      </c>
      <c r="DL31" s="293">
        <f t="shared" si="50"/>
        <v>13</v>
      </c>
      <c r="DM31" s="292" t="str">
        <f t="shared" si="397"/>
        <v>D1</v>
      </c>
      <c r="DN31" s="296"/>
      <c r="DO31" s="296"/>
      <c r="DP31" s="299"/>
      <c r="DQ31" s="293" t="str">
        <f t="shared" si="398"/>
        <v/>
      </c>
      <c r="DR31" s="293" t="str">
        <f>IF((DQ31&lt;&gt;""),IF(OR($F31&lt;&gt;$G31,PrSettings!$M$4="●"),(($F31-$G31)=(DN31-DO31))*1,0),"")</f>
        <v/>
      </c>
      <c r="DS31" s="293" t="str">
        <f t="shared" si="399"/>
        <v/>
      </c>
      <c r="DT31" s="293" t="str">
        <f>IF(DQ31&lt;&gt;"",IF(ABS($F31-$G31)&gt;=PrSettings!$M$7,(ABS($F31-$G31-DN31+DO31)&lt;=1)*1,IF(AND(DQ31,$F31=$G31,$F31&gt;=PrSettings!$M$6),(ABS(DN31-$F31)&lt;=1)*1,IF(AND(ABS($F31-$G31-DN31+DO31)&lt;=1,$F31+$G31&gt;=PrSettings!$M$8),(ABS(DN31-$F31)&lt;=1)*(ABS(DO31-$G31)&lt;=1)*1,""))),"")</f>
        <v/>
      </c>
      <c r="DU31" s="300"/>
      <c r="DW31" s="291">
        <f t="shared" si="9"/>
        <v>16</v>
      </c>
      <c r="DX31" s="292" t="str">
        <f t="shared" si="400"/>
        <v>D4</v>
      </c>
      <c r="DY31" s="293">
        <f t="shared" si="53"/>
        <v>13</v>
      </c>
      <c r="DZ31" s="292" t="str">
        <f t="shared" si="401"/>
        <v>D1</v>
      </c>
      <c r="EA31" s="296"/>
      <c r="EB31" s="296"/>
      <c r="EC31" s="299"/>
      <c r="ED31" s="293" t="str">
        <f t="shared" si="402"/>
        <v/>
      </c>
      <c r="EE31" s="293" t="str">
        <f>IF((ED31&lt;&gt;""),IF(OR($F31&lt;&gt;$G31,PrSettings!$M$4="●"),(($F31-$G31)=(EA31-EB31))*1,0),"")</f>
        <v/>
      </c>
      <c r="EF31" s="293" t="str">
        <f t="shared" si="403"/>
        <v/>
      </c>
      <c r="EG31" s="293" t="str">
        <f>IF(ED31&lt;&gt;"",IF(ABS($F31-$G31)&gt;=PrSettings!$M$7,(ABS($F31-$G31-EA31+EB31)&lt;=1)*1,IF(AND(ED31,$F31=$G31,$F31&gt;=PrSettings!$M$6),(ABS(EA31-$F31)&lt;=1)*1,IF(AND(ABS($F31-$G31-EA31+EB31)&lt;=1,$F31+$G31&gt;=PrSettings!$M$8),(ABS(EA31-$F31)&lt;=1)*(ABS(EB31-$G31)&lt;=1)*1,""))),"")</f>
        <v/>
      </c>
      <c r="EH31" s="300"/>
      <c r="EJ31" s="291">
        <f t="shared" si="10"/>
        <v>16</v>
      </c>
      <c r="EK31" s="292" t="str">
        <f t="shared" si="404"/>
        <v>D4</v>
      </c>
      <c r="EL31" s="293">
        <f t="shared" si="56"/>
        <v>13</v>
      </c>
      <c r="EM31" s="292" t="str">
        <f t="shared" si="405"/>
        <v>D1</v>
      </c>
      <c r="EN31" s="296"/>
      <c r="EO31" s="296"/>
      <c r="EP31" s="299"/>
      <c r="EQ31" s="293" t="str">
        <f t="shared" si="406"/>
        <v/>
      </c>
      <c r="ER31" s="293" t="str">
        <f>IF((EQ31&lt;&gt;""),IF(OR($F31&lt;&gt;$G31,PrSettings!$M$4="●"),(($F31-$G31)=(EN31-EO31))*1,0),"")</f>
        <v/>
      </c>
      <c r="ES31" s="293" t="str">
        <f t="shared" si="407"/>
        <v/>
      </c>
      <c r="ET31" s="293" t="str">
        <f>IF(EQ31&lt;&gt;"",IF(ABS($F31-$G31)&gt;=PrSettings!$M$7,(ABS($F31-$G31-EN31+EO31)&lt;=1)*1,IF(AND(EQ31,$F31=$G31,$F31&gt;=PrSettings!$M$6),(ABS(EN31-$F31)&lt;=1)*1,IF(AND(ABS($F31-$G31-EN31+EO31)&lt;=1,$F31+$G31&gt;=PrSettings!$M$8),(ABS(EN31-$F31)&lt;=1)*(ABS(EO31-$G31)&lt;=1)*1,""))),"")</f>
        <v/>
      </c>
      <c r="EU31" s="300"/>
      <c r="EW31" s="291">
        <f t="shared" si="11"/>
        <v>16</v>
      </c>
      <c r="EX31" s="292" t="str">
        <f t="shared" si="408"/>
        <v>D4</v>
      </c>
      <c r="EY31" s="293">
        <f t="shared" si="59"/>
        <v>13</v>
      </c>
      <c r="EZ31" s="292" t="str">
        <f t="shared" si="409"/>
        <v>D1</v>
      </c>
      <c r="FA31" s="296"/>
      <c r="FB31" s="296"/>
      <c r="FC31" s="299"/>
      <c r="FD31" s="293" t="str">
        <f t="shared" si="410"/>
        <v/>
      </c>
      <c r="FE31" s="293" t="str">
        <f>IF((FD31&lt;&gt;""),IF(OR($F31&lt;&gt;$G31,PrSettings!$M$4="●"),(($F31-$G31)=(FA31-FB31))*1,0),"")</f>
        <v/>
      </c>
      <c r="FF31" s="293" t="str">
        <f t="shared" si="411"/>
        <v/>
      </c>
      <c r="FG31" s="293" t="str">
        <f>IF(FD31&lt;&gt;"",IF(ABS($F31-$G31)&gt;=PrSettings!$M$7,(ABS($F31-$G31-FA31+FB31)&lt;=1)*1,IF(AND(FD31,$F31=$G31,$F31&gt;=PrSettings!$M$6),(ABS(FA31-$F31)&lt;=1)*1,IF(AND(ABS($F31-$G31-FA31+FB31)&lt;=1,$F31+$G31&gt;=PrSettings!$M$8),(ABS(FA31-$F31)&lt;=1)*(ABS(FB31-$G31)&lt;=1)*1,""))),"")</f>
        <v/>
      </c>
      <c r="FH31" s="300"/>
      <c r="FJ31" s="291">
        <f t="shared" si="12"/>
        <v>16</v>
      </c>
      <c r="FK31" s="292" t="str">
        <f t="shared" si="412"/>
        <v>D4</v>
      </c>
      <c r="FL31" s="293">
        <f t="shared" si="62"/>
        <v>13</v>
      </c>
      <c r="FM31" s="292" t="str">
        <f t="shared" si="413"/>
        <v>D1</v>
      </c>
      <c r="FN31" s="296"/>
      <c r="FO31" s="296"/>
      <c r="FP31" s="299"/>
      <c r="FQ31" s="293" t="str">
        <f t="shared" si="414"/>
        <v/>
      </c>
      <c r="FR31" s="293" t="str">
        <f>IF((FQ31&lt;&gt;""),IF(OR($F31&lt;&gt;$G31,PrSettings!$M$4="●"),(($F31-$G31)=(FN31-FO31))*1,0),"")</f>
        <v/>
      </c>
      <c r="FS31" s="293" t="str">
        <f t="shared" si="415"/>
        <v/>
      </c>
      <c r="FT31" s="293" t="str">
        <f>IF(FQ31&lt;&gt;"",IF(ABS($F31-$G31)&gt;=PrSettings!$M$7,(ABS($F31-$G31-FN31+FO31)&lt;=1)*1,IF(AND(FQ31,$F31=$G31,$F31&gt;=PrSettings!$M$6),(ABS(FN31-$F31)&lt;=1)*1,IF(AND(ABS($F31-$G31-FN31+FO31)&lt;=1,$F31+$G31&gt;=PrSettings!$M$8),(ABS(FN31-$F31)&lt;=1)*(ABS(FO31-$G31)&lt;=1)*1,""))),"")</f>
        <v/>
      </c>
      <c r="FU31" s="300"/>
      <c r="FW31" s="291">
        <f t="shared" si="13"/>
        <v>16</v>
      </c>
      <c r="FX31" s="292" t="str">
        <f t="shared" si="416"/>
        <v>D4</v>
      </c>
      <c r="FY31" s="293">
        <f t="shared" si="65"/>
        <v>13</v>
      </c>
      <c r="FZ31" s="292" t="str">
        <f t="shared" si="417"/>
        <v>D1</v>
      </c>
      <c r="GA31" s="296"/>
      <c r="GB31" s="296"/>
      <c r="GC31" s="299"/>
      <c r="GD31" s="293" t="str">
        <f t="shared" si="418"/>
        <v/>
      </c>
      <c r="GE31" s="293" t="str">
        <f>IF((GD31&lt;&gt;""),IF(OR($F31&lt;&gt;$G31,PrSettings!$M$4="●"),(($F31-$G31)=(GA31-GB31))*1,0),"")</f>
        <v/>
      </c>
      <c r="GF31" s="293" t="str">
        <f t="shared" si="419"/>
        <v/>
      </c>
      <c r="GG31" s="293" t="str">
        <f>IF(GD31&lt;&gt;"",IF(ABS($F31-$G31)&gt;=PrSettings!$M$7,(ABS($F31-$G31-GA31+GB31)&lt;=1)*1,IF(AND(GD31,$F31=$G31,$F31&gt;=PrSettings!$M$6),(ABS(GA31-$F31)&lt;=1)*1,IF(AND(ABS($F31-$G31-GA31+GB31)&lt;=1,$F31+$G31&gt;=PrSettings!$M$8),(ABS(GA31-$F31)&lt;=1)*(ABS(GB31-$G31)&lt;=1)*1,""))),"")</f>
        <v/>
      </c>
      <c r="GH31" s="300"/>
      <c r="GJ31" s="291">
        <f t="shared" si="14"/>
        <v>16</v>
      </c>
      <c r="GK31" s="292" t="str">
        <f t="shared" si="420"/>
        <v>D4</v>
      </c>
      <c r="GL31" s="293">
        <f t="shared" si="68"/>
        <v>13</v>
      </c>
      <c r="GM31" s="292" t="str">
        <f t="shared" si="421"/>
        <v>D1</v>
      </c>
      <c r="GN31" s="296"/>
      <c r="GO31" s="296"/>
      <c r="GP31" s="299"/>
      <c r="GQ31" s="293" t="str">
        <f t="shared" si="422"/>
        <v/>
      </c>
      <c r="GR31" s="293" t="str">
        <f>IF((GQ31&lt;&gt;""),IF(OR($F31&lt;&gt;$G31,PrSettings!$M$4="●"),(($F31-$G31)=(GN31-GO31))*1,0),"")</f>
        <v/>
      </c>
      <c r="GS31" s="293" t="str">
        <f t="shared" si="423"/>
        <v/>
      </c>
      <c r="GT31" s="293" t="str">
        <f>IF(GQ31&lt;&gt;"",IF(ABS($F31-$G31)&gt;=PrSettings!$M$7,(ABS($F31-$G31-GN31+GO31)&lt;=1)*1,IF(AND(GQ31,$F31=$G31,$F31&gt;=PrSettings!$M$6),(ABS(GN31-$F31)&lt;=1)*1,IF(AND(ABS($F31-$G31-GN31+GO31)&lt;=1,$F31+$G31&gt;=PrSettings!$M$8),(ABS(GN31-$F31)&lt;=1)*(ABS(GO31-$G31)&lt;=1)*1,""))),"")</f>
        <v/>
      </c>
      <c r="GU31" s="300"/>
      <c r="GW31" s="291">
        <f t="shared" si="15"/>
        <v>16</v>
      </c>
      <c r="GX31" s="292" t="str">
        <f t="shared" si="424"/>
        <v>D4</v>
      </c>
      <c r="GY31" s="293">
        <f t="shared" si="71"/>
        <v>13</v>
      </c>
      <c r="GZ31" s="292" t="str">
        <f t="shared" si="425"/>
        <v>D1</v>
      </c>
      <c r="HA31" s="296"/>
      <c r="HB31" s="296"/>
      <c r="HC31" s="299"/>
      <c r="HD31" s="293" t="str">
        <f t="shared" si="426"/>
        <v/>
      </c>
      <c r="HE31" s="293" t="str">
        <f>IF((HD31&lt;&gt;""),IF(OR($F31&lt;&gt;$G31,PrSettings!$M$4="●"),(($F31-$G31)=(HA31-HB31))*1,0),"")</f>
        <v/>
      </c>
      <c r="HF31" s="293" t="str">
        <f t="shared" si="427"/>
        <v/>
      </c>
      <c r="HG31" s="293" t="str">
        <f>IF(HD31&lt;&gt;"",IF(ABS($F31-$G31)&gt;=PrSettings!$M$7,(ABS($F31-$G31-HA31+HB31)&lt;=1)*1,IF(AND(HD31,$F31=$G31,$F31&gt;=PrSettings!$M$6),(ABS(HA31-$F31)&lt;=1)*1,IF(AND(ABS($F31-$G31-HA31+HB31)&lt;=1,$F31+$G31&gt;=PrSettings!$M$8),(ABS(HA31-$F31)&lt;=1)*(ABS(HB31-$G31)&lt;=1)*1,""))),"")</f>
        <v/>
      </c>
      <c r="HH31" s="300"/>
      <c r="HJ31" s="291">
        <f t="shared" si="16"/>
        <v>16</v>
      </c>
      <c r="HK31" s="292" t="str">
        <f t="shared" si="428"/>
        <v>D4</v>
      </c>
      <c r="HL31" s="293">
        <f t="shared" si="74"/>
        <v>13</v>
      </c>
      <c r="HM31" s="292" t="str">
        <f t="shared" si="429"/>
        <v>D1</v>
      </c>
      <c r="HN31" s="296"/>
      <c r="HO31" s="296"/>
      <c r="HP31" s="299"/>
      <c r="HQ31" s="293" t="str">
        <f t="shared" si="430"/>
        <v/>
      </c>
      <c r="HR31" s="293" t="str">
        <f>IF((HQ31&lt;&gt;""),IF(OR($F31&lt;&gt;$G31,PrSettings!$M$4="●"),(($F31-$G31)=(HN31-HO31))*1,0),"")</f>
        <v/>
      </c>
      <c r="HS31" s="293" t="str">
        <f t="shared" si="431"/>
        <v/>
      </c>
      <c r="HT31" s="293" t="str">
        <f>IF(HQ31&lt;&gt;"",IF(ABS($F31-$G31)&gt;=PrSettings!$M$7,(ABS($F31-$G31-HN31+HO31)&lt;=1)*1,IF(AND(HQ31,$F31=$G31,$F31&gt;=PrSettings!$M$6),(ABS(HN31-$F31)&lt;=1)*1,IF(AND(ABS($F31-$G31-HN31+HO31)&lt;=1,$F31+$G31&gt;=PrSettings!$M$8),(ABS(HN31-$F31)&lt;=1)*(ABS(HO31-$G31)&lt;=1)*1,""))),"")</f>
        <v/>
      </c>
      <c r="HU31" s="300"/>
      <c r="HW31" s="291">
        <f t="shared" si="17"/>
        <v>16</v>
      </c>
      <c r="HX31" s="292" t="str">
        <f t="shared" si="432"/>
        <v>D4</v>
      </c>
      <c r="HY31" s="293">
        <f t="shared" si="77"/>
        <v>13</v>
      </c>
      <c r="HZ31" s="292" t="str">
        <f t="shared" si="433"/>
        <v>D1</v>
      </c>
      <c r="IA31" s="296"/>
      <c r="IB31" s="296"/>
      <c r="IC31" s="299"/>
      <c r="ID31" s="293" t="str">
        <f t="shared" si="434"/>
        <v/>
      </c>
      <c r="IE31" s="293" t="str">
        <f>IF((ID31&lt;&gt;""),IF(OR($F31&lt;&gt;$G31,PrSettings!$M$4="●"),(($F31-$G31)=(IA31-IB31))*1,0),"")</f>
        <v/>
      </c>
      <c r="IF31" s="293" t="str">
        <f t="shared" si="435"/>
        <v/>
      </c>
      <c r="IG31" s="293" t="str">
        <f>IF(ID31&lt;&gt;"",IF(ABS($F31-$G31)&gt;=PrSettings!$M$7,(ABS($F31-$G31-IA31+IB31)&lt;=1)*1,IF(AND(ID31,$F31=$G31,$F31&gt;=PrSettings!$M$6),(ABS(IA31-$F31)&lt;=1)*1,IF(AND(ABS($F31-$G31-IA31+IB31)&lt;=1,$F31+$G31&gt;=PrSettings!$M$8),(ABS(IA31-$F31)&lt;=1)*(ABS(IB31-$G31)&lt;=1)*1,""))),"")</f>
        <v/>
      </c>
      <c r="IH31" s="300"/>
      <c r="IJ31" s="291">
        <f t="shared" si="18"/>
        <v>16</v>
      </c>
      <c r="IK31" s="292" t="str">
        <f t="shared" si="436"/>
        <v>D4</v>
      </c>
      <c r="IL31" s="293">
        <f t="shared" si="80"/>
        <v>13</v>
      </c>
      <c r="IM31" s="292" t="str">
        <f t="shared" si="437"/>
        <v>D1</v>
      </c>
      <c r="IN31" s="296"/>
      <c r="IO31" s="296"/>
      <c r="IP31" s="299"/>
      <c r="IQ31" s="293" t="str">
        <f t="shared" si="438"/>
        <v/>
      </c>
      <c r="IR31" s="293" t="str">
        <f>IF((IQ31&lt;&gt;""),IF(OR($F31&lt;&gt;$G31,PrSettings!$M$4="●"),(($F31-$G31)=(IN31-IO31))*1,0),"")</f>
        <v/>
      </c>
      <c r="IS31" s="293" t="str">
        <f t="shared" si="439"/>
        <v/>
      </c>
      <c r="IT31" s="293" t="str">
        <f>IF(IQ31&lt;&gt;"",IF(ABS($F31-$G31)&gt;=PrSettings!$M$7,(ABS($F31-$G31-IN31+IO31)&lt;=1)*1,IF(AND(IQ31,$F31=$G31,$F31&gt;=PrSettings!$M$6),(ABS(IN31-$F31)&lt;=1)*1,IF(AND(ABS($F31-$G31-IN31+IO31)&lt;=1,$F31+$G31&gt;=PrSettings!$M$8),(ABS(IN31-$F31)&lt;=1)*(ABS(IO31-$G31)&lt;=1)*1,""))),"")</f>
        <v/>
      </c>
      <c r="IU31" s="300"/>
      <c r="IW31" s="291">
        <f t="shared" si="19"/>
        <v>16</v>
      </c>
      <c r="IX31" s="292" t="str">
        <f t="shared" si="440"/>
        <v>D4</v>
      </c>
      <c r="IY31" s="293">
        <f t="shared" si="83"/>
        <v>13</v>
      </c>
      <c r="IZ31" s="292" t="str">
        <f t="shared" si="441"/>
        <v>D1</v>
      </c>
      <c r="JA31" s="296"/>
      <c r="JB31" s="296"/>
      <c r="JC31" s="299"/>
      <c r="JD31" s="293" t="str">
        <f t="shared" si="442"/>
        <v/>
      </c>
      <c r="JE31" s="293" t="str">
        <f>IF((JD31&lt;&gt;""),IF(OR($F31&lt;&gt;$G31,PrSettings!$M$4="●"),(($F31-$G31)=(JA31-JB31))*1,0),"")</f>
        <v/>
      </c>
      <c r="JF31" s="293" t="str">
        <f t="shared" si="443"/>
        <v/>
      </c>
      <c r="JG31" s="293" t="str">
        <f>IF(JD31&lt;&gt;"",IF(ABS($F31-$G31)&gt;=PrSettings!$M$7,(ABS($F31-$G31-JA31+JB31)&lt;=1)*1,IF(AND(JD31,$F31=$G31,$F31&gt;=PrSettings!$M$6),(ABS(JA31-$F31)&lt;=1)*1,IF(AND(ABS($F31-$G31-JA31+JB31)&lt;=1,$F31+$G31&gt;=PrSettings!$M$8),(ABS(JA31-$F31)&lt;=1)*(ABS(JB31-$G31)&lt;=1)*1,""))),"")</f>
        <v/>
      </c>
      <c r="JH31" s="300"/>
      <c r="JJ31" s="291">
        <f t="shared" si="20"/>
        <v>16</v>
      </c>
      <c r="JK31" s="292" t="str">
        <f t="shared" si="444"/>
        <v>D4</v>
      </c>
      <c r="JL31" s="293">
        <f t="shared" si="86"/>
        <v>13</v>
      </c>
      <c r="JM31" s="292" t="str">
        <f t="shared" si="445"/>
        <v>D1</v>
      </c>
      <c r="JN31" s="296"/>
      <c r="JO31" s="296"/>
      <c r="JP31" s="299"/>
      <c r="JQ31" s="293" t="str">
        <f t="shared" si="446"/>
        <v/>
      </c>
      <c r="JR31" s="293" t="str">
        <f>IF((JQ31&lt;&gt;""),IF(OR($F31&lt;&gt;$G31,PrSettings!$M$4="●"),(($F31-$G31)=(JN31-JO31))*1,0),"")</f>
        <v/>
      </c>
      <c r="JS31" s="293" t="str">
        <f t="shared" si="447"/>
        <v/>
      </c>
      <c r="JT31" s="293" t="str">
        <f>IF(JQ31&lt;&gt;"",IF(ABS($F31-$G31)&gt;=PrSettings!$M$7,(ABS($F31-$G31-JN31+JO31)&lt;=1)*1,IF(AND(JQ31,$F31=$G31,$F31&gt;=PrSettings!$M$6),(ABS(JN31-$F31)&lt;=1)*1,IF(AND(ABS($F31-$G31-JN31+JO31)&lt;=1,$F31+$G31&gt;=PrSettings!$M$8),(ABS(JN31-$F31)&lt;=1)*(ABS(JO31-$G31)&lt;=1)*1,""))),"")</f>
        <v/>
      </c>
      <c r="JU31" s="300"/>
      <c r="JW31" s="291">
        <f t="shared" si="21"/>
        <v>16</v>
      </c>
      <c r="JX31" s="292" t="str">
        <f t="shared" si="448"/>
        <v>D4</v>
      </c>
      <c r="JY31" s="293">
        <f t="shared" si="89"/>
        <v>13</v>
      </c>
      <c r="JZ31" s="292" t="str">
        <f t="shared" si="449"/>
        <v>D1</v>
      </c>
      <c r="KA31" s="296"/>
      <c r="KB31" s="296"/>
      <c r="KC31" s="299"/>
      <c r="KD31" s="293" t="str">
        <f t="shared" si="450"/>
        <v/>
      </c>
      <c r="KE31" s="293" t="str">
        <f>IF((KD31&lt;&gt;""),IF(OR($F31&lt;&gt;$G31,PrSettings!$M$4="●"),(($F31-$G31)=(KA31-KB31))*1,0),"")</f>
        <v/>
      </c>
      <c r="KF31" s="293" t="str">
        <f t="shared" si="451"/>
        <v/>
      </c>
      <c r="KG31" s="293" t="str">
        <f>IF(KD31&lt;&gt;"",IF(ABS($F31-$G31)&gt;=PrSettings!$M$7,(ABS($F31-$G31-KA31+KB31)&lt;=1)*1,IF(AND(KD31,$F31=$G31,$F31&gt;=PrSettings!$M$6),(ABS(KA31-$F31)&lt;=1)*1,IF(AND(ABS($F31-$G31-KA31+KB31)&lt;=1,$F31+$G31&gt;=PrSettings!$M$8),(ABS(KA31-$F31)&lt;=1)*(ABS(KB31-$G31)&lt;=1)*1,""))),"")</f>
        <v/>
      </c>
      <c r="KH31" s="300"/>
      <c r="KJ31" s="291">
        <f t="shared" si="22"/>
        <v>16</v>
      </c>
      <c r="KK31" s="292" t="str">
        <f t="shared" si="452"/>
        <v>D4</v>
      </c>
      <c r="KL31" s="293">
        <f t="shared" si="92"/>
        <v>13</v>
      </c>
      <c r="KM31" s="292" t="str">
        <f t="shared" si="453"/>
        <v>D1</v>
      </c>
      <c r="KN31" s="296"/>
      <c r="KO31" s="296"/>
      <c r="KP31" s="299"/>
      <c r="KQ31" s="293" t="str">
        <f t="shared" si="454"/>
        <v/>
      </c>
      <c r="KR31" s="293" t="str">
        <f>IF((KQ31&lt;&gt;""),IF(OR($F31&lt;&gt;$G31,PrSettings!$M$4="●"),(($F31-$G31)=(KN31-KO31))*1,0),"")</f>
        <v/>
      </c>
      <c r="KS31" s="293" t="str">
        <f t="shared" si="455"/>
        <v/>
      </c>
      <c r="KT31" s="293" t="str">
        <f>IF(KQ31&lt;&gt;"",IF(ABS($F31-$G31)&gt;=PrSettings!$M$7,(ABS($F31-$G31-KN31+KO31)&lt;=1)*1,IF(AND(KQ31,$F31=$G31,$F31&gt;=PrSettings!$M$6),(ABS(KN31-$F31)&lt;=1)*1,IF(AND(ABS($F31-$G31-KN31+KO31)&lt;=1,$F31+$G31&gt;=PrSettings!$M$8),(ABS(KN31-$F31)&lt;=1)*(ABS(KO31-$G31)&lt;=1)*1,""))),"")</f>
        <v/>
      </c>
      <c r="KU31" s="300"/>
      <c r="KW31" s="291">
        <f t="shared" si="23"/>
        <v>16</v>
      </c>
      <c r="KX31" s="292" t="str">
        <f t="shared" si="456"/>
        <v>D4</v>
      </c>
      <c r="KY31" s="293">
        <f t="shared" si="95"/>
        <v>13</v>
      </c>
      <c r="KZ31" s="292" t="str">
        <f t="shared" si="457"/>
        <v>D1</v>
      </c>
      <c r="LA31" s="296"/>
      <c r="LB31" s="296"/>
      <c r="LC31" s="299"/>
      <c r="LD31" s="293" t="str">
        <f t="shared" si="458"/>
        <v/>
      </c>
      <c r="LE31" s="293" t="str">
        <f>IF((LD31&lt;&gt;""),IF(OR($F31&lt;&gt;$G31,PrSettings!$M$4="●"),(($F31-$G31)=(LA31-LB31))*1,0),"")</f>
        <v/>
      </c>
      <c r="LF31" s="293" t="str">
        <f t="shared" si="459"/>
        <v/>
      </c>
      <c r="LG31" s="293" t="str">
        <f>IF(LD31&lt;&gt;"",IF(ABS($F31-$G31)&gt;=PrSettings!$M$7,(ABS($F31-$G31-LA31+LB31)&lt;=1)*1,IF(AND(LD31,$F31=$G31,$F31&gt;=PrSettings!$M$6),(ABS(LA31-$F31)&lt;=1)*1,IF(AND(ABS($F31-$G31-LA31+LB31)&lt;=1,$F31+$G31&gt;=PrSettings!$M$8),(ABS(LA31-$F31)&lt;=1)*(ABS(LB31-$G31)&lt;=1)*1,""))),"")</f>
        <v/>
      </c>
      <c r="LH31" s="300"/>
      <c r="LJ31" s="291">
        <f t="shared" si="24"/>
        <v>16</v>
      </c>
      <c r="LK31" s="292" t="str">
        <f t="shared" si="460"/>
        <v>D4</v>
      </c>
      <c r="LL31" s="293">
        <f t="shared" si="98"/>
        <v>13</v>
      </c>
      <c r="LM31" s="292" t="str">
        <f t="shared" si="461"/>
        <v>D1</v>
      </c>
      <c r="LN31" s="296"/>
      <c r="LO31" s="296"/>
      <c r="LP31" s="299"/>
      <c r="LQ31" s="293" t="str">
        <f t="shared" si="462"/>
        <v/>
      </c>
      <c r="LR31" s="293" t="str">
        <f>IF((LQ31&lt;&gt;""),IF(OR($F31&lt;&gt;$G31,PrSettings!$M$4="●"),(($F31-$G31)=(LN31-LO31))*1,0),"")</f>
        <v/>
      </c>
      <c r="LS31" s="293" t="str">
        <f t="shared" si="463"/>
        <v/>
      </c>
      <c r="LT31" s="293" t="str">
        <f>IF(LQ31&lt;&gt;"",IF(ABS($F31-$G31)&gt;=PrSettings!$M$7,(ABS($F31-$G31-LN31+LO31)&lt;=1)*1,IF(AND(LQ31,$F31=$G31,$F31&gt;=PrSettings!$M$6),(ABS(LN31-$F31)&lt;=1)*1,IF(AND(ABS($F31-$G31-LN31+LO31)&lt;=1,$F31+$G31&gt;=PrSettings!$M$8),(ABS(LN31-$F31)&lt;=1)*(ABS(LO31-$G31)&lt;=1)*1,""))),"")</f>
        <v/>
      </c>
      <c r="LU31" s="300"/>
      <c r="LW31" s="291">
        <f t="shared" si="25"/>
        <v>16</v>
      </c>
      <c r="LX31" s="292" t="str">
        <f t="shared" si="464"/>
        <v>D4</v>
      </c>
      <c r="LY31" s="293">
        <f t="shared" si="101"/>
        <v>13</v>
      </c>
      <c r="LZ31" s="292" t="str">
        <f t="shared" si="465"/>
        <v>D1</v>
      </c>
      <c r="MA31" s="296"/>
      <c r="MB31" s="296"/>
      <c r="MC31" s="299"/>
      <c r="MD31" s="293" t="str">
        <f t="shared" si="466"/>
        <v/>
      </c>
      <c r="ME31" s="293" t="str">
        <f>IF((MD31&lt;&gt;""),IF(OR($F31&lt;&gt;$G31,PrSettings!$M$4="●"),(($F31-$G31)=(MA31-MB31))*1,0),"")</f>
        <v/>
      </c>
      <c r="MF31" s="293" t="str">
        <f t="shared" si="467"/>
        <v/>
      </c>
      <c r="MG31" s="293" t="str">
        <f>IF(MD31&lt;&gt;"",IF(ABS($F31-$G31)&gt;=PrSettings!$M$7,(ABS($F31-$G31-MA31+MB31)&lt;=1)*1,IF(AND(MD31,$F31=$G31,$F31&gt;=PrSettings!$M$6),(ABS(MA31-$F31)&lt;=1)*1,IF(AND(ABS($F31-$G31-MA31+MB31)&lt;=1,$F31+$G31&gt;=PrSettings!$M$8),(ABS(MA31-$F31)&lt;=1)*(ABS(MB31-$G31)&lt;=1)*1,""))),"")</f>
        <v/>
      </c>
      <c r="MH31" s="300"/>
    </row>
    <row r="32" spans="2:346" x14ac:dyDescent="0.25">
      <c r="B32" s="291">
        <f>INDEX(Groups!$C$7:$C$35,MATCH(C32,Groups!$D$7:$D$35,0))</f>
        <v>14</v>
      </c>
      <c r="C32" s="292" t="str">
        <f>CalcD!$P$27</f>
        <v>D2</v>
      </c>
      <c r="D32" s="293">
        <f>INDEX(Groups!$C$7:$C$35,MATCH(E32,Groups!$D$7:$D$35,0))</f>
        <v>15</v>
      </c>
      <c r="E32" s="292" t="str">
        <f>CalcD!$Q$27</f>
        <v>D3</v>
      </c>
      <c r="F32" s="294" t="str">
        <f>CalcD!$R$27</f>
        <v/>
      </c>
      <c r="G32" s="295" t="str">
        <f>CalcD!$S$27</f>
        <v/>
      </c>
      <c r="J32" s="291">
        <f t="shared" si="0"/>
        <v>14</v>
      </c>
      <c r="K32" s="292" t="str">
        <f t="shared" si="364"/>
        <v>D2</v>
      </c>
      <c r="L32" s="293">
        <f t="shared" si="26"/>
        <v>15</v>
      </c>
      <c r="M32" s="292" t="str">
        <f t="shared" si="365"/>
        <v>D3</v>
      </c>
      <c r="N32" s="296"/>
      <c r="O32" s="296"/>
      <c r="P32" s="301"/>
      <c r="Q32" s="293" t="str">
        <f t="shared" si="366"/>
        <v/>
      </c>
      <c r="R32" s="293" t="str">
        <f>IF((Q32&lt;&gt;""),IF(OR($F32&lt;&gt;$G32,PrSettings!$M$4="●"),(($F32-$G32)=(N32-O32))*1,0),"")</f>
        <v/>
      </c>
      <c r="S32" s="293" t="str">
        <f t="shared" si="367"/>
        <v/>
      </c>
      <c r="T32" s="293" t="str">
        <f>IF(Q32&lt;&gt;"",IF(ABS($F32-$G32)&gt;=PrSettings!$M$7,(ABS($F32-$G32-N32+O32)&lt;=1)*1,IF(AND(Q32,$F32=$G32,$F32&gt;=PrSettings!$M$6),(ABS(N32-$F32)&lt;=1)*1,IF(AND(ABS($F32-$G32-N32+O32)&lt;=1,$F32+$G32&gt;=PrSettings!$M$8),(ABS(N32-$F32)&lt;=1)*(ABS(O32-$G32)&lt;=1)*1,""))),"")</f>
        <v/>
      </c>
      <c r="U32" s="302"/>
      <c r="W32" s="291">
        <f t="shared" si="1"/>
        <v>14</v>
      </c>
      <c r="X32" s="292" t="str">
        <f t="shared" si="368"/>
        <v>D2</v>
      </c>
      <c r="Y32" s="293">
        <f t="shared" si="29"/>
        <v>15</v>
      </c>
      <c r="Z32" s="292" t="str">
        <f t="shared" si="369"/>
        <v>D3</v>
      </c>
      <c r="AA32" s="296"/>
      <c r="AB32" s="296"/>
      <c r="AC32" s="301"/>
      <c r="AD32" s="293" t="str">
        <f t="shared" si="370"/>
        <v/>
      </c>
      <c r="AE32" s="293" t="str">
        <f>IF((AD32&lt;&gt;""),IF(OR($F32&lt;&gt;$G32,PrSettings!$M$4="●"),(($F32-$G32)=(AA32-AB32))*1,0),"")</f>
        <v/>
      </c>
      <c r="AF32" s="293" t="str">
        <f t="shared" si="371"/>
        <v/>
      </c>
      <c r="AG32" s="293" t="str">
        <f>IF(AD32&lt;&gt;"",IF(ABS($F32-$G32)&gt;=PrSettings!$M$7,(ABS($F32-$G32-AA32+AB32)&lt;=1)*1,IF(AND(AD32,$F32=$G32,$F32&gt;=PrSettings!$M$6),(ABS(AA32-$F32)&lt;=1)*1,IF(AND(ABS($F32-$G32-AA32+AB32)&lt;=1,$F32+$G32&gt;=PrSettings!$M$8),(ABS(AA32-$F32)&lt;=1)*(ABS(AB32-$G32)&lt;=1)*1,""))),"")</f>
        <v/>
      </c>
      <c r="AH32" s="302"/>
      <c r="AJ32" s="291">
        <f t="shared" si="2"/>
        <v>14</v>
      </c>
      <c r="AK32" s="292" t="str">
        <f t="shared" si="372"/>
        <v>D2</v>
      </c>
      <c r="AL32" s="293">
        <f t="shared" si="32"/>
        <v>15</v>
      </c>
      <c r="AM32" s="292" t="str">
        <f t="shared" si="373"/>
        <v>D3</v>
      </c>
      <c r="AN32" s="296"/>
      <c r="AO32" s="296"/>
      <c r="AP32" s="301"/>
      <c r="AQ32" s="293" t="str">
        <f t="shared" si="374"/>
        <v/>
      </c>
      <c r="AR32" s="293" t="str">
        <f>IF((AQ32&lt;&gt;""),IF(OR($F32&lt;&gt;$G32,PrSettings!$M$4="●"),(($F32-$G32)=(AN32-AO32))*1,0),"")</f>
        <v/>
      </c>
      <c r="AS32" s="293" t="str">
        <f t="shared" si="375"/>
        <v/>
      </c>
      <c r="AT32" s="293" t="str">
        <f>IF(AQ32&lt;&gt;"",IF(ABS($F32-$G32)&gt;=PrSettings!$M$7,(ABS($F32-$G32-AN32+AO32)&lt;=1)*1,IF(AND(AQ32,$F32=$G32,$F32&gt;=PrSettings!$M$6),(ABS(AN32-$F32)&lt;=1)*1,IF(AND(ABS($F32-$G32-AN32+AO32)&lt;=1,$F32+$G32&gt;=PrSettings!$M$8),(ABS(AN32-$F32)&lt;=1)*(ABS(AO32-$G32)&lt;=1)*1,""))),"")</f>
        <v/>
      </c>
      <c r="AU32" s="302"/>
      <c r="AW32" s="291">
        <f t="shared" si="3"/>
        <v>14</v>
      </c>
      <c r="AX32" s="292" t="str">
        <f t="shared" si="376"/>
        <v>D2</v>
      </c>
      <c r="AY32" s="293">
        <f t="shared" si="35"/>
        <v>15</v>
      </c>
      <c r="AZ32" s="292" t="str">
        <f t="shared" si="377"/>
        <v>D3</v>
      </c>
      <c r="BA32" s="296"/>
      <c r="BB32" s="296"/>
      <c r="BC32" s="301"/>
      <c r="BD32" s="293" t="str">
        <f t="shared" si="378"/>
        <v/>
      </c>
      <c r="BE32" s="293" t="str">
        <f>IF((BD32&lt;&gt;""),IF(OR($F32&lt;&gt;$G32,PrSettings!$M$4="●"),(($F32-$G32)=(BA32-BB32))*1,0),"")</f>
        <v/>
      </c>
      <c r="BF32" s="293" t="str">
        <f t="shared" si="379"/>
        <v/>
      </c>
      <c r="BG32" s="293" t="str">
        <f>IF(BD32&lt;&gt;"",IF(ABS($F32-$G32)&gt;=PrSettings!$M$7,(ABS($F32-$G32-BA32+BB32)&lt;=1)*1,IF(AND(BD32,$F32=$G32,$F32&gt;=PrSettings!$M$6),(ABS(BA32-$F32)&lt;=1)*1,IF(AND(ABS($F32-$G32-BA32+BB32)&lt;=1,$F32+$G32&gt;=PrSettings!$M$8),(ABS(BA32-$F32)&lt;=1)*(ABS(BB32-$G32)&lt;=1)*1,""))),"")</f>
        <v/>
      </c>
      <c r="BH32" s="302"/>
      <c r="BJ32" s="291">
        <f t="shared" si="4"/>
        <v>14</v>
      </c>
      <c r="BK32" s="292" t="str">
        <f t="shared" si="380"/>
        <v>D2</v>
      </c>
      <c r="BL32" s="293">
        <f t="shared" si="38"/>
        <v>15</v>
      </c>
      <c r="BM32" s="292" t="str">
        <f t="shared" si="381"/>
        <v>D3</v>
      </c>
      <c r="BN32" s="296"/>
      <c r="BO32" s="296"/>
      <c r="BP32" s="301"/>
      <c r="BQ32" s="293" t="str">
        <f t="shared" si="382"/>
        <v/>
      </c>
      <c r="BR32" s="293" t="str">
        <f>IF((BQ32&lt;&gt;""),IF(OR($F32&lt;&gt;$G32,PrSettings!$M$4="●"),(($F32-$G32)=(BN32-BO32))*1,0),"")</f>
        <v/>
      </c>
      <c r="BS32" s="293" t="str">
        <f t="shared" si="383"/>
        <v/>
      </c>
      <c r="BT32" s="293" t="str">
        <f>IF(BQ32&lt;&gt;"",IF(ABS($F32-$G32)&gt;=PrSettings!$M$7,(ABS($F32-$G32-BN32+BO32)&lt;=1)*1,IF(AND(BQ32,$F32=$G32,$F32&gt;=PrSettings!$M$6),(ABS(BN32-$F32)&lt;=1)*1,IF(AND(ABS($F32-$G32-BN32+BO32)&lt;=1,$F32+$G32&gt;=PrSettings!$M$8),(ABS(BN32-$F32)&lt;=1)*(ABS(BO32-$G32)&lt;=1)*1,""))),"")</f>
        <v/>
      </c>
      <c r="BU32" s="302"/>
      <c r="BW32" s="291">
        <f t="shared" si="5"/>
        <v>14</v>
      </c>
      <c r="BX32" s="292" t="str">
        <f t="shared" si="384"/>
        <v>D2</v>
      </c>
      <c r="BY32" s="293">
        <f t="shared" si="41"/>
        <v>15</v>
      </c>
      <c r="BZ32" s="292" t="str">
        <f t="shared" si="385"/>
        <v>D3</v>
      </c>
      <c r="CA32" s="296"/>
      <c r="CB32" s="296"/>
      <c r="CC32" s="301"/>
      <c r="CD32" s="293" t="str">
        <f t="shared" si="386"/>
        <v/>
      </c>
      <c r="CE32" s="293" t="str">
        <f>IF((CD32&lt;&gt;""),IF(OR($F32&lt;&gt;$G32,PrSettings!$M$4="●"),(($F32-$G32)=(CA32-CB32))*1,0),"")</f>
        <v/>
      </c>
      <c r="CF32" s="293" t="str">
        <f t="shared" si="387"/>
        <v/>
      </c>
      <c r="CG32" s="293" t="str">
        <f>IF(CD32&lt;&gt;"",IF(ABS($F32-$G32)&gt;=PrSettings!$M$7,(ABS($F32-$G32-CA32+CB32)&lt;=1)*1,IF(AND(CD32,$F32=$G32,$F32&gt;=PrSettings!$M$6),(ABS(CA32-$F32)&lt;=1)*1,IF(AND(ABS($F32-$G32-CA32+CB32)&lt;=1,$F32+$G32&gt;=PrSettings!$M$8),(ABS(CA32-$F32)&lt;=1)*(ABS(CB32-$G32)&lt;=1)*1,""))),"")</f>
        <v/>
      </c>
      <c r="CH32" s="302"/>
      <c r="CJ32" s="291">
        <f t="shared" si="6"/>
        <v>14</v>
      </c>
      <c r="CK32" s="292" t="str">
        <f t="shared" si="388"/>
        <v>D2</v>
      </c>
      <c r="CL32" s="293">
        <f t="shared" si="44"/>
        <v>15</v>
      </c>
      <c r="CM32" s="292" t="str">
        <f t="shared" si="389"/>
        <v>D3</v>
      </c>
      <c r="CN32" s="296"/>
      <c r="CO32" s="296"/>
      <c r="CP32" s="301"/>
      <c r="CQ32" s="293" t="str">
        <f t="shared" si="390"/>
        <v/>
      </c>
      <c r="CR32" s="293" t="str">
        <f>IF((CQ32&lt;&gt;""),IF(OR($F32&lt;&gt;$G32,PrSettings!$M$4="●"),(($F32-$G32)=(CN32-CO32))*1,0),"")</f>
        <v/>
      </c>
      <c r="CS32" s="293" t="str">
        <f t="shared" si="391"/>
        <v/>
      </c>
      <c r="CT32" s="293" t="str">
        <f>IF(CQ32&lt;&gt;"",IF(ABS($F32-$G32)&gt;=PrSettings!$M$7,(ABS($F32-$G32-CN32+CO32)&lt;=1)*1,IF(AND(CQ32,$F32=$G32,$F32&gt;=PrSettings!$M$6),(ABS(CN32-$F32)&lt;=1)*1,IF(AND(ABS($F32-$G32-CN32+CO32)&lt;=1,$F32+$G32&gt;=PrSettings!$M$8),(ABS(CN32-$F32)&lt;=1)*(ABS(CO32-$G32)&lt;=1)*1,""))),"")</f>
        <v/>
      </c>
      <c r="CU32" s="302"/>
      <c r="CW32" s="291">
        <f t="shared" si="7"/>
        <v>14</v>
      </c>
      <c r="CX32" s="292" t="str">
        <f t="shared" si="392"/>
        <v>D2</v>
      </c>
      <c r="CY32" s="293">
        <f t="shared" si="47"/>
        <v>15</v>
      </c>
      <c r="CZ32" s="292" t="str">
        <f t="shared" si="393"/>
        <v>D3</v>
      </c>
      <c r="DA32" s="296"/>
      <c r="DB32" s="296"/>
      <c r="DC32" s="301"/>
      <c r="DD32" s="293" t="str">
        <f t="shared" si="394"/>
        <v/>
      </c>
      <c r="DE32" s="293" t="str">
        <f>IF((DD32&lt;&gt;""),IF(OR($F32&lt;&gt;$G32,PrSettings!$M$4="●"),(($F32-$G32)=(DA32-DB32))*1,0),"")</f>
        <v/>
      </c>
      <c r="DF32" s="293" t="str">
        <f t="shared" si="395"/>
        <v/>
      </c>
      <c r="DG32" s="293" t="str">
        <f>IF(DD32&lt;&gt;"",IF(ABS($F32-$G32)&gt;=PrSettings!$M$7,(ABS($F32-$G32-DA32+DB32)&lt;=1)*1,IF(AND(DD32,$F32=$G32,$F32&gt;=PrSettings!$M$6),(ABS(DA32-$F32)&lt;=1)*1,IF(AND(ABS($F32-$G32-DA32+DB32)&lt;=1,$F32+$G32&gt;=PrSettings!$M$8),(ABS(DA32-$F32)&lt;=1)*(ABS(DB32-$G32)&lt;=1)*1,""))),"")</f>
        <v/>
      </c>
      <c r="DH32" s="302"/>
      <c r="DJ32" s="291">
        <f t="shared" si="8"/>
        <v>14</v>
      </c>
      <c r="DK32" s="292" t="str">
        <f t="shared" si="396"/>
        <v>D2</v>
      </c>
      <c r="DL32" s="293">
        <f t="shared" si="50"/>
        <v>15</v>
      </c>
      <c r="DM32" s="292" t="str">
        <f t="shared" si="397"/>
        <v>D3</v>
      </c>
      <c r="DN32" s="296"/>
      <c r="DO32" s="296"/>
      <c r="DP32" s="301"/>
      <c r="DQ32" s="293" t="str">
        <f t="shared" si="398"/>
        <v/>
      </c>
      <c r="DR32" s="293" t="str">
        <f>IF((DQ32&lt;&gt;""),IF(OR($F32&lt;&gt;$G32,PrSettings!$M$4="●"),(($F32-$G32)=(DN32-DO32))*1,0),"")</f>
        <v/>
      </c>
      <c r="DS32" s="293" t="str">
        <f t="shared" si="399"/>
        <v/>
      </c>
      <c r="DT32" s="293" t="str">
        <f>IF(DQ32&lt;&gt;"",IF(ABS($F32-$G32)&gt;=PrSettings!$M$7,(ABS($F32-$G32-DN32+DO32)&lt;=1)*1,IF(AND(DQ32,$F32=$G32,$F32&gt;=PrSettings!$M$6),(ABS(DN32-$F32)&lt;=1)*1,IF(AND(ABS($F32-$G32-DN32+DO32)&lt;=1,$F32+$G32&gt;=PrSettings!$M$8),(ABS(DN32-$F32)&lt;=1)*(ABS(DO32-$G32)&lt;=1)*1,""))),"")</f>
        <v/>
      </c>
      <c r="DU32" s="302"/>
      <c r="DW32" s="291">
        <f t="shared" si="9"/>
        <v>14</v>
      </c>
      <c r="DX32" s="292" t="str">
        <f t="shared" si="400"/>
        <v>D2</v>
      </c>
      <c r="DY32" s="293">
        <f t="shared" si="53"/>
        <v>15</v>
      </c>
      <c r="DZ32" s="292" t="str">
        <f t="shared" si="401"/>
        <v>D3</v>
      </c>
      <c r="EA32" s="296"/>
      <c r="EB32" s="296"/>
      <c r="EC32" s="301"/>
      <c r="ED32" s="293" t="str">
        <f t="shared" si="402"/>
        <v/>
      </c>
      <c r="EE32" s="293" t="str">
        <f>IF((ED32&lt;&gt;""),IF(OR($F32&lt;&gt;$G32,PrSettings!$M$4="●"),(($F32-$G32)=(EA32-EB32))*1,0),"")</f>
        <v/>
      </c>
      <c r="EF32" s="293" t="str">
        <f t="shared" si="403"/>
        <v/>
      </c>
      <c r="EG32" s="293" t="str">
        <f>IF(ED32&lt;&gt;"",IF(ABS($F32-$G32)&gt;=PrSettings!$M$7,(ABS($F32-$G32-EA32+EB32)&lt;=1)*1,IF(AND(ED32,$F32=$G32,$F32&gt;=PrSettings!$M$6),(ABS(EA32-$F32)&lt;=1)*1,IF(AND(ABS($F32-$G32-EA32+EB32)&lt;=1,$F32+$G32&gt;=PrSettings!$M$8),(ABS(EA32-$F32)&lt;=1)*(ABS(EB32-$G32)&lt;=1)*1,""))),"")</f>
        <v/>
      </c>
      <c r="EH32" s="302"/>
      <c r="EJ32" s="291">
        <f t="shared" si="10"/>
        <v>14</v>
      </c>
      <c r="EK32" s="292" t="str">
        <f t="shared" si="404"/>
        <v>D2</v>
      </c>
      <c r="EL32" s="293">
        <f t="shared" si="56"/>
        <v>15</v>
      </c>
      <c r="EM32" s="292" t="str">
        <f t="shared" si="405"/>
        <v>D3</v>
      </c>
      <c r="EN32" s="296"/>
      <c r="EO32" s="296"/>
      <c r="EP32" s="301"/>
      <c r="EQ32" s="293" t="str">
        <f t="shared" si="406"/>
        <v/>
      </c>
      <c r="ER32" s="293" t="str">
        <f>IF((EQ32&lt;&gt;""),IF(OR($F32&lt;&gt;$G32,PrSettings!$M$4="●"),(($F32-$G32)=(EN32-EO32))*1,0),"")</f>
        <v/>
      </c>
      <c r="ES32" s="293" t="str">
        <f t="shared" si="407"/>
        <v/>
      </c>
      <c r="ET32" s="293" t="str">
        <f>IF(EQ32&lt;&gt;"",IF(ABS($F32-$G32)&gt;=PrSettings!$M$7,(ABS($F32-$G32-EN32+EO32)&lt;=1)*1,IF(AND(EQ32,$F32=$G32,$F32&gt;=PrSettings!$M$6),(ABS(EN32-$F32)&lt;=1)*1,IF(AND(ABS($F32-$G32-EN32+EO32)&lt;=1,$F32+$G32&gt;=PrSettings!$M$8),(ABS(EN32-$F32)&lt;=1)*(ABS(EO32-$G32)&lt;=1)*1,""))),"")</f>
        <v/>
      </c>
      <c r="EU32" s="302"/>
      <c r="EW32" s="291">
        <f t="shared" si="11"/>
        <v>14</v>
      </c>
      <c r="EX32" s="292" t="str">
        <f t="shared" si="408"/>
        <v>D2</v>
      </c>
      <c r="EY32" s="293">
        <f t="shared" si="59"/>
        <v>15</v>
      </c>
      <c r="EZ32" s="292" t="str">
        <f t="shared" si="409"/>
        <v>D3</v>
      </c>
      <c r="FA32" s="296"/>
      <c r="FB32" s="296"/>
      <c r="FC32" s="301"/>
      <c r="FD32" s="293" t="str">
        <f t="shared" si="410"/>
        <v/>
      </c>
      <c r="FE32" s="293" t="str">
        <f>IF((FD32&lt;&gt;""),IF(OR($F32&lt;&gt;$G32,PrSettings!$M$4="●"),(($F32-$G32)=(FA32-FB32))*1,0),"")</f>
        <v/>
      </c>
      <c r="FF32" s="293" t="str">
        <f t="shared" si="411"/>
        <v/>
      </c>
      <c r="FG32" s="293" t="str">
        <f>IF(FD32&lt;&gt;"",IF(ABS($F32-$G32)&gt;=PrSettings!$M$7,(ABS($F32-$G32-FA32+FB32)&lt;=1)*1,IF(AND(FD32,$F32=$G32,$F32&gt;=PrSettings!$M$6),(ABS(FA32-$F32)&lt;=1)*1,IF(AND(ABS($F32-$G32-FA32+FB32)&lt;=1,$F32+$G32&gt;=PrSettings!$M$8),(ABS(FA32-$F32)&lt;=1)*(ABS(FB32-$G32)&lt;=1)*1,""))),"")</f>
        <v/>
      </c>
      <c r="FH32" s="302"/>
      <c r="FJ32" s="291">
        <f t="shared" si="12"/>
        <v>14</v>
      </c>
      <c r="FK32" s="292" t="str">
        <f t="shared" si="412"/>
        <v>D2</v>
      </c>
      <c r="FL32" s="293">
        <f t="shared" si="62"/>
        <v>15</v>
      </c>
      <c r="FM32" s="292" t="str">
        <f t="shared" si="413"/>
        <v>D3</v>
      </c>
      <c r="FN32" s="296"/>
      <c r="FO32" s="296"/>
      <c r="FP32" s="301"/>
      <c r="FQ32" s="293" t="str">
        <f t="shared" si="414"/>
        <v/>
      </c>
      <c r="FR32" s="293" t="str">
        <f>IF((FQ32&lt;&gt;""),IF(OR($F32&lt;&gt;$G32,PrSettings!$M$4="●"),(($F32-$G32)=(FN32-FO32))*1,0),"")</f>
        <v/>
      </c>
      <c r="FS32" s="293" t="str">
        <f t="shared" si="415"/>
        <v/>
      </c>
      <c r="FT32" s="293" t="str">
        <f>IF(FQ32&lt;&gt;"",IF(ABS($F32-$G32)&gt;=PrSettings!$M$7,(ABS($F32-$G32-FN32+FO32)&lt;=1)*1,IF(AND(FQ32,$F32=$G32,$F32&gt;=PrSettings!$M$6),(ABS(FN32-$F32)&lt;=1)*1,IF(AND(ABS($F32-$G32-FN32+FO32)&lt;=1,$F32+$G32&gt;=PrSettings!$M$8),(ABS(FN32-$F32)&lt;=1)*(ABS(FO32-$G32)&lt;=1)*1,""))),"")</f>
        <v/>
      </c>
      <c r="FU32" s="302"/>
      <c r="FW32" s="291">
        <f t="shared" si="13"/>
        <v>14</v>
      </c>
      <c r="FX32" s="292" t="str">
        <f t="shared" si="416"/>
        <v>D2</v>
      </c>
      <c r="FY32" s="293">
        <f t="shared" si="65"/>
        <v>15</v>
      </c>
      <c r="FZ32" s="292" t="str">
        <f t="shared" si="417"/>
        <v>D3</v>
      </c>
      <c r="GA32" s="296"/>
      <c r="GB32" s="296"/>
      <c r="GC32" s="301"/>
      <c r="GD32" s="293" t="str">
        <f t="shared" si="418"/>
        <v/>
      </c>
      <c r="GE32" s="293" t="str">
        <f>IF((GD32&lt;&gt;""),IF(OR($F32&lt;&gt;$G32,PrSettings!$M$4="●"),(($F32-$G32)=(GA32-GB32))*1,0),"")</f>
        <v/>
      </c>
      <c r="GF32" s="293" t="str">
        <f t="shared" si="419"/>
        <v/>
      </c>
      <c r="GG32" s="293" t="str">
        <f>IF(GD32&lt;&gt;"",IF(ABS($F32-$G32)&gt;=PrSettings!$M$7,(ABS($F32-$G32-GA32+GB32)&lt;=1)*1,IF(AND(GD32,$F32=$G32,$F32&gt;=PrSettings!$M$6),(ABS(GA32-$F32)&lt;=1)*1,IF(AND(ABS($F32-$G32-GA32+GB32)&lt;=1,$F32+$G32&gt;=PrSettings!$M$8),(ABS(GA32-$F32)&lt;=1)*(ABS(GB32-$G32)&lt;=1)*1,""))),"")</f>
        <v/>
      </c>
      <c r="GH32" s="302"/>
      <c r="GJ32" s="291">
        <f t="shared" si="14"/>
        <v>14</v>
      </c>
      <c r="GK32" s="292" t="str">
        <f t="shared" si="420"/>
        <v>D2</v>
      </c>
      <c r="GL32" s="293">
        <f t="shared" si="68"/>
        <v>15</v>
      </c>
      <c r="GM32" s="292" t="str">
        <f t="shared" si="421"/>
        <v>D3</v>
      </c>
      <c r="GN32" s="296"/>
      <c r="GO32" s="296"/>
      <c r="GP32" s="301"/>
      <c r="GQ32" s="293" t="str">
        <f t="shared" si="422"/>
        <v/>
      </c>
      <c r="GR32" s="293" t="str">
        <f>IF((GQ32&lt;&gt;""),IF(OR($F32&lt;&gt;$G32,PrSettings!$M$4="●"),(($F32-$G32)=(GN32-GO32))*1,0),"")</f>
        <v/>
      </c>
      <c r="GS32" s="293" t="str">
        <f t="shared" si="423"/>
        <v/>
      </c>
      <c r="GT32" s="293" t="str">
        <f>IF(GQ32&lt;&gt;"",IF(ABS($F32-$G32)&gt;=PrSettings!$M$7,(ABS($F32-$G32-GN32+GO32)&lt;=1)*1,IF(AND(GQ32,$F32=$G32,$F32&gt;=PrSettings!$M$6),(ABS(GN32-$F32)&lt;=1)*1,IF(AND(ABS($F32-$G32-GN32+GO32)&lt;=1,$F32+$G32&gt;=PrSettings!$M$8),(ABS(GN32-$F32)&lt;=1)*(ABS(GO32-$G32)&lt;=1)*1,""))),"")</f>
        <v/>
      </c>
      <c r="GU32" s="302"/>
      <c r="GW32" s="291">
        <f t="shared" si="15"/>
        <v>14</v>
      </c>
      <c r="GX32" s="292" t="str">
        <f t="shared" si="424"/>
        <v>D2</v>
      </c>
      <c r="GY32" s="293">
        <f t="shared" si="71"/>
        <v>15</v>
      </c>
      <c r="GZ32" s="292" t="str">
        <f t="shared" si="425"/>
        <v>D3</v>
      </c>
      <c r="HA32" s="296"/>
      <c r="HB32" s="296"/>
      <c r="HC32" s="301"/>
      <c r="HD32" s="293" t="str">
        <f t="shared" si="426"/>
        <v/>
      </c>
      <c r="HE32" s="293" t="str">
        <f>IF((HD32&lt;&gt;""),IF(OR($F32&lt;&gt;$G32,PrSettings!$M$4="●"),(($F32-$G32)=(HA32-HB32))*1,0),"")</f>
        <v/>
      </c>
      <c r="HF32" s="293" t="str">
        <f t="shared" si="427"/>
        <v/>
      </c>
      <c r="HG32" s="293" t="str">
        <f>IF(HD32&lt;&gt;"",IF(ABS($F32-$G32)&gt;=PrSettings!$M$7,(ABS($F32-$G32-HA32+HB32)&lt;=1)*1,IF(AND(HD32,$F32=$G32,$F32&gt;=PrSettings!$M$6),(ABS(HA32-$F32)&lt;=1)*1,IF(AND(ABS($F32-$G32-HA32+HB32)&lt;=1,$F32+$G32&gt;=PrSettings!$M$8),(ABS(HA32-$F32)&lt;=1)*(ABS(HB32-$G32)&lt;=1)*1,""))),"")</f>
        <v/>
      </c>
      <c r="HH32" s="302"/>
      <c r="HJ32" s="291">
        <f t="shared" si="16"/>
        <v>14</v>
      </c>
      <c r="HK32" s="292" t="str">
        <f t="shared" si="428"/>
        <v>D2</v>
      </c>
      <c r="HL32" s="293">
        <f t="shared" si="74"/>
        <v>15</v>
      </c>
      <c r="HM32" s="292" t="str">
        <f t="shared" si="429"/>
        <v>D3</v>
      </c>
      <c r="HN32" s="296"/>
      <c r="HO32" s="296"/>
      <c r="HP32" s="301"/>
      <c r="HQ32" s="293" t="str">
        <f t="shared" si="430"/>
        <v/>
      </c>
      <c r="HR32" s="293" t="str">
        <f>IF((HQ32&lt;&gt;""),IF(OR($F32&lt;&gt;$G32,PrSettings!$M$4="●"),(($F32-$G32)=(HN32-HO32))*1,0),"")</f>
        <v/>
      </c>
      <c r="HS32" s="293" t="str">
        <f t="shared" si="431"/>
        <v/>
      </c>
      <c r="HT32" s="293" t="str">
        <f>IF(HQ32&lt;&gt;"",IF(ABS($F32-$G32)&gt;=PrSettings!$M$7,(ABS($F32-$G32-HN32+HO32)&lt;=1)*1,IF(AND(HQ32,$F32=$G32,$F32&gt;=PrSettings!$M$6),(ABS(HN32-$F32)&lt;=1)*1,IF(AND(ABS($F32-$G32-HN32+HO32)&lt;=1,$F32+$G32&gt;=PrSettings!$M$8),(ABS(HN32-$F32)&lt;=1)*(ABS(HO32-$G32)&lt;=1)*1,""))),"")</f>
        <v/>
      </c>
      <c r="HU32" s="302"/>
      <c r="HW32" s="291">
        <f t="shared" si="17"/>
        <v>14</v>
      </c>
      <c r="HX32" s="292" t="str">
        <f t="shared" si="432"/>
        <v>D2</v>
      </c>
      <c r="HY32" s="293">
        <f t="shared" si="77"/>
        <v>15</v>
      </c>
      <c r="HZ32" s="292" t="str">
        <f t="shared" si="433"/>
        <v>D3</v>
      </c>
      <c r="IA32" s="296"/>
      <c r="IB32" s="296"/>
      <c r="IC32" s="301"/>
      <c r="ID32" s="293" t="str">
        <f t="shared" si="434"/>
        <v/>
      </c>
      <c r="IE32" s="293" t="str">
        <f>IF((ID32&lt;&gt;""),IF(OR($F32&lt;&gt;$G32,PrSettings!$M$4="●"),(($F32-$G32)=(IA32-IB32))*1,0),"")</f>
        <v/>
      </c>
      <c r="IF32" s="293" t="str">
        <f t="shared" si="435"/>
        <v/>
      </c>
      <c r="IG32" s="293" t="str">
        <f>IF(ID32&lt;&gt;"",IF(ABS($F32-$G32)&gt;=PrSettings!$M$7,(ABS($F32-$G32-IA32+IB32)&lt;=1)*1,IF(AND(ID32,$F32=$G32,$F32&gt;=PrSettings!$M$6),(ABS(IA32-$F32)&lt;=1)*1,IF(AND(ABS($F32-$G32-IA32+IB32)&lt;=1,$F32+$G32&gt;=PrSettings!$M$8),(ABS(IA32-$F32)&lt;=1)*(ABS(IB32-$G32)&lt;=1)*1,""))),"")</f>
        <v/>
      </c>
      <c r="IH32" s="302"/>
      <c r="IJ32" s="291">
        <f t="shared" si="18"/>
        <v>14</v>
      </c>
      <c r="IK32" s="292" t="str">
        <f t="shared" si="436"/>
        <v>D2</v>
      </c>
      <c r="IL32" s="293">
        <f t="shared" si="80"/>
        <v>15</v>
      </c>
      <c r="IM32" s="292" t="str">
        <f t="shared" si="437"/>
        <v>D3</v>
      </c>
      <c r="IN32" s="296"/>
      <c r="IO32" s="296"/>
      <c r="IP32" s="301"/>
      <c r="IQ32" s="293" t="str">
        <f t="shared" si="438"/>
        <v/>
      </c>
      <c r="IR32" s="293" t="str">
        <f>IF((IQ32&lt;&gt;""),IF(OR($F32&lt;&gt;$G32,PrSettings!$M$4="●"),(($F32-$G32)=(IN32-IO32))*1,0),"")</f>
        <v/>
      </c>
      <c r="IS32" s="293" t="str">
        <f t="shared" si="439"/>
        <v/>
      </c>
      <c r="IT32" s="293" t="str">
        <f>IF(IQ32&lt;&gt;"",IF(ABS($F32-$G32)&gt;=PrSettings!$M$7,(ABS($F32-$G32-IN32+IO32)&lt;=1)*1,IF(AND(IQ32,$F32=$G32,$F32&gt;=PrSettings!$M$6),(ABS(IN32-$F32)&lt;=1)*1,IF(AND(ABS($F32-$G32-IN32+IO32)&lt;=1,$F32+$G32&gt;=PrSettings!$M$8),(ABS(IN32-$F32)&lt;=1)*(ABS(IO32-$G32)&lt;=1)*1,""))),"")</f>
        <v/>
      </c>
      <c r="IU32" s="302"/>
      <c r="IW32" s="291">
        <f t="shared" si="19"/>
        <v>14</v>
      </c>
      <c r="IX32" s="292" t="str">
        <f t="shared" si="440"/>
        <v>D2</v>
      </c>
      <c r="IY32" s="293">
        <f t="shared" si="83"/>
        <v>15</v>
      </c>
      <c r="IZ32" s="292" t="str">
        <f t="shared" si="441"/>
        <v>D3</v>
      </c>
      <c r="JA32" s="296"/>
      <c r="JB32" s="296"/>
      <c r="JC32" s="301"/>
      <c r="JD32" s="293" t="str">
        <f t="shared" si="442"/>
        <v/>
      </c>
      <c r="JE32" s="293" t="str">
        <f>IF((JD32&lt;&gt;""),IF(OR($F32&lt;&gt;$G32,PrSettings!$M$4="●"),(($F32-$G32)=(JA32-JB32))*1,0),"")</f>
        <v/>
      </c>
      <c r="JF32" s="293" t="str">
        <f t="shared" si="443"/>
        <v/>
      </c>
      <c r="JG32" s="293" t="str">
        <f>IF(JD32&lt;&gt;"",IF(ABS($F32-$G32)&gt;=PrSettings!$M$7,(ABS($F32-$G32-JA32+JB32)&lt;=1)*1,IF(AND(JD32,$F32=$G32,$F32&gt;=PrSettings!$M$6),(ABS(JA32-$F32)&lt;=1)*1,IF(AND(ABS($F32-$G32-JA32+JB32)&lt;=1,$F32+$G32&gt;=PrSettings!$M$8),(ABS(JA32-$F32)&lt;=1)*(ABS(JB32-$G32)&lt;=1)*1,""))),"")</f>
        <v/>
      </c>
      <c r="JH32" s="302"/>
      <c r="JJ32" s="291">
        <f t="shared" si="20"/>
        <v>14</v>
      </c>
      <c r="JK32" s="292" t="str">
        <f t="shared" si="444"/>
        <v>D2</v>
      </c>
      <c r="JL32" s="293">
        <f t="shared" si="86"/>
        <v>15</v>
      </c>
      <c r="JM32" s="292" t="str">
        <f t="shared" si="445"/>
        <v>D3</v>
      </c>
      <c r="JN32" s="296"/>
      <c r="JO32" s="296"/>
      <c r="JP32" s="301"/>
      <c r="JQ32" s="293" t="str">
        <f t="shared" si="446"/>
        <v/>
      </c>
      <c r="JR32" s="293" t="str">
        <f>IF((JQ32&lt;&gt;""),IF(OR($F32&lt;&gt;$G32,PrSettings!$M$4="●"),(($F32-$G32)=(JN32-JO32))*1,0),"")</f>
        <v/>
      </c>
      <c r="JS32" s="293" t="str">
        <f t="shared" si="447"/>
        <v/>
      </c>
      <c r="JT32" s="293" t="str">
        <f>IF(JQ32&lt;&gt;"",IF(ABS($F32-$G32)&gt;=PrSettings!$M$7,(ABS($F32-$G32-JN32+JO32)&lt;=1)*1,IF(AND(JQ32,$F32=$G32,$F32&gt;=PrSettings!$M$6),(ABS(JN32-$F32)&lt;=1)*1,IF(AND(ABS($F32-$G32-JN32+JO32)&lt;=1,$F32+$G32&gt;=PrSettings!$M$8),(ABS(JN32-$F32)&lt;=1)*(ABS(JO32-$G32)&lt;=1)*1,""))),"")</f>
        <v/>
      </c>
      <c r="JU32" s="302"/>
      <c r="JW32" s="291">
        <f t="shared" si="21"/>
        <v>14</v>
      </c>
      <c r="JX32" s="292" t="str">
        <f t="shared" si="448"/>
        <v>D2</v>
      </c>
      <c r="JY32" s="293">
        <f t="shared" si="89"/>
        <v>15</v>
      </c>
      <c r="JZ32" s="292" t="str">
        <f t="shared" si="449"/>
        <v>D3</v>
      </c>
      <c r="KA32" s="296"/>
      <c r="KB32" s="296"/>
      <c r="KC32" s="301"/>
      <c r="KD32" s="293" t="str">
        <f t="shared" si="450"/>
        <v/>
      </c>
      <c r="KE32" s="293" t="str">
        <f>IF((KD32&lt;&gt;""),IF(OR($F32&lt;&gt;$G32,PrSettings!$M$4="●"),(($F32-$G32)=(KA32-KB32))*1,0),"")</f>
        <v/>
      </c>
      <c r="KF32" s="293" t="str">
        <f t="shared" si="451"/>
        <v/>
      </c>
      <c r="KG32" s="293" t="str">
        <f>IF(KD32&lt;&gt;"",IF(ABS($F32-$G32)&gt;=PrSettings!$M$7,(ABS($F32-$G32-KA32+KB32)&lt;=1)*1,IF(AND(KD32,$F32=$G32,$F32&gt;=PrSettings!$M$6),(ABS(KA32-$F32)&lt;=1)*1,IF(AND(ABS($F32-$G32-KA32+KB32)&lt;=1,$F32+$G32&gt;=PrSettings!$M$8),(ABS(KA32-$F32)&lt;=1)*(ABS(KB32-$G32)&lt;=1)*1,""))),"")</f>
        <v/>
      </c>
      <c r="KH32" s="302"/>
      <c r="KJ32" s="291">
        <f t="shared" si="22"/>
        <v>14</v>
      </c>
      <c r="KK32" s="292" t="str">
        <f t="shared" si="452"/>
        <v>D2</v>
      </c>
      <c r="KL32" s="293">
        <f t="shared" si="92"/>
        <v>15</v>
      </c>
      <c r="KM32" s="292" t="str">
        <f t="shared" si="453"/>
        <v>D3</v>
      </c>
      <c r="KN32" s="296"/>
      <c r="KO32" s="296"/>
      <c r="KP32" s="301"/>
      <c r="KQ32" s="293" t="str">
        <f t="shared" si="454"/>
        <v/>
      </c>
      <c r="KR32" s="293" t="str">
        <f>IF((KQ32&lt;&gt;""),IF(OR($F32&lt;&gt;$G32,PrSettings!$M$4="●"),(($F32-$G32)=(KN32-KO32))*1,0),"")</f>
        <v/>
      </c>
      <c r="KS32" s="293" t="str">
        <f t="shared" si="455"/>
        <v/>
      </c>
      <c r="KT32" s="293" t="str">
        <f>IF(KQ32&lt;&gt;"",IF(ABS($F32-$G32)&gt;=PrSettings!$M$7,(ABS($F32-$G32-KN32+KO32)&lt;=1)*1,IF(AND(KQ32,$F32=$G32,$F32&gt;=PrSettings!$M$6),(ABS(KN32-$F32)&lt;=1)*1,IF(AND(ABS($F32-$G32-KN32+KO32)&lt;=1,$F32+$G32&gt;=PrSettings!$M$8),(ABS(KN32-$F32)&lt;=1)*(ABS(KO32-$G32)&lt;=1)*1,""))),"")</f>
        <v/>
      </c>
      <c r="KU32" s="302"/>
      <c r="KW32" s="291">
        <f t="shared" si="23"/>
        <v>14</v>
      </c>
      <c r="KX32" s="292" t="str">
        <f t="shared" si="456"/>
        <v>D2</v>
      </c>
      <c r="KY32" s="293">
        <f t="shared" si="95"/>
        <v>15</v>
      </c>
      <c r="KZ32" s="292" t="str">
        <f t="shared" si="457"/>
        <v>D3</v>
      </c>
      <c r="LA32" s="296"/>
      <c r="LB32" s="296"/>
      <c r="LC32" s="301"/>
      <c r="LD32" s="293" t="str">
        <f t="shared" si="458"/>
        <v/>
      </c>
      <c r="LE32" s="293" t="str">
        <f>IF((LD32&lt;&gt;""),IF(OR($F32&lt;&gt;$G32,PrSettings!$M$4="●"),(($F32-$G32)=(LA32-LB32))*1,0),"")</f>
        <v/>
      </c>
      <c r="LF32" s="293" t="str">
        <f t="shared" si="459"/>
        <v/>
      </c>
      <c r="LG32" s="293" t="str">
        <f>IF(LD32&lt;&gt;"",IF(ABS($F32-$G32)&gt;=PrSettings!$M$7,(ABS($F32-$G32-LA32+LB32)&lt;=1)*1,IF(AND(LD32,$F32=$G32,$F32&gt;=PrSettings!$M$6),(ABS(LA32-$F32)&lt;=1)*1,IF(AND(ABS($F32-$G32-LA32+LB32)&lt;=1,$F32+$G32&gt;=PrSettings!$M$8),(ABS(LA32-$F32)&lt;=1)*(ABS(LB32-$G32)&lt;=1)*1,""))),"")</f>
        <v/>
      </c>
      <c r="LH32" s="302"/>
      <c r="LJ32" s="291">
        <f t="shared" si="24"/>
        <v>14</v>
      </c>
      <c r="LK32" s="292" t="str">
        <f t="shared" si="460"/>
        <v>D2</v>
      </c>
      <c r="LL32" s="293">
        <f t="shared" si="98"/>
        <v>15</v>
      </c>
      <c r="LM32" s="292" t="str">
        <f t="shared" si="461"/>
        <v>D3</v>
      </c>
      <c r="LN32" s="296"/>
      <c r="LO32" s="296"/>
      <c r="LP32" s="301"/>
      <c r="LQ32" s="293" t="str">
        <f t="shared" si="462"/>
        <v/>
      </c>
      <c r="LR32" s="293" t="str">
        <f>IF((LQ32&lt;&gt;""),IF(OR($F32&lt;&gt;$G32,PrSettings!$M$4="●"),(($F32-$G32)=(LN32-LO32))*1,0),"")</f>
        <v/>
      </c>
      <c r="LS32" s="293" t="str">
        <f t="shared" si="463"/>
        <v/>
      </c>
      <c r="LT32" s="293" t="str">
        <f>IF(LQ32&lt;&gt;"",IF(ABS($F32-$G32)&gt;=PrSettings!$M$7,(ABS($F32-$G32-LN32+LO32)&lt;=1)*1,IF(AND(LQ32,$F32=$G32,$F32&gt;=PrSettings!$M$6),(ABS(LN32-$F32)&lt;=1)*1,IF(AND(ABS($F32-$G32-LN32+LO32)&lt;=1,$F32+$G32&gt;=PrSettings!$M$8),(ABS(LN32-$F32)&lt;=1)*(ABS(LO32-$G32)&lt;=1)*1,""))),"")</f>
        <v/>
      </c>
      <c r="LU32" s="302"/>
      <c r="LW32" s="291">
        <f t="shared" si="25"/>
        <v>14</v>
      </c>
      <c r="LX32" s="292" t="str">
        <f t="shared" si="464"/>
        <v>D2</v>
      </c>
      <c r="LY32" s="293">
        <f t="shared" si="101"/>
        <v>15</v>
      </c>
      <c r="LZ32" s="292" t="str">
        <f t="shared" si="465"/>
        <v>D3</v>
      </c>
      <c r="MA32" s="296"/>
      <c r="MB32" s="296"/>
      <c r="MC32" s="301"/>
      <c r="MD32" s="293" t="str">
        <f t="shared" si="466"/>
        <v/>
      </c>
      <c r="ME32" s="293" t="str">
        <f>IF((MD32&lt;&gt;""),IF(OR($F32&lt;&gt;$G32,PrSettings!$M$4="●"),(($F32-$G32)=(MA32-MB32))*1,0),"")</f>
        <v/>
      </c>
      <c r="MF32" s="293" t="str">
        <f t="shared" si="467"/>
        <v/>
      </c>
      <c r="MG32" s="293" t="str">
        <f>IF(MD32&lt;&gt;"",IF(ABS($F32-$G32)&gt;=PrSettings!$M$7,(ABS($F32-$G32-MA32+MB32)&lt;=1)*1,IF(AND(MD32,$F32=$G32,$F32&gt;=PrSettings!$M$6),(ABS(MA32-$F32)&lt;=1)*1,IF(AND(ABS($F32-$G32-MA32+MB32)&lt;=1,$F32+$G32&gt;=PrSettings!$M$8),(ABS(MA32-$F32)&lt;=1)*(ABS(MB32-$G32)&lt;=1)*1,""))),"")</f>
        <v/>
      </c>
      <c r="MH32" s="302"/>
    </row>
    <row r="33" spans="1:346" ht="24" customHeight="1" x14ac:dyDescent="0.25">
      <c r="B33" s="281" t="str">
        <f>Sprache!$E$95&amp;" E"</f>
        <v>Gruppe E</v>
      </c>
      <c r="C33" s="282"/>
      <c r="D33" s="303"/>
      <c r="E33" s="284"/>
      <c r="F33" s="304"/>
      <c r="G33" s="305"/>
      <c r="J33" s="281" t="str">
        <f>Sprache!$E$95&amp;" E"</f>
        <v>Gruppe E</v>
      </c>
      <c r="K33" s="303"/>
      <c r="L33" s="303"/>
      <c r="M33" s="284"/>
      <c r="N33" s="287"/>
      <c r="O33" s="288"/>
      <c r="P33" s="285"/>
      <c r="Q33" s="289"/>
      <c r="R33" s="289"/>
      <c r="S33" s="284"/>
      <c r="T33" s="284"/>
      <c r="U33" s="290"/>
      <c r="W33" s="281" t="str">
        <f>Sprache!$E$95&amp;" E"</f>
        <v>Gruppe E</v>
      </c>
      <c r="X33" s="303"/>
      <c r="Y33" s="303"/>
      <c r="Z33" s="284"/>
      <c r="AA33" s="287"/>
      <c r="AB33" s="288"/>
      <c r="AC33" s="285"/>
      <c r="AD33" s="289"/>
      <c r="AE33" s="289"/>
      <c r="AF33" s="284"/>
      <c r="AG33" s="284"/>
      <c r="AH33" s="290"/>
      <c r="AJ33" s="281" t="str">
        <f>Sprache!$E$95&amp;" E"</f>
        <v>Gruppe E</v>
      </c>
      <c r="AK33" s="303"/>
      <c r="AL33" s="303"/>
      <c r="AM33" s="284"/>
      <c r="AN33" s="287"/>
      <c r="AO33" s="288"/>
      <c r="AP33" s="285"/>
      <c r="AQ33" s="289"/>
      <c r="AR33" s="289"/>
      <c r="AS33" s="284"/>
      <c r="AT33" s="284"/>
      <c r="AU33" s="290"/>
      <c r="AW33" s="281" t="str">
        <f>Sprache!$E$95&amp;" E"</f>
        <v>Gruppe E</v>
      </c>
      <c r="AX33" s="303"/>
      <c r="AY33" s="303"/>
      <c r="AZ33" s="284"/>
      <c r="BA33" s="287"/>
      <c r="BB33" s="288"/>
      <c r="BC33" s="285"/>
      <c r="BD33" s="289"/>
      <c r="BE33" s="289"/>
      <c r="BF33" s="284"/>
      <c r="BG33" s="284"/>
      <c r="BH33" s="290"/>
      <c r="BJ33" s="281" t="str">
        <f>Sprache!$E$95&amp;" E"</f>
        <v>Gruppe E</v>
      </c>
      <c r="BK33" s="303"/>
      <c r="BL33" s="303"/>
      <c r="BM33" s="284"/>
      <c r="BN33" s="287"/>
      <c r="BO33" s="288"/>
      <c r="BP33" s="285"/>
      <c r="BQ33" s="289"/>
      <c r="BR33" s="289"/>
      <c r="BS33" s="284"/>
      <c r="BT33" s="284"/>
      <c r="BU33" s="290"/>
      <c r="BW33" s="281" t="str">
        <f>Sprache!$E$95&amp;" E"</f>
        <v>Gruppe E</v>
      </c>
      <c r="BX33" s="303"/>
      <c r="BY33" s="303"/>
      <c r="BZ33" s="284"/>
      <c r="CA33" s="287"/>
      <c r="CB33" s="288"/>
      <c r="CC33" s="285"/>
      <c r="CD33" s="289"/>
      <c r="CE33" s="289"/>
      <c r="CF33" s="284"/>
      <c r="CG33" s="284"/>
      <c r="CH33" s="290"/>
      <c r="CJ33" s="281" t="str">
        <f>Sprache!$E$95&amp;" E"</f>
        <v>Gruppe E</v>
      </c>
      <c r="CK33" s="303"/>
      <c r="CL33" s="303"/>
      <c r="CM33" s="284"/>
      <c r="CN33" s="287"/>
      <c r="CO33" s="288"/>
      <c r="CP33" s="285"/>
      <c r="CQ33" s="289"/>
      <c r="CR33" s="289"/>
      <c r="CS33" s="284"/>
      <c r="CT33" s="284"/>
      <c r="CU33" s="290"/>
      <c r="CW33" s="281" t="str">
        <f>Sprache!$E$95&amp;" E"</f>
        <v>Gruppe E</v>
      </c>
      <c r="CX33" s="303"/>
      <c r="CY33" s="303"/>
      <c r="CZ33" s="284"/>
      <c r="DA33" s="287"/>
      <c r="DB33" s="288"/>
      <c r="DC33" s="285"/>
      <c r="DD33" s="289"/>
      <c r="DE33" s="289"/>
      <c r="DF33" s="284"/>
      <c r="DG33" s="284"/>
      <c r="DH33" s="290"/>
      <c r="DJ33" s="281" t="str">
        <f>Sprache!$E$95&amp;" E"</f>
        <v>Gruppe E</v>
      </c>
      <c r="DK33" s="303"/>
      <c r="DL33" s="303"/>
      <c r="DM33" s="284"/>
      <c r="DN33" s="287"/>
      <c r="DO33" s="288"/>
      <c r="DP33" s="285"/>
      <c r="DQ33" s="289"/>
      <c r="DR33" s="289"/>
      <c r="DS33" s="284"/>
      <c r="DT33" s="284"/>
      <c r="DU33" s="290"/>
      <c r="DW33" s="281" t="str">
        <f>Sprache!$E$95&amp;" E"</f>
        <v>Gruppe E</v>
      </c>
      <c r="DX33" s="303"/>
      <c r="DY33" s="303"/>
      <c r="DZ33" s="284"/>
      <c r="EA33" s="287"/>
      <c r="EB33" s="288"/>
      <c r="EC33" s="285"/>
      <c r="ED33" s="289"/>
      <c r="EE33" s="289"/>
      <c r="EF33" s="284"/>
      <c r="EG33" s="284"/>
      <c r="EH33" s="290"/>
      <c r="EJ33" s="281" t="str">
        <f>Sprache!$E$95&amp;" E"</f>
        <v>Gruppe E</v>
      </c>
      <c r="EK33" s="303"/>
      <c r="EL33" s="303"/>
      <c r="EM33" s="284"/>
      <c r="EN33" s="287"/>
      <c r="EO33" s="288"/>
      <c r="EP33" s="285"/>
      <c r="EQ33" s="289"/>
      <c r="ER33" s="289"/>
      <c r="ES33" s="284"/>
      <c r="ET33" s="284"/>
      <c r="EU33" s="290"/>
      <c r="EW33" s="281" t="str">
        <f>Sprache!$E$95&amp;" E"</f>
        <v>Gruppe E</v>
      </c>
      <c r="EX33" s="303"/>
      <c r="EY33" s="303"/>
      <c r="EZ33" s="284"/>
      <c r="FA33" s="287"/>
      <c r="FB33" s="288"/>
      <c r="FC33" s="285"/>
      <c r="FD33" s="289"/>
      <c r="FE33" s="289"/>
      <c r="FF33" s="284"/>
      <c r="FG33" s="284"/>
      <c r="FH33" s="290"/>
      <c r="FJ33" s="281" t="str">
        <f>Sprache!$E$95&amp;" E"</f>
        <v>Gruppe E</v>
      </c>
      <c r="FK33" s="303"/>
      <c r="FL33" s="303"/>
      <c r="FM33" s="284"/>
      <c r="FN33" s="287"/>
      <c r="FO33" s="288"/>
      <c r="FP33" s="285"/>
      <c r="FQ33" s="289"/>
      <c r="FR33" s="289"/>
      <c r="FS33" s="284"/>
      <c r="FT33" s="284"/>
      <c r="FU33" s="290"/>
      <c r="FW33" s="281" t="str">
        <f>Sprache!$E$95&amp;" E"</f>
        <v>Gruppe E</v>
      </c>
      <c r="FX33" s="303"/>
      <c r="FY33" s="303"/>
      <c r="FZ33" s="284"/>
      <c r="GA33" s="287"/>
      <c r="GB33" s="288"/>
      <c r="GC33" s="285"/>
      <c r="GD33" s="289"/>
      <c r="GE33" s="289"/>
      <c r="GF33" s="284"/>
      <c r="GG33" s="284"/>
      <c r="GH33" s="290"/>
      <c r="GJ33" s="281" t="str">
        <f>Sprache!$E$95&amp;" E"</f>
        <v>Gruppe E</v>
      </c>
      <c r="GK33" s="303"/>
      <c r="GL33" s="303"/>
      <c r="GM33" s="284"/>
      <c r="GN33" s="287"/>
      <c r="GO33" s="288"/>
      <c r="GP33" s="285"/>
      <c r="GQ33" s="289"/>
      <c r="GR33" s="289"/>
      <c r="GS33" s="284"/>
      <c r="GT33" s="284"/>
      <c r="GU33" s="290"/>
      <c r="GW33" s="281" t="str">
        <f>Sprache!$E$95&amp;" E"</f>
        <v>Gruppe E</v>
      </c>
      <c r="GX33" s="303"/>
      <c r="GY33" s="303"/>
      <c r="GZ33" s="284"/>
      <c r="HA33" s="287"/>
      <c r="HB33" s="288"/>
      <c r="HC33" s="285"/>
      <c r="HD33" s="289"/>
      <c r="HE33" s="289"/>
      <c r="HF33" s="284"/>
      <c r="HG33" s="284"/>
      <c r="HH33" s="290"/>
      <c r="HJ33" s="281" t="str">
        <f>Sprache!$E$95&amp;" E"</f>
        <v>Gruppe E</v>
      </c>
      <c r="HK33" s="303"/>
      <c r="HL33" s="303"/>
      <c r="HM33" s="284"/>
      <c r="HN33" s="287"/>
      <c r="HO33" s="288"/>
      <c r="HP33" s="285"/>
      <c r="HQ33" s="289"/>
      <c r="HR33" s="289"/>
      <c r="HS33" s="284"/>
      <c r="HT33" s="284"/>
      <c r="HU33" s="290"/>
      <c r="HW33" s="281" t="str">
        <f>Sprache!$E$95&amp;" E"</f>
        <v>Gruppe E</v>
      </c>
      <c r="HX33" s="303"/>
      <c r="HY33" s="303"/>
      <c r="HZ33" s="284"/>
      <c r="IA33" s="287"/>
      <c r="IB33" s="288"/>
      <c r="IC33" s="285"/>
      <c r="ID33" s="289"/>
      <c r="IE33" s="289"/>
      <c r="IF33" s="284"/>
      <c r="IG33" s="284"/>
      <c r="IH33" s="290"/>
      <c r="IJ33" s="281" t="str">
        <f>Sprache!$E$95&amp;" E"</f>
        <v>Gruppe E</v>
      </c>
      <c r="IK33" s="303"/>
      <c r="IL33" s="303"/>
      <c r="IM33" s="284"/>
      <c r="IN33" s="287"/>
      <c r="IO33" s="288"/>
      <c r="IP33" s="285"/>
      <c r="IQ33" s="289"/>
      <c r="IR33" s="289"/>
      <c r="IS33" s="284"/>
      <c r="IT33" s="284"/>
      <c r="IU33" s="290"/>
      <c r="IW33" s="281" t="str">
        <f>Sprache!$E$95&amp;" E"</f>
        <v>Gruppe E</v>
      </c>
      <c r="IX33" s="303"/>
      <c r="IY33" s="303"/>
      <c r="IZ33" s="284"/>
      <c r="JA33" s="287"/>
      <c r="JB33" s="288"/>
      <c r="JC33" s="285"/>
      <c r="JD33" s="289"/>
      <c r="JE33" s="289"/>
      <c r="JF33" s="284"/>
      <c r="JG33" s="284"/>
      <c r="JH33" s="290"/>
      <c r="JJ33" s="281" t="str">
        <f>Sprache!$E$95&amp;" E"</f>
        <v>Gruppe E</v>
      </c>
      <c r="JK33" s="303"/>
      <c r="JL33" s="303"/>
      <c r="JM33" s="284"/>
      <c r="JN33" s="287"/>
      <c r="JO33" s="288"/>
      <c r="JP33" s="285"/>
      <c r="JQ33" s="289"/>
      <c r="JR33" s="289"/>
      <c r="JS33" s="284"/>
      <c r="JT33" s="284"/>
      <c r="JU33" s="290"/>
      <c r="JW33" s="281" t="str">
        <f>Sprache!$E$95&amp;" E"</f>
        <v>Gruppe E</v>
      </c>
      <c r="JX33" s="303"/>
      <c r="JY33" s="303"/>
      <c r="JZ33" s="284"/>
      <c r="KA33" s="287"/>
      <c r="KB33" s="288"/>
      <c r="KC33" s="285"/>
      <c r="KD33" s="289"/>
      <c r="KE33" s="289"/>
      <c r="KF33" s="284"/>
      <c r="KG33" s="284"/>
      <c r="KH33" s="290"/>
      <c r="KJ33" s="281" t="str">
        <f>Sprache!$E$95&amp;" E"</f>
        <v>Gruppe E</v>
      </c>
      <c r="KK33" s="303"/>
      <c r="KL33" s="303"/>
      <c r="KM33" s="284"/>
      <c r="KN33" s="287"/>
      <c r="KO33" s="288"/>
      <c r="KP33" s="285"/>
      <c r="KQ33" s="289"/>
      <c r="KR33" s="289"/>
      <c r="KS33" s="284"/>
      <c r="KT33" s="284"/>
      <c r="KU33" s="290"/>
      <c r="KW33" s="281" t="str">
        <f>Sprache!$E$95&amp;" E"</f>
        <v>Gruppe E</v>
      </c>
      <c r="KX33" s="303"/>
      <c r="KY33" s="303"/>
      <c r="KZ33" s="284"/>
      <c r="LA33" s="287"/>
      <c r="LB33" s="288"/>
      <c r="LC33" s="285"/>
      <c r="LD33" s="289"/>
      <c r="LE33" s="289"/>
      <c r="LF33" s="284"/>
      <c r="LG33" s="284"/>
      <c r="LH33" s="290"/>
      <c r="LJ33" s="281" t="str">
        <f>Sprache!$E$95&amp;" E"</f>
        <v>Gruppe E</v>
      </c>
      <c r="LK33" s="303"/>
      <c r="LL33" s="303"/>
      <c r="LM33" s="284"/>
      <c r="LN33" s="287"/>
      <c r="LO33" s="288"/>
      <c r="LP33" s="285"/>
      <c r="LQ33" s="289"/>
      <c r="LR33" s="289"/>
      <c r="LS33" s="284"/>
      <c r="LT33" s="284"/>
      <c r="LU33" s="290"/>
      <c r="LW33" s="281" t="str">
        <f>Sprache!$E$95&amp;" E"</f>
        <v>Gruppe E</v>
      </c>
      <c r="LX33" s="303"/>
      <c r="LY33" s="303"/>
      <c r="LZ33" s="284"/>
      <c r="MA33" s="287"/>
      <c r="MB33" s="288"/>
      <c r="MC33" s="285"/>
      <c r="MD33" s="289"/>
      <c r="ME33" s="289"/>
      <c r="MF33" s="284"/>
      <c r="MG33" s="284"/>
      <c r="MH33" s="290"/>
    </row>
    <row r="34" spans="1:346" x14ac:dyDescent="0.25">
      <c r="B34" s="291">
        <f>INDEX(Groups!$C$7:$C$35,MATCH(C34,Groups!$D$7:$D$35,0))</f>
        <v>19</v>
      </c>
      <c r="C34" s="292" t="str">
        <f>CalcE!$P$22</f>
        <v>E3</v>
      </c>
      <c r="D34" s="293">
        <f>INDEX(Groups!$C$7:$C$35,MATCH(E34,Groups!$D$7:$D$35,0))</f>
        <v>20</v>
      </c>
      <c r="E34" s="292" t="str">
        <f>CalcE!$Q$22</f>
        <v>E4</v>
      </c>
      <c r="F34" s="294" t="str">
        <f>CalcE!$R$22</f>
        <v/>
      </c>
      <c r="G34" s="295" t="str">
        <f>CalcE!$S$22</f>
        <v/>
      </c>
      <c r="J34" s="291">
        <f t="shared" si="0"/>
        <v>19</v>
      </c>
      <c r="K34" s="292" t="str">
        <f t="shared" ref="K34:K39" si="468">$C34</f>
        <v>E3</v>
      </c>
      <c r="L34" s="293">
        <f t="shared" si="26"/>
        <v>20</v>
      </c>
      <c r="M34" s="292" t="str">
        <f t="shared" ref="M34:M39" si="469">$E34</f>
        <v>E4</v>
      </c>
      <c r="N34" s="296"/>
      <c r="O34" s="296"/>
      <c r="P34" s="297"/>
      <c r="Q34" s="293" t="str">
        <f t="shared" ref="Q34:Q39" si="470">IF(($F34&lt;&gt;"")*($G34&lt;&gt;"")*(N34&lt;&gt;"")*(O34&lt;&gt;""),($F34&gt;$G34)*(N34&gt;O34)+($F34=$G34)*(N34=O34)+($F34&lt;$G34)*(N34&lt;O34),"")</f>
        <v/>
      </c>
      <c r="R34" s="293" t="str">
        <f>IF((Q34&lt;&gt;""),IF(OR($F34&lt;&gt;$G34,PrSettings!$M$4="●"),(($F34-$G34)=(N34-O34))*1,0),"")</f>
        <v/>
      </c>
      <c r="S34" s="293" t="str">
        <f t="shared" ref="S34:S39" si="471">IF((Q34&lt;&gt;""),($F34=N34)*($G34=O34),"")</f>
        <v/>
      </c>
      <c r="T34" s="293" t="str">
        <f>IF(Q34&lt;&gt;"",IF(ABS($F34-$G34)&gt;=PrSettings!$M$7,(ABS($F34-$G34-N34+O34)&lt;=1)*1,IF(AND(Q34,$F34=$G34,$F34&gt;=PrSettings!$M$6),(ABS(N34-$F34)&lt;=1)*1,IF(AND(ABS($F34-$G34-N34+O34)&lt;=1,$F34+$G34&gt;=PrSettings!$M$8),(ABS(N34-$F34)&lt;=1)*(ABS(O34-$G34)&lt;=1)*1,""))),"")</f>
        <v/>
      </c>
      <c r="U34" s="298"/>
      <c r="W34" s="291">
        <f t="shared" si="1"/>
        <v>19</v>
      </c>
      <c r="X34" s="292" t="str">
        <f t="shared" ref="X34:X39" si="472">$C34</f>
        <v>E3</v>
      </c>
      <c r="Y34" s="293">
        <f t="shared" si="29"/>
        <v>20</v>
      </c>
      <c r="Z34" s="292" t="str">
        <f t="shared" ref="Z34:Z39" si="473">$E34</f>
        <v>E4</v>
      </c>
      <c r="AA34" s="296"/>
      <c r="AB34" s="296"/>
      <c r="AC34" s="297"/>
      <c r="AD34" s="293" t="str">
        <f t="shared" ref="AD34:AD39" si="474">IF(($F34&lt;&gt;"")*($G34&lt;&gt;"")*(AA34&lt;&gt;"")*(AB34&lt;&gt;""),($F34&gt;$G34)*(AA34&gt;AB34)+($F34=$G34)*(AA34=AB34)+($F34&lt;$G34)*(AA34&lt;AB34),"")</f>
        <v/>
      </c>
      <c r="AE34" s="293" t="str">
        <f>IF((AD34&lt;&gt;""),IF(OR($F34&lt;&gt;$G34,PrSettings!$M$4="●"),(($F34-$G34)=(AA34-AB34))*1,0),"")</f>
        <v/>
      </c>
      <c r="AF34" s="293" t="str">
        <f t="shared" ref="AF34:AF39" si="475">IF((AD34&lt;&gt;""),($F34=AA34)*($G34=AB34),"")</f>
        <v/>
      </c>
      <c r="AG34" s="293" t="str">
        <f>IF(AD34&lt;&gt;"",IF(ABS($F34-$G34)&gt;=PrSettings!$M$7,(ABS($F34-$G34-AA34+AB34)&lt;=1)*1,IF(AND(AD34,$F34=$G34,$F34&gt;=PrSettings!$M$6),(ABS(AA34-$F34)&lt;=1)*1,IF(AND(ABS($F34-$G34-AA34+AB34)&lt;=1,$F34+$G34&gt;=PrSettings!$M$8),(ABS(AA34-$F34)&lt;=1)*(ABS(AB34-$G34)&lt;=1)*1,""))),"")</f>
        <v/>
      </c>
      <c r="AH34" s="298"/>
      <c r="AJ34" s="291">
        <f t="shared" si="2"/>
        <v>19</v>
      </c>
      <c r="AK34" s="292" t="str">
        <f t="shared" ref="AK34:AK39" si="476">$C34</f>
        <v>E3</v>
      </c>
      <c r="AL34" s="293">
        <f t="shared" si="32"/>
        <v>20</v>
      </c>
      <c r="AM34" s="292" t="str">
        <f t="shared" ref="AM34:AM39" si="477">$E34</f>
        <v>E4</v>
      </c>
      <c r="AN34" s="296"/>
      <c r="AO34" s="296"/>
      <c r="AP34" s="297"/>
      <c r="AQ34" s="293" t="str">
        <f t="shared" ref="AQ34:AQ39" si="478">IF(($F34&lt;&gt;"")*($G34&lt;&gt;"")*(AN34&lt;&gt;"")*(AO34&lt;&gt;""),($F34&gt;$G34)*(AN34&gt;AO34)+($F34=$G34)*(AN34=AO34)+($F34&lt;$G34)*(AN34&lt;AO34),"")</f>
        <v/>
      </c>
      <c r="AR34" s="293" t="str">
        <f>IF((AQ34&lt;&gt;""),IF(OR($F34&lt;&gt;$G34,PrSettings!$M$4="●"),(($F34-$G34)=(AN34-AO34))*1,0),"")</f>
        <v/>
      </c>
      <c r="AS34" s="293" t="str">
        <f t="shared" ref="AS34:AS39" si="479">IF((AQ34&lt;&gt;""),($F34=AN34)*($G34=AO34),"")</f>
        <v/>
      </c>
      <c r="AT34" s="293" t="str">
        <f>IF(AQ34&lt;&gt;"",IF(ABS($F34-$G34)&gt;=PrSettings!$M$7,(ABS($F34-$G34-AN34+AO34)&lt;=1)*1,IF(AND(AQ34,$F34=$G34,$F34&gt;=PrSettings!$M$6),(ABS(AN34-$F34)&lt;=1)*1,IF(AND(ABS($F34-$G34-AN34+AO34)&lt;=1,$F34+$G34&gt;=PrSettings!$M$8),(ABS(AN34-$F34)&lt;=1)*(ABS(AO34-$G34)&lt;=1)*1,""))),"")</f>
        <v/>
      </c>
      <c r="AU34" s="298"/>
      <c r="AW34" s="291">
        <f t="shared" si="3"/>
        <v>19</v>
      </c>
      <c r="AX34" s="292" t="str">
        <f t="shared" ref="AX34:AX39" si="480">$C34</f>
        <v>E3</v>
      </c>
      <c r="AY34" s="293">
        <f t="shared" si="35"/>
        <v>20</v>
      </c>
      <c r="AZ34" s="292" t="str">
        <f t="shared" ref="AZ34:AZ39" si="481">$E34</f>
        <v>E4</v>
      </c>
      <c r="BA34" s="296"/>
      <c r="BB34" s="296"/>
      <c r="BC34" s="297"/>
      <c r="BD34" s="293" t="str">
        <f t="shared" ref="BD34:BD39" si="482">IF(($F34&lt;&gt;"")*($G34&lt;&gt;"")*(BA34&lt;&gt;"")*(BB34&lt;&gt;""),($F34&gt;$G34)*(BA34&gt;BB34)+($F34=$G34)*(BA34=BB34)+($F34&lt;$G34)*(BA34&lt;BB34),"")</f>
        <v/>
      </c>
      <c r="BE34" s="293" t="str">
        <f>IF((BD34&lt;&gt;""),IF(OR($F34&lt;&gt;$G34,PrSettings!$M$4="●"),(($F34-$G34)=(BA34-BB34))*1,0),"")</f>
        <v/>
      </c>
      <c r="BF34" s="293" t="str">
        <f t="shared" ref="BF34:BF39" si="483">IF((BD34&lt;&gt;""),($F34=BA34)*($G34=BB34),"")</f>
        <v/>
      </c>
      <c r="BG34" s="293" t="str">
        <f>IF(BD34&lt;&gt;"",IF(ABS($F34-$G34)&gt;=PrSettings!$M$7,(ABS($F34-$G34-BA34+BB34)&lt;=1)*1,IF(AND(BD34,$F34=$G34,$F34&gt;=PrSettings!$M$6),(ABS(BA34-$F34)&lt;=1)*1,IF(AND(ABS($F34-$G34-BA34+BB34)&lt;=1,$F34+$G34&gt;=PrSettings!$M$8),(ABS(BA34-$F34)&lt;=1)*(ABS(BB34-$G34)&lt;=1)*1,""))),"")</f>
        <v/>
      </c>
      <c r="BH34" s="298"/>
      <c r="BJ34" s="291">
        <f t="shared" si="4"/>
        <v>19</v>
      </c>
      <c r="BK34" s="292" t="str">
        <f t="shared" ref="BK34:BK39" si="484">$C34</f>
        <v>E3</v>
      </c>
      <c r="BL34" s="293">
        <f t="shared" si="38"/>
        <v>20</v>
      </c>
      <c r="BM34" s="292" t="str">
        <f t="shared" ref="BM34:BM39" si="485">$E34</f>
        <v>E4</v>
      </c>
      <c r="BN34" s="296"/>
      <c r="BO34" s="296"/>
      <c r="BP34" s="297"/>
      <c r="BQ34" s="293" t="str">
        <f t="shared" ref="BQ34:BQ39" si="486">IF(($F34&lt;&gt;"")*($G34&lt;&gt;"")*(BN34&lt;&gt;"")*(BO34&lt;&gt;""),($F34&gt;$G34)*(BN34&gt;BO34)+($F34=$G34)*(BN34=BO34)+($F34&lt;$G34)*(BN34&lt;BO34),"")</f>
        <v/>
      </c>
      <c r="BR34" s="293" t="str">
        <f>IF((BQ34&lt;&gt;""),IF(OR($F34&lt;&gt;$G34,PrSettings!$M$4="●"),(($F34-$G34)=(BN34-BO34))*1,0),"")</f>
        <v/>
      </c>
      <c r="BS34" s="293" t="str">
        <f t="shared" ref="BS34:BS39" si="487">IF((BQ34&lt;&gt;""),($F34=BN34)*($G34=BO34),"")</f>
        <v/>
      </c>
      <c r="BT34" s="293" t="str">
        <f>IF(BQ34&lt;&gt;"",IF(ABS($F34-$G34)&gt;=PrSettings!$M$7,(ABS($F34-$G34-BN34+BO34)&lt;=1)*1,IF(AND(BQ34,$F34=$G34,$F34&gt;=PrSettings!$M$6),(ABS(BN34-$F34)&lt;=1)*1,IF(AND(ABS($F34-$G34-BN34+BO34)&lt;=1,$F34+$G34&gt;=PrSettings!$M$8),(ABS(BN34-$F34)&lt;=1)*(ABS(BO34-$G34)&lt;=1)*1,""))),"")</f>
        <v/>
      </c>
      <c r="BU34" s="298"/>
      <c r="BW34" s="291">
        <f t="shared" si="5"/>
        <v>19</v>
      </c>
      <c r="BX34" s="292" t="str">
        <f t="shared" ref="BX34:BX39" si="488">$C34</f>
        <v>E3</v>
      </c>
      <c r="BY34" s="293">
        <f t="shared" si="41"/>
        <v>20</v>
      </c>
      <c r="BZ34" s="292" t="str">
        <f t="shared" ref="BZ34:BZ39" si="489">$E34</f>
        <v>E4</v>
      </c>
      <c r="CA34" s="296"/>
      <c r="CB34" s="296"/>
      <c r="CC34" s="297"/>
      <c r="CD34" s="293" t="str">
        <f t="shared" ref="CD34:CD39" si="490">IF(($F34&lt;&gt;"")*($G34&lt;&gt;"")*(CA34&lt;&gt;"")*(CB34&lt;&gt;""),($F34&gt;$G34)*(CA34&gt;CB34)+($F34=$G34)*(CA34=CB34)+($F34&lt;$G34)*(CA34&lt;CB34),"")</f>
        <v/>
      </c>
      <c r="CE34" s="293" t="str">
        <f>IF((CD34&lt;&gt;""),IF(OR($F34&lt;&gt;$G34,PrSettings!$M$4="●"),(($F34-$G34)=(CA34-CB34))*1,0),"")</f>
        <v/>
      </c>
      <c r="CF34" s="293" t="str">
        <f t="shared" ref="CF34:CF39" si="491">IF((CD34&lt;&gt;""),($F34=CA34)*($G34=CB34),"")</f>
        <v/>
      </c>
      <c r="CG34" s="293" t="str">
        <f>IF(CD34&lt;&gt;"",IF(ABS($F34-$G34)&gt;=PrSettings!$M$7,(ABS($F34-$G34-CA34+CB34)&lt;=1)*1,IF(AND(CD34,$F34=$G34,$F34&gt;=PrSettings!$M$6),(ABS(CA34-$F34)&lt;=1)*1,IF(AND(ABS($F34-$G34-CA34+CB34)&lt;=1,$F34+$G34&gt;=PrSettings!$M$8),(ABS(CA34-$F34)&lt;=1)*(ABS(CB34-$G34)&lt;=1)*1,""))),"")</f>
        <v/>
      </c>
      <c r="CH34" s="298"/>
      <c r="CJ34" s="291">
        <f t="shared" si="6"/>
        <v>19</v>
      </c>
      <c r="CK34" s="292" t="str">
        <f t="shared" ref="CK34:CK39" si="492">$C34</f>
        <v>E3</v>
      </c>
      <c r="CL34" s="293">
        <f t="shared" si="44"/>
        <v>20</v>
      </c>
      <c r="CM34" s="292" t="str">
        <f t="shared" ref="CM34:CM39" si="493">$E34</f>
        <v>E4</v>
      </c>
      <c r="CN34" s="296"/>
      <c r="CO34" s="296"/>
      <c r="CP34" s="297"/>
      <c r="CQ34" s="293" t="str">
        <f t="shared" ref="CQ34:CQ39" si="494">IF(($F34&lt;&gt;"")*($G34&lt;&gt;"")*(CN34&lt;&gt;"")*(CO34&lt;&gt;""),($F34&gt;$G34)*(CN34&gt;CO34)+($F34=$G34)*(CN34=CO34)+($F34&lt;$G34)*(CN34&lt;CO34),"")</f>
        <v/>
      </c>
      <c r="CR34" s="293" t="str">
        <f>IF((CQ34&lt;&gt;""),IF(OR($F34&lt;&gt;$G34,PrSettings!$M$4="●"),(($F34-$G34)=(CN34-CO34))*1,0),"")</f>
        <v/>
      </c>
      <c r="CS34" s="293" t="str">
        <f t="shared" ref="CS34:CS39" si="495">IF((CQ34&lt;&gt;""),($F34=CN34)*($G34=CO34),"")</f>
        <v/>
      </c>
      <c r="CT34" s="293" t="str">
        <f>IF(CQ34&lt;&gt;"",IF(ABS($F34-$G34)&gt;=PrSettings!$M$7,(ABS($F34-$G34-CN34+CO34)&lt;=1)*1,IF(AND(CQ34,$F34=$G34,$F34&gt;=PrSettings!$M$6),(ABS(CN34-$F34)&lt;=1)*1,IF(AND(ABS($F34-$G34-CN34+CO34)&lt;=1,$F34+$G34&gt;=PrSettings!$M$8),(ABS(CN34-$F34)&lt;=1)*(ABS(CO34-$G34)&lt;=1)*1,""))),"")</f>
        <v/>
      </c>
      <c r="CU34" s="298"/>
      <c r="CW34" s="291">
        <f t="shared" si="7"/>
        <v>19</v>
      </c>
      <c r="CX34" s="292" t="str">
        <f t="shared" ref="CX34:CX39" si="496">$C34</f>
        <v>E3</v>
      </c>
      <c r="CY34" s="293">
        <f t="shared" si="47"/>
        <v>20</v>
      </c>
      <c r="CZ34" s="292" t="str">
        <f t="shared" ref="CZ34:CZ39" si="497">$E34</f>
        <v>E4</v>
      </c>
      <c r="DA34" s="296"/>
      <c r="DB34" s="296"/>
      <c r="DC34" s="297"/>
      <c r="DD34" s="293" t="str">
        <f t="shared" ref="DD34:DD39" si="498">IF(($F34&lt;&gt;"")*($G34&lt;&gt;"")*(DA34&lt;&gt;"")*(DB34&lt;&gt;""),($F34&gt;$G34)*(DA34&gt;DB34)+($F34=$G34)*(DA34=DB34)+($F34&lt;$G34)*(DA34&lt;DB34),"")</f>
        <v/>
      </c>
      <c r="DE34" s="293" t="str">
        <f>IF((DD34&lt;&gt;""),IF(OR($F34&lt;&gt;$G34,PrSettings!$M$4="●"),(($F34-$G34)=(DA34-DB34))*1,0),"")</f>
        <v/>
      </c>
      <c r="DF34" s="293" t="str">
        <f t="shared" ref="DF34:DF39" si="499">IF((DD34&lt;&gt;""),($F34=DA34)*($G34=DB34),"")</f>
        <v/>
      </c>
      <c r="DG34" s="293" t="str">
        <f>IF(DD34&lt;&gt;"",IF(ABS($F34-$G34)&gt;=PrSettings!$M$7,(ABS($F34-$G34-DA34+DB34)&lt;=1)*1,IF(AND(DD34,$F34=$G34,$F34&gt;=PrSettings!$M$6),(ABS(DA34-$F34)&lt;=1)*1,IF(AND(ABS($F34-$G34-DA34+DB34)&lt;=1,$F34+$G34&gt;=PrSettings!$M$8),(ABS(DA34-$F34)&lt;=1)*(ABS(DB34-$G34)&lt;=1)*1,""))),"")</f>
        <v/>
      </c>
      <c r="DH34" s="298"/>
      <c r="DJ34" s="291">
        <f t="shared" si="8"/>
        <v>19</v>
      </c>
      <c r="DK34" s="292" t="str">
        <f t="shared" ref="DK34:DK39" si="500">$C34</f>
        <v>E3</v>
      </c>
      <c r="DL34" s="293">
        <f t="shared" si="50"/>
        <v>20</v>
      </c>
      <c r="DM34" s="292" t="str">
        <f t="shared" ref="DM34:DM39" si="501">$E34</f>
        <v>E4</v>
      </c>
      <c r="DN34" s="296"/>
      <c r="DO34" s="296"/>
      <c r="DP34" s="297"/>
      <c r="DQ34" s="293" t="str">
        <f t="shared" ref="DQ34:DQ39" si="502">IF(($F34&lt;&gt;"")*($G34&lt;&gt;"")*(DN34&lt;&gt;"")*(DO34&lt;&gt;""),($F34&gt;$G34)*(DN34&gt;DO34)+($F34=$G34)*(DN34=DO34)+($F34&lt;$G34)*(DN34&lt;DO34),"")</f>
        <v/>
      </c>
      <c r="DR34" s="293" t="str">
        <f>IF((DQ34&lt;&gt;""),IF(OR($F34&lt;&gt;$G34,PrSettings!$M$4="●"),(($F34-$G34)=(DN34-DO34))*1,0),"")</f>
        <v/>
      </c>
      <c r="DS34" s="293" t="str">
        <f t="shared" ref="DS34:DS39" si="503">IF((DQ34&lt;&gt;""),($F34=DN34)*($G34=DO34),"")</f>
        <v/>
      </c>
      <c r="DT34" s="293" t="str">
        <f>IF(DQ34&lt;&gt;"",IF(ABS($F34-$G34)&gt;=PrSettings!$M$7,(ABS($F34-$G34-DN34+DO34)&lt;=1)*1,IF(AND(DQ34,$F34=$G34,$F34&gt;=PrSettings!$M$6),(ABS(DN34-$F34)&lt;=1)*1,IF(AND(ABS($F34-$G34-DN34+DO34)&lt;=1,$F34+$G34&gt;=PrSettings!$M$8),(ABS(DN34-$F34)&lt;=1)*(ABS(DO34-$G34)&lt;=1)*1,""))),"")</f>
        <v/>
      </c>
      <c r="DU34" s="298"/>
      <c r="DW34" s="291">
        <f t="shared" si="9"/>
        <v>19</v>
      </c>
      <c r="DX34" s="292" t="str">
        <f t="shared" ref="DX34:DX39" si="504">$C34</f>
        <v>E3</v>
      </c>
      <c r="DY34" s="293">
        <f t="shared" si="53"/>
        <v>20</v>
      </c>
      <c r="DZ34" s="292" t="str">
        <f t="shared" ref="DZ34:DZ39" si="505">$E34</f>
        <v>E4</v>
      </c>
      <c r="EA34" s="296"/>
      <c r="EB34" s="296"/>
      <c r="EC34" s="297"/>
      <c r="ED34" s="293" t="str">
        <f t="shared" ref="ED34:ED39" si="506">IF(($F34&lt;&gt;"")*($G34&lt;&gt;"")*(EA34&lt;&gt;"")*(EB34&lt;&gt;""),($F34&gt;$G34)*(EA34&gt;EB34)+($F34=$G34)*(EA34=EB34)+($F34&lt;$G34)*(EA34&lt;EB34),"")</f>
        <v/>
      </c>
      <c r="EE34" s="293" t="str">
        <f>IF((ED34&lt;&gt;""),IF(OR($F34&lt;&gt;$G34,PrSettings!$M$4="●"),(($F34-$G34)=(EA34-EB34))*1,0),"")</f>
        <v/>
      </c>
      <c r="EF34" s="293" t="str">
        <f t="shared" ref="EF34:EF39" si="507">IF((ED34&lt;&gt;""),($F34=EA34)*($G34=EB34),"")</f>
        <v/>
      </c>
      <c r="EG34" s="293" t="str">
        <f>IF(ED34&lt;&gt;"",IF(ABS($F34-$G34)&gt;=PrSettings!$M$7,(ABS($F34-$G34-EA34+EB34)&lt;=1)*1,IF(AND(ED34,$F34=$G34,$F34&gt;=PrSettings!$M$6),(ABS(EA34-$F34)&lt;=1)*1,IF(AND(ABS($F34-$G34-EA34+EB34)&lt;=1,$F34+$G34&gt;=PrSettings!$M$8),(ABS(EA34-$F34)&lt;=1)*(ABS(EB34-$G34)&lt;=1)*1,""))),"")</f>
        <v/>
      </c>
      <c r="EH34" s="298"/>
      <c r="EJ34" s="291">
        <f t="shared" si="10"/>
        <v>19</v>
      </c>
      <c r="EK34" s="292" t="str">
        <f t="shared" ref="EK34:EK39" si="508">$C34</f>
        <v>E3</v>
      </c>
      <c r="EL34" s="293">
        <f t="shared" si="56"/>
        <v>20</v>
      </c>
      <c r="EM34" s="292" t="str">
        <f t="shared" ref="EM34:EM39" si="509">$E34</f>
        <v>E4</v>
      </c>
      <c r="EN34" s="296"/>
      <c r="EO34" s="296"/>
      <c r="EP34" s="297"/>
      <c r="EQ34" s="293" t="str">
        <f t="shared" ref="EQ34:EQ39" si="510">IF(($F34&lt;&gt;"")*($G34&lt;&gt;"")*(EN34&lt;&gt;"")*(EO34&lt;&gt;""),($F34&gt;$G34)*(EN34&gt;EO34)+($F34=$G34)*(EN34=EO34)+($F34&lt;$G34)*(EN34&lt;EO34),"")</f>
        <v/>
      </c>
      <c r="ER34" s="293" t="str">
        <f>IF((EQ34&lt;&gt;""),IF(OR($F34&lt;&gt;$G34,PrSettings!$M$4="●"),(($F34-$G34)=(EN34-EO34))*1,0),"")</f>
        <v/>
      </c>
      <c r="ES34" s="293" t="str">
        <f t="shared" ref="ES34:ES39" si="511">IF((EQ34&lt;&gt;""),($F34=EN34)*($G34=EO34),"")</f>
        <v/>
      </c>
      <c r="ET34" s="293" t="str">
        <f>IF(EQ34&lt;&gt;"",IF(ABS($F34-$G34)&gt;=PrSettings!$M$7,(ABS($F34-$G34-EN34+EO34)&lt;=1)*1,IF(AND(EQ34,$F34=$G34,$F34&gt;=PrSettings!$M$6),(ABS(EN34-$F34)&lt;=1)*1,IF(AND(ABS($F34-$G34-EN34+EO34)&lt;=1,$F34+$G34&gt;=PrSettings!$M$8),(ABS(EN34-$F34)&lt;=1)*(ABS(EO34-$G34)&lt;=1)*1,""))),"")</f>
        <v/>
      </c>
      <c r="EU34" s="298"/>
      <c r="EW34" s="291">
        <f t="shared" si="11"/>
        <v>19</v>
      </c>
      <c r="EX34" s="292" t="str">
        <f t="shared" ref="EX34:EX39" si="512">$C34</f>
        <v>E3</v>
      </c>
      <c r="EY34" s="293">
        <f t="shared" si="59"/>
        <v>20</v>
      </c>
      <c r="EZ34" s="292" t="str">
        <f t="shared" ref="EZ34:EZ39" si="513">$E34</f>
        <v>E4</v>
      </c>
      <c r="FA34" s="296"/>
      <c r="FB34" s="296"/>
      <c r="FC34" s="297"/>
      <c r="FD34" s="293" t="str">
        <f t="shared" ref="FD34:FD39" si="514">IF(($F34&lt;&gt;"")*($G34&lt;&gt;"")*(FA34&lt;&gt;"")*(FB34&lt;&gt;""),($F34&gt;$G34)*(FA34&gt;FB34)+($F34=$G34)*(FA34=FB34)+($F34&lt;$G34)*(FA34&lt;FB34),"")</f>
        <v/>
      </c>
      <c r="FE34" s="293" t="str">
        <f>IF((FD34&lt;&gt;""),IF(OR($F34&lt;&gt;$G34,PrSettings!$M$4="●"),(($F34-$G34)=(FA34-FB34))*1,0),"")</f>
        <v/>
      </c>
      <c r="FF34" s="293" t="str">
        <f t="shared" ref="FF34:FF39" si="515">IF((FD34&lt;&gt;""),($F34=FA34)*($G34=FB34),"")</f>
        <v/>
      </c>
      <c r="FG34" s="293" t="str">
        <f>IF(FD34&lt;&gt;"",IF(ABS($F34-$G34)&gt;=PrSettings!$M$7,(ABS($F34-$G34-FA34+FB34)&lt;=1)*1,IF(AND(FD34,$F34=$G34,$F34&gt;=PrSettings!$M$6),(ABS(FA34-$F34)&lt;=1)*1,IF(AND(ABS($F34-$G34-FA34+FB34)&lt;=1,$F34+$G34&gt;=PrSettings!$M$8),(ABS(FA34-$F34)&lt;=1)*(ABS(FB34-$G34)&lt;=1)*1,""))),"")</f>
        <v/>
      </c>
      <c r="FH34" s="298"/>
      <c r="FJ34" s="291">
        <f t="shared" si="12"/>
        <v>19</v>
      </c>
      <c r="FK34" s="292" t="str">
        <f t="shared" ref="FK34:FK39" si="516">$C34</f>
        <v>E3</v>
      </c>
      <c r="FL34" s="293">
        <f t="shared" si="62"/>
        <v>20</v>
      </c>
      <c r="FM34" s="292" t="str">
        <f t="shared" ref="FM34:FM39" si="517">$E34</f>
        <v>E4</v>
      </c>
      <c r="FN34" s="296"/>
      <c r="FO34" s="296"/>
      <c r="FP34" s="297"/>
      <c r="FQ34" s="293" t="str">
        <f t="shared" ref="FQ34:FQ39" si="518">IF(($F34&lt;&gt;"")*($G34&lt;&gt;"")*(FN34&lt;&gt;"")*(FO34&lt;&gt;""),($F34&gt;$G34)*(FN34&gt;FO34)+($F34=$G34)*(FN34=FO34)+($F34&lt;$G34)*(FN34&lt;FO34),"")</f>
        <v/>
      </c>
      <c r="FR34" s="293" t="str">
        <f>IF((FQ34&lt;&gt;""),IF(OR($F34&lt;&gt;$G34,PrSettings!$M$4="●"),(($F34-$G34)=(FN34-FO34))*1,0),"")</f>
        <v/>
      </c>
      <c r="FS34" s="293" t="str">
        <f t="shared" ref="FS34:FS39" si="519">IF((FQ34&lt;&gt;""),($F34=FN34)*($G34=FO34),"")</f>
        <v/>
      </c>
      <c r="FT34" s="293" t="str">
        <f>IF(FQ34&lt;&gt;"",IF(ABS($F34-$G34)&gt;=PrSettings!$M$7,(ABS($F34-$G34-FN34+FO34)&lt;=1)*1,IF(AND(FQ34,$F34=$G34,$F34&gt;=PrSettings!$M$6),(ABS(FN34-$F34)&lt;=1)*1,IF(AND(ABS($F34-$G34-FN34+FO34)&lt;=1,$F34+$G34&gt;=PrSettings!$M$8),(ABS(FN34-$F34)&lt;=1)*(ABS(FO34-$G34)&lt;=1)*1,""))),"")</f>
        <v/>
      </c>
      <c r="FU34" s="298"/>
      <c r="FW34" s="291">
        <f t="shared" si="13"/>
        <v>19</v>
      </c>
      <c r="FX34" s="292" t="str">
        <f t="shared" ref="FX34:FX39" si="520">$C34</f>
        <v>E3</v>
      </c>
      <c r="FY34" s="293">
        <f t="shared" si="65"/>
        <v>20</v>
      </c>
      <c r="FZ34" s="292" t="str">
        <f t="shared" ref="FZ34:FZ39" si="521">$E34</f>
        <v>E4</v>
      </c>
      <c r="GA34" s="296"/>
      <c r="GB34" s="296"/>
      <c r="GC34" s="297"/>
      <c r="GD34" s="293" t="str">
        <f t="shared" ref="GD34:GD39" si="522">IF(($F34&lt;&gt;"")*($G34&lt;&gt;"")*(GA34&lt;&gt;"")*(GB34&lt;&gt;""),($F34&gt;$G34)*(GA34&gt;GB34)+($F34=$G34)*(GA34=GB34)+($F34&lt;$G34)*(GA34&lt;GB34),"")</f>
        <v/>
      </c>
      <c r="GE34" s="293" t="str">
        <f>IF((GD34&lt;&gt;""),IF(OR($F34&lt;&gt;$G34,PrSettings!$M$4="●"),(($F34-$G34)=(GA34-GB34))*1,0),"")</f>
        <v/>
      </c>
      <c r="GF34" s="293" t="str">
        <f t="shared" ref="GF34:GF39" si="523">IF((GD34&lt;&gt;""),($F34=GA34)*($G34=GB34),"")</f>
        <v/>
      </c>
      <c r="GG34" s="293" t="str">
        <f>IF(GD34&lt;&gt;"",IF(ABS($F34-$G34)&gt;=PrSettings!$M$7,(ABS($F34-$G34-GA34+GB34)&lt;=1)*1,IF(AND(GD34,$F34=$G34,$F34&gt;=PrSettings!$M$6),(ABS(GA34-$F34)&lt;=1)*1,IF(AND(ABS($F34-$G34-GA34+GB34)&lt;=1,$F34+$G34&gt;=PrSettings!$M$8),(ABS(GA34-$F34)&lt;=1)*(ABS(GB34-$G34)&lt;=1)*1,""))),"")</f>
        <v/>
      </c>
      <c r="GH34" s="298"/>
      <c r="GJ34" s="291">
        <f t="shared" si="14"/>
        <v>19</v>
      </c>
      <c r="GK34" s="292" t="str">
        <f t="shared" ref="GK34:GK39" si="524">$C34</f>
        <v>E3</v>
      </c>
      <c r="GL34" s="293">
        <f t="shared" si="68"/>
        <v>20</v>
      </c>
      <c r="GM34" s="292" t="str">
        <f t="shared" ref="GM34:GM39" si="525">$E34</f>
        <v>E4</v>
      </c>
      <c r="GN34" s="296"/>
      <c r="GO34" s="296"/>
      <c r="GP34" s="297"/>
      <c r="GQ34" s="293" t="str">
        <f t="shared" ref="GQ34:GQ39" si="526">IF(($F34&lt;&gt;"")*($G34&lt;&gt;"")*(GN34&lt;&gt;"")*(GO34&lt;&gt;""),($F34&gt;$G34)*(GN34&gt;GO34)+($F34=$G34)*(GN34=GO34)+($F34&lt;$G34)*(GN34&lt;GO34),"")</f>
        <v/>
      </c>
      <c r="GR34" s="293" t="str">
        <f>IF((GQ34&lt;&gt;""),IF(OR($F34&lt;&gt;$G34,PrSettings!$M$4="●"),(($F34-$G34)=(GN34-GO34))*1,0),"")</f>
        <v/>
      </c>
      <c r="GS34" s="293" t="str">
        <f t="shared" ref="GS34:GS39" si="527">IF((GQ34&lt;&gt;""),($F34=GN34)*($G34=GO34),"")</f>
        <v/>
      </c>
      <c r="GT34" s="293" t="str">
        <f>IF(GQ34&lt;&gt;"",IF(ABS($F34-$G34)&gt;=PrSettings!$M$7,(ABS($F34-$G34-GN34+GO34)&lt;=1)*1,IF(AND(GQ34,$F34=$G34,$F34&gt;=PrSettings!$M$6),(ABS(GN34-$F34)&lt;=1)*1,IF(AND(ABS($F34-$G34-GN34+GO34)&lt;=1,$F34+$G34&gt;=PrSettings!$M$8),(ABS(GN34-$F34)&lt;=1)*(ABS(GO34-$G34)&lt;=1)*1,""))),"")</f>
        <v/>
      </c>
      <c r="GU34" s="298"/>
      <c r="GW34" s="291">
        <f t="shared" si="15"/>
        <v>19</v>
      </c>
      <c r="GX34" s="292" t="str">
        <f t="shared" ref="GX34:GX39" si="528">$C34</f>
        <v>E3</v>
      </c>
      <c r="GY34" s="293">
        <f t="shared" si="71"/>
        <v>20</v>
      </c>
      <c r="GZ34" s="292" t="str">
        <f t="shared" ref="GZ34:GZ39" si="529">$E34</f>
        <v>E4</v>
      </c>
      <c r="HA34" s="296"/>
      <c r="HB34" s="296"/>
      <c r="HC34" s="297"/>
      <c r="HD34" s="293" t="str">
        <f t="shared" ref="HD34:HD39" si="530">IF(($F34&lt;&gt;"")*($G34&lt;&gt;"")*(HA34&lt;&gt;"")*(HB34&lt;&gt;""),($F34&gt;$G34)*(HA34&gt;HB34)+($F34=$G34)*(HA34=HB34)+($F34&lt;$G34)*(HA34&lt;HB34),"")</f>
        <v/>
      </c>
      <c r="HE34" s="293" t="str">
        <f>IF((HD34&lt;&gt;""),IF(OR($F34&lt;&gt;$G34,PrSettings!$M$4="●"),(($F34-$G34)=(HA34-HB34))*1,0),"")</f>
        <v/>
      </c>
      <c r="HF34" s="293" t="str">
        <f t="shared" ref="HF34:HF39" si="531">IF((HD34&lt;&gt;""),($F34=HA34)*($G34=HB34),"")</f>
        <v/>
      </c>
      <c r="HG34" s="293" t="str">
        <f>IF(HD34&lt;&gt;"",IF(ABS($F34-$G34)&gt;=PrSettings!$M$7,(ABS($F34-$G34-HA34+HB34)&lt;=1)*1,IF(AND(HD34,$F34=$G34,$F34&gt;=PrSettings!$M$6),(ABS(HA34-$F34)&lt;=1)*1,IF(AND(ABS($F34-$G34-HA34+HB34)&lt;=1,$F34+$G34&gt;=PrSettings!$M$8),(ABS(HA34-$F34)&lt;=1)*(ABS(HB34-$G34)&lt;=1)*1,""))),"")</f>
        <v/>
      </c>
      <c r="HH34" s="298"/>
      <c r="HJ34" s="291">
        <f t="shared" si="16"/>
        <v>19</v>
      </c>
      <c r="HK34" s="292" t="str">
        <f t="shared" ref="HK34:HK39" si="532">$C34</f>
        <v>E3</v>
      </c>
      <c r="HL34" s="293">
        <f t="shared" si="74"/>
        <v>20</v>
      </c>
      <c r="HM34" s="292" t="str">
        <f t="shared" ref="HM34:HM39" si="533">$E34</f>
        <v>E4</v>
      </c>
      <c r="HN34" s="296"/>
      <c r="HO34" s="296"/>
      <c r="HP34" s="297"/>
      <c r="HQ34" s="293" t="str">
        <f t="shared" ref="HQ34:HQ39" si="534">IF(($F34&lt;&gt;"")*($G34&lt;&gt;"")*(HN34&lt;&gt;"")*(HO34&lt;&gt;""),($F34&gt;$G34)*(HN34&gt;HO34)+($F34=$G34)*(HN34=HO34)+($F34&lt;$G34)*(HN34&lt;HO34),"")</f>
        <v/>
      </c>
      <c r="HR34" s="293" t="str">
        <f>IF((HQ34&lt;&gt;""),IF(OR($F34&lt;&gt;$G34,PrSettings!$M$4="●"),(($F34-$G34)=(HN34-HO34))*1,0),"")</f>
        <v/>
      </c>
      <c r="HS34" s="293" t="str">
        <f t="shared" ref="HS34:HS39" si="535">IF((HQ34&lt;&gt;""),($F34=HN34)*($G34=HO34),"")</f>
        <v/>
      </c>
      <c r="HT34" s="293" t="str">
        <f>IF(HQ34&lt;&gt;"",IF(ABS($F34-$G34)&gt;=PrSettings!$M$7,(ABS($F34-$G34-HN34+HO34)&lt;=1)*1,IF(AND(HQ34,$F34=$G34,$F34&gt;=PrSettings!$M$6),(ABS(HN34-$F34)&lt;=1)*1,IF(AND(ABS($F34-$G34-HN34+HO34)&lt;=1,$F34+$G34&gt;=PrSettings!$M$8),(ABS(HN34-$F34)&lt;=1)*(ABS(HO34-$G34)&lt;=1)*1,""))),"")</f>
        <v/>
      </c>
      <c r="HU34" s="298"/>
      <c r="HW34" s="291">
        <f t="shared" si="17"/>
        <v>19</v>
      </c>
      <c r="HX34" s="292" t="str">
        <f t="shared" ref="HX34:HX39" si="536">$C34</f>
        <v>E3</v>
      </c>
      <c r="HY34" s="293">
        <f t="shared" si="77"/>
        <v>20</v>
      </c>
      <c r="HZ34" s="292" t="str">
        <f t="shared" ref="HZ34:HZ39" si="537">$E34</f>
        <v>E4</v>
      </c>
      <c r="IA34" s="296"/>
      <c r="IB34" s="296"/>
      <c r="IC34" s="297"/>
      <c r="ID34" s="293" t="str">
        <f t="shared" ref="ID34:ID39" si="538">IF(($F34&lt;&gt;"")*($G34&lt;&gt;"")*(IA34&lt;&gt;"")*(IB34&lt;&gt;""),($F34&gt;$G34)*(IA34&gt;IB34)+($F34=$G34)*(IA34=IB34)+($F34&lt;$G34)*(IA34&lt;IB34),"")</f>
        <v/>
      </c>
      <c r="IE34" s="293" t="str">
        <f>IF((ID34&lt;&gt;""),IF(OR($F34&lt;&gt;$G34,PrSettings!$M$4="●"),(($F34-$G34)=(IA34-IB34))*1,0),"")</f>
        <v/>
      </c>
      <c r="IF34" s="293" t="str">
        <f t="shared" ref="IF34:IF39" si="539">IF((ID34&lt;&gt;""),($F34=IA34)*($G34=IB34),"")</f>
        <v/>
      </c>
      <c r="IG34" s="293" t="str">
        <f>IF(ID34&lt;&gt;"",IF(ABS($F34-$G34)&gt;=PrSettings!$M$7,(ABS($F34-$G34-IA34+IB34)&lt;=1)*1,IF(AND(ID34,$F34=$G34,$F34&gt;=PrSettings!$M$6),(ABS(IA34-$F34)&lt;=1)*1,IF(AND(ABS($F34-$G34-IA34+IB34)&lt;=1,$F34+$G34&gt;=PrSettings!$M$8),(ABS(IA34-$F34)&lt;=1)*(ABS(IB34-$G34)&lt;=1)*1,""))),"")</f>
        <v/>
      </c>
      <c r="IH34" s="298"/>
      <c r="IJ34" s="291">
        <f t="shared" si="18"/>
        <v>19</v>
      </c>
      <c r="IK34" s="292" t="str">
        <f t="shared" ref="IK34:IK39" si="540">$C34</f>
        <v>E3</v>
      </c>
      <c r="IL34" s="293">
        <f t="shared" si="80"/>
        <v>20</v>
      </c>
      <c r="IM34" s="292" t="str">
        <f t="shared" ref="IM34:IM39" si="541">$E34</f>
        <v>E4</v>
      </c>
      <c r="IN34" s="296"/>
      <c r="IO34" s="296"/>
      <c r="IP34" s="297"/>
      <c r="IQ34" s="293" t="str">
        <f t="shared" ref="IQ34:IQ39" si="542">IF(($F34&lt;&gt;"")*($G34&lt;&gt;"")*(IN34&lt;&gt;"")*(IO34&lt;&gt;""),($F34&gt;$G34)*(IN34&gt;IO34)+($F34=$G34)*(IN34=IO34)+($F34&lt;$G34)*(IN34&lt;IO34),"")</f>
        <v/>
      </c>
      <c r="IR34" s="293" t="str">
        <f>IF((IQ34&lt;&gt;""),IF(OR($F34&lt;&gt;$G34,PrSettings!$M$4="●"),(($F34-$G34)=(IN34-IO34))*1,0),"")</f>
        <v/>
      </c>
      <c r="IS34" s="293" t="str">
        <f t="shared" ref="IS34:IS39" si="543">IF((IQ34&lt;&gt;""),($F34=IN34)*($G34=IO34),"")</f>
        <v/>
      </c>
      <c r="IT34" s="293" t="str">
        <f>IF(IQ34&lt;&gt;"",IF(ABS($F34-$G34)&gt;=PrSettings!$M$7,(ABS($F34-$G34-IN34+IO34)&lt;=1)*1,IF(AND(IQ34,$F34=$G34,$F34&gt;=PrSettings!$M$6),(ABS(IN34-$F34)&lt;=1)*1,IF(AND(ABS($F34-$G34-IN34+IO34)&lt;=1,$F34+$G34&gt;=PrSettings!$M$8),(ABS(IN34-$F34)&lt;=1)*(ABS(IO34-$G34)&lt;=1)*1,""))),"")</f>
        <v/>
      </c>
      <c r="IU34" s="298"/>
      <c r="IW34" s="291">
        <f t="shared" si="19"/>
        <v>19</v>
      </c>
      <c r="IX34" s="292" t="str">
        <f t="shared" ref="IX34:IX39" si="544">$C34</f>
        <v>E3</v>
      </c>
      <c r="IY34" s="293">
        <f t="shared" si="83"/>
        <v>20</v>
      </c>
      <c r="IZ34" s="292" t="str">
        <f t="shared" ref="IZ34:IZ39" si="545">$E34</f>
        <v>E4</v>
      </c>
      <c r="JA34" s="296"/>
      <c r="JB34" s="296"/>
      <c r="JC34" s="297"/>
      <c r="JD34" s="293" t="str">
        <f t="shared" ref="JD34:JD39" si="546">IF(($F34&lt;&gt;"")*($G34&lt;&gt;"")*(JA34&lt;&gt;"")*(JB34&lt;&gt;""),($F34&gt;$G34)*(JA34&gt;JB34)+($F34=$G34)*(JA34=JB34)+($F34&lt;$G34)*(JA34&lt;JB34),"")</f>
        <v/>
      </c>
      <c r="JE34" s="293" t="str">
        <f>IF((JD34&lt;&gt;""),IF(OR($F34&lt;&gt;$G34,PrSettings!$M$4="●"),(($F34-$G34)=(JA34-JB34))*1,0),"")</f>
        <v/>
      </c>
      <c r="JF34" s="293" t="str">
        <f t="shared" ref="JF34:JF39" si="547">IF((JD34&lt;&gt;""),($F34=JA34)*($G34=JB34),"")</f>
        <v/>
      </c>
      <c r="JG34" s="293" t="str">
        <f>IF(JD34&lt;&gt;"",IF(ABS($F34-$G34)&gt;=PrSettings!$M$7,(ABS($F34-$G34-JA34+JB34)&lt;=1)*1,IF(AND(JD34,$F34=$G34,$F34&gt;=PrSettings!$M$6),(ABS(JA34-$F34)&lt;=1)*1,IF(AND(ABS($F34-$G34-JA34+JB34)&lt;=1,$F34+$G34&gt;=PrSettings!$M$8),(ABS(JA34-$F34)&lt;=1)*(ABS(JB34-$G34)&lt;=1)*1,""))),"")</f>
        <v/>
      </c>
      <c r="JH34" s="298"/>
      <c r="JJ34" s="291">
        <f t="shared" si="20"/>
        <v>19</v>
      </c>
      <c r="JK34" s="292" t="str">
        <f t="shared" ref="JK34:JK39" si="548">$C34</f>
        <v>E3</v>
      </c>
      <c r="JL34" s="293">
        <f t="shared" si="86"/>
        <v>20</v>
      </c>
      <c r="JM34" s="292" t="str">
        <f t="shared" ref="JM34:JM39" si="549">$E34</f>
        <v>E4</v>
      </c>
      <c r="JN34" s="296"/>
      <c r="JO34" s="296"/>
      <c r="JP34" s="297"/>
      <c r="JQ34" s="293" t="str">
        <f t="shared" ref="JQ34:JQ39" si="550">IF(($F34&lt;&gt;"")*($G34&lt;&gt;"")*(JN34&lt;&gt;"")*(JO34&lt;&gt;""),($F34&gt;$G34)*(JN34&gt;JO34)+($F34=$G34)*(JN34=JO34)+($F34&lt;$G34)*(JN34&lt;JO34),"")</f>
        <v/>
      </c>
      <c r="JR34" s="293" t="str">
        <f>IF((JQ34&lt;&gt;""),IF(OR($F34&lt;&gt;$G34,PrSettings!$M$4="●"),(($F34-$G34)=(JN34-JO34))*1,0),"")</f>
        <v/>
      </c>
      <c r="JS34" s="293" t="str">
        <f t="shared" ref="JS34:JS39" si="551">IF((JQ34&lt;&gt;""),($F34=JN34)*($G34=JO34),"")</f>
        <v/>
      </c>
      <c r="JT34" s="293" t="str">
        <f>IF(JQ34&lt;&gt;"",IF(ABS($F34-$G34)&gt;=PrSettings!$M$7,(ABS($F34-$G34-JN34+JO34)&lt;=1)*1,IF(AND(JQ34,$F34=$G34,$F34&gt;=PrSettings!$M$6),(ABS(JN34-$F34)&lt;=1)*1,IF(AND(ABS($F34-$G34-JN34+JO34)&lt;=1,$F34+$G34&gt;=PrSettings!$M$8),(ABS(JN34-$F34)&lt;=1)*(ABS(JO34-$G34)&lt;=1)*1,""))),"")</f>
        <v/>
      </c>
      <c r="JU34" s="298"/>
      <c r="JW34" s="291">
        <f t="shared" si="21"/>
        <v>19</v>
      </c>
      <c r="JX34" s="292" t="str">
        <f t="shared" ref="JX34:JX39" si="552">$C34</f>
        <v>E3</v>
      </c>
      <c r="JY34" s="293">
        <f t="shared" si="89"/>
        <v>20</v>
      </c>
      <c r="JZ34" s="292" t="str">
        <f t="shared" ref="JZ34:JZ39" si="553">$E34</f>
        <v>E4</v>
      </c>
      <c r="KA34" s="296"/>
      <c r="KB34" s="296"/>
      <c r="KC34" s="297"/>
      <c r="KD34" s="293" t="str">
        <f t="shared" ref="KD34:KD39" si="554">IF(($F34&lt;&gt;"")*($G34&lt;&gt;"")*(KA34&lt;&gt;"")*(KB34&lt;&gt;""),($F34&gt;$G34)*(KA34&gt;KB34)+($F34=$G34)*(KA34=KB34)+($F34&lt;$G34)*(KA34&lt;KB34),"")</f>
        <v/>
      </c>
      <c r="KE34" s="293" t="str">
        <f>IF((KD34&lt;&gt;""),IF(OR($F34&lt;&gt;$G34,PrSettings!$M$4="●"),(($F34-$G34)=(KA34-KB34))*1,0),"")</f>
        <v/>
      </c>
      <c r="KF34" s="293" t="str">
        <f t="shared" ref="KF34:KF39" si="555">IF((KD34&lt;&gt;""),($F34=KA34)*($G34=KB34),"")</f>
        <v/>
      </c>
      <c r="KG34" s="293" t="str">
        <f>IF(KD34&lt;&gt;"",IF(ABS($F34-$G34)&gt;=PrSettings!$M$7,(ABS($F34-$G34-KA34+KB34)&lt;=1)*1,IF(AND(KD34,$F34=$G34,$F34&gt;=PrSettings!$M$6),(ABS(KA34-$F34)&lt;=1)*1,IF(AND(ABS($F34-$G34-KA34+KB34)&lt;=1,$F34+$G34&gt;=PrSettings!$M$8),(ABS(KA34-$F34)&lt;=1)*(ABS(KB34-$G34)&lt;=1)*1,""))),"")</f>
        <v/>
      </c>
      <c r="KH34" s="298"/>
      <c r="KJ34" s="291">
        <f t="shared" si="22"/>
        <v>19</v>
      </c>
      <c r="KK34" s="292" t="str">
        <f t="shared" ref="KK34:KK39" si="556">$C34</f>
        <v>E3</v>
      </c>
      <c r="KL34" s="293">
        <f t="shared" si="92"/>
        <v>20</v>
      </c>
      <c r="KM34" s="292" t="str">
        <f t="shared" ref="KM34:KM39" si="557">$E34</f>
        <v>E4</v>
      </c>
      <c r="KN34" s="296"/>
      <c r="KO34" s="296"/>
      <c r="KP34" s="297"/>
      <c r="KQ34" s="293" t="str">
        <f t="shared" ref="KQ34:KQ39" si="558">IF(($F34&lt;&gt;"")*($G34&lt;&gt;"")*(KN34&lt;&gt;"")*(KO34&lt;&gt;""),($F34&gt;$G34)*(KN34&gt;KO34)+($F34=$G34)*(KN34=KO34)+($F34&lt;$G34)*(KN34&lt;KO34),"")</f>
        <v/>
      </c>
      <c r="KR34" s="293" t="str">
        <f>IF((KQ34&lt;&gt;""),IF(OR($F34&lt;&gt;$G34,PrSettings!$M$4="●"),(($F34-$G34)=(KN34-KO34))*1,0),"")</f>
        <v/>
      </c>
      <c r="KS34" s="293" t="str">
        <f t="shared" ref="KS34:KS39" si="559">IF((KQ34&lt;&gt;""),($F34=KN34)*($G34=KO34),"")</f>
        <v/>
      </c>
      <c r="KT34" s="293" t="str">
        <f>IF(KQ34&lt;&gt;"",IF(ABS($F34-$G34)&gt;=PrSettings!$M$7,(ABS($F34-$G34-KN34+KO34)&lt;=1)*1,IF(AND(KQ34,$F34=$G34,$F34&gt;=PrSettings!$M$6),(ABS(KN34-$F34)&lt;=1)*1,IF(AND(ABS($F34-$G34-KN34+KO34)&lt;=1,$F34+$G34&gt;=PrSettings!$M$8),(ABS(KN34-$F34)&lt;=1)*(ABS(KO34-$G34)&lt;=1)*1,""))),"")</f>
        <v/>
      </c>
      <c r="KU34" s="298"/>
      <c r="KW34" s="291">
        <f t="shared" si="23"/>
        <v>19</v>
      </c>
      <c r="KX34" s="292" t="str">
        <f t="shared" ref="KX34:KX39" si="560">$C34</f>
        <v>E3</v>
      </c>
      <c r="KY34" s="293">
        <f t="shared" si="95"/>
        <v>20</v>
      </c>
      <c r="KZ34" s="292" t="str">
        <f t="shared" ref="KZ34:KZ39" si="561">$E34</f>
        <v>E4</v>
      </c>
      <c r="LA34" s="296"/>
      <c r="LB34" s="296"/>
      <c r="LC34" s="297"/>
      <c r="LD34" s="293" t="str">
        <f t="shared" ref="LD34:LD39" si="562">IF(($F34&lt;&gt;"")*($G34&lt;&gt;"")*(LA34&lt;&gt;"")*(LB34&lt;&gt;""),($F34&gt;$G34)*(LA34&gt;LB34)+($F34=$G34)*(LA34=LB34)+($F34&lt;$G34)*(LA34&lt;LB34),"")</f>
        <v/>
      </c>
      <c r="LE34" s="293" t="str">
        <f>IF((LD34&lt;&gt;""),IF(OR($F34&lt;&gt;$G34,PrSettings!$M$4="●"),(($F34-$G34)=(LA34-LB34))*1,0),"")</f>
        <v/>
      </c>
      <c r="LF34" s="293" t="str">
        <f t="shared" ref="LF34:LF39" si="563">IF((LD34&lt;&gt;""),($F34=LA34)*($G34=LB34),"")</f>
        <v/>
      </c>
      <c r="LG34" s="293" t="str">
        <f>IF(LD34&lt;&gt;"",IF(ABS($F34-$G34)&gt;=PrSettings!$M$7,(ABS($F34-$G34-LA34+LB34)&lt;=1)*1,IF(AND(LD34,$F34=$G34,$F34&gt;=PrSettings!$M$6),(ABS(LA34-$F34)&lt;=1)*1,IF(AND(ABS($F34-$G34-LA34+LB34)&lt;=1,$F34+$G34&gt;=PrSettings!$M$8),(ABS(LA34-$F34)&lt;=1)*(ABS(LB34-$G34)&lt;=1)*1,""))),"")</f>
        <v/>
      </c>
      <c r="LH34" s="298"/>
      <c r="LJ34" s="291">
        <f t="shared" si="24"/>
        <v>19</v>
      </c>
      <c r="LK34" s="292" t="str">
        <f t="shared" ref="LK34:LK39" si="564">$C34</f>
        <v>E3</v>
      </c>
      <c r="LL34" s="293">
        <f t="shared" si="98"/>
        <v>20</v>
      </c>
      <c r="LM34" s="292" t="str">
        <f t="shared" ref="LM34:LM39" si="565">$E34</f>
        <v>E4</v>
      </c>
      <c r="LN34" s="296"/>
      <c r="LO34" s="296"/>
      <c r="LP34" s="297"/>
      <c r="LQ34" s="293" t="str">
        <f t="shared" ref="LQ34:LQ39" si="566">IF(($F34&lt;&gt;"")*($G34&lt;&gt;"")*(LN34&lt;&gt;"")*(LO34&lt;&gt;""),($F34&gt;$G34)*(LN34&gt;LO34)+($F34=$G34)*(LN34=LO34)+($F34&lt;$G34)*(LN34&lt;LO34),"")</f>
        <v/>
      </c>
      <c r="LR34" s="293" t="str">
        <f>IF((LQ34&lt;&gt;""),IF(OR($F34&lt;&gt;$G34,PrSettings!$M$4="●"),(($F34-$G34)=(LN34-LO34))*1,0),"")</f>
        <v/>
      </c>
      <c r="LS34" s="293" t="str">
        <f t="shared" ref="LS34:LS39" si="567">IF((LQ34&lt;&gt;""),($F34=LN34)*($G34=LO34),"")</f>
        <v/>
      </c>
      <c r="LT34" s="293" t="str">
        <f>IF(LQ34&lt;&gt;"",IF(ABS($F34-$G34)&gt;=PrSettings!$M$7,(ABS($F34-$G34-LN34+LO34)&lt;=1)*1,IF(AND(LQ34,$F34=$G34,$F34&gt;=PrSettings!$M$6),(ABS(LN34-$F34)&lt;=1)*1,IF(AND(ABS($F34-$G34-LN34+LO34)&lt;=1,$F34+$G34&gt;=PrSettings!$M$8),(ABS(LN34-$F34)&lt;=1)*(ABS(LO34-$G34)&lt;=1)*1,""))),"")</f>
        <v/>
      </c>
      <c r="LU34" s="298"/>
      <c r="LW34" s="291">
        <f t="shared" si="25"/>
        <v>19</v>
      </c>
      <c r="LX34" s="292" t="str">
        <f t="shared" ref="LX34:LX39" si="568">$C34</f>
        <v>E3</v>
      </c>
      <c r="LY34" s="293">
        <f t="shared" si="101"/>
        <v>20</v>
      </c>
      <c r="LZ34" s="292" t="str">
        <f t="shared" ref="LZ34:LZ39" si="569">$E34</f>
        <v>E4</v>
      </c>
      <c r="MA34" s="296"/>
      <c r="MB34" s="296"/>
      <c r="MC34" s="297"/>
      <c r="MD34" s="293" t="str">
        <f t="shared" ref="MD34:MD39" si="570">IF(($F34&lt;&gt;"")*($G34&lt;&gt;"")*(MA34&lt;&gt;"")*(MB34&lt;&gt;""),($F34&gt;$G34)*(MA34&gt;MB34)+($F34=$G34)*(MA34=MB34)+($F34&lt;$G34)*(MA34&lt;MB34),"")</f>
        <v/>
      </c>
      <c r="ME34" s="293" t="str">
        <f>IF((MD34&lt;&gt;""),IF(OR($F34&lt;&gt;$G34,PrSettings!$M$4="●"),(($F34-$G34)=(MA34-MB34))*1,0),"")</f>
        <v/>
      </c>
      <c r="MF34" s="293" t="str">
        <f t="shared" ref="MF34:MF39" si="571">IF((MD34&lt;&gt;""),($F34=MA34)*($G34=MB34),"")</f>
        <v/>
      </c>
      <c r="MG34" s="293" t="str">
        <f>IF(MD34&lt;&gt;"",IF(ABS($F34-$G34)&gt;=PrSettings!$M$7,(ABS($F34-$G34-MA34+MB34)&lt;=1)*1,IF(AND(MD34,$F34=$G34,$F34&gt;=PrSettings!$M$6),(ABS(MA34-$F34)&lt;=1)*1,IF(AND(ABS($F34-$G34-MA34+MB34)&lt;=1,$F34+$G34&gt;=PrSettings!$M$8),(ABS(MA34-$F34)&lt;=1)*(ABS(MB34-$G34)&lt;=1)*1,""))),"")</f>
        <v/>
      </c>
      <c r="MH34" s="298"/>
    </row>
    <row r="35" spans="1:346" x14ac:dyDescent="0.25">
      <c r="B35" s="291">
        <f>INDEX(Groups!$C$7:$C$35,MATCH(C35,Groups!$D$7:$D$35,0))</f>
        <v>17</v>
      </c>
      <c r="C35" s="292" t="str">
        <f>CalcE!$P$23</f>
        <v>E1</v>
      </c>
      <c r="D35" s="293">
        <f>INDEX(Groups!$C$7:$C$35,MATCH(E35,Groups!$D$7:$D$35,0))</f>
        <v>18</v>
      </c>
      <c r="E35" s="292" t="str">
        <f>CalcE!$Q$23</f>
        <v>E2</v>
      </c>
      <c r="F35" s="294" t="str">
        <f>CalcE!$R$23</f>
        <v/>
      </c>
      <c r="G35" s="295" t="str">
        <f>CalcE!$S$23</f>
        <v/>
      </c>
      <c r="J35" s="291">
        <f t="shared" si="0"/>
        <v>17</v>
      </c>
      <c r="K35" s="292" t="str">
        <f t="shared" si="468"/>
        <v>E1</v>
      </c>
      <c r="L35" s="293">
        <f t="shared" si="26"/>
        <v>18</v>
      </c>
      <c r="M35" s="292" t="str">
        <f t="shared" si="469"/>
        <v>E2</v>
      </c>
      <c r="N35" s="296"/>
      <c r="O35" s="296"/>
      <c r="P35" s="299"/>
      <c r="Q35" s="293" t="str">
        <f t="shared" si="470"/>
        <v/>
      </c>
      <c r="R35" s="293" t="str">
        <f>IF((Q35&lt;&gt;""),IF(OR($F35&lt;&gt;$G35,PrSettings!$M$4="●"),(($F35-$G35)=(N35-O35))*1,0),"")</f>
        <v/>
      </c>
      <c r="S35" s="293" t="str">
        <f t="shared" si="471"/>
        <v/>
      </c>
      <c r="T35" s="293" t="str">
        <f>IF(Q35&lt;&gt;"",IF(ABS($F35-$G35)&gt;=PrSettings!$M$7,(ABS($F35-$G35-N35+O35)&lt;=1)*1,IF(AND(Q35,$F35=$G35,$F35&gt;=PrSettings!$M$6),(ABS(N35-$F35)&lt;=1)*1,IF(AND(ABS($F35-$G35-N35+O35)&lt;=1,$F35+$G35&gt;=PrSettings!$M$8),(ABS(N35-$F35)&lt;=1)*(ABS(O35-$G35)&lt;=1)*1,""))),"")</f>
        <v/>
      </c>
      <c r="U35" s="300"/>
      <c r="W35" s="291">
        <f t="shared" si="1"/>
        <v>17</v>
      </c>
      <c r="X35" s="292" t="str">
        <f t="shared" si="472"/>
        <v>E1</v>
      </c>
      <c r="Y35" s="293">
        <f t="shared" si="29"/>
        <v>18</v>
      </c>
      <c r="Z35" s="292" t="str">
        <f t="shared" si="473"/>
        <v>E2</v>
      </c>
      <c r="AA35" s="296"/>
      <c r="AB35" s="296"/>
      <c r="AC35" s="299"/>
      <c r="AD35" s="293" t="str">
        <f t="shared" si="474"/>
        <v/>
      </c>
      <c r="AE35" s="293" t="str">
        <f>IF((AD35&lt;&gt;""),IF(OR($F35&lt;&gt;$G35,PrSettings!$M$4="●"),(($F35-$G35)=(AA35-AB35))*1,0),"")</f>
        <v/>
      </c>
      <c r="AF35" s="293" t="str">
        <f t="shared" si="475"/>
        <v/>
      </c>
      <c r="AG35" s="293" t="str">
        <f>IF(AD35&lt;&gt;"",IF(ABS($F35-$G35)&gt;=PrSettings!$M$7,(ABS($F35-$G35-AA35+AB35)&lt;=1)*1,IF(AND(AD35,$F35=$G35,$F35&gt;=PrSettings!$M$6),(ABS(AA35-$F35)&lt;=1)*1,IF(AND(ABS($F35-$G35-AA35+AB35)&lt;=1,$F35+$G35&gt;=PrSettings!$M$8),(ABS(AA35-$F35)&lt;=1)*(ABS(AB35-$G35)&lt;=1)*1,""))),"")</f>
        <v/>
      </c>
      <c r="AH35" s="300"/>
      <c r="AJ35" s="291">
        <f t="shared" si="2"/>
        <v>17</v>
      </c>
      <c r="AK35" s="292" t="str">
        <f t="shared" si="476"/>
        <v>E1</v>
      </c>
      <c r="AL35" s="293">
        <f t="shared" si="32"/>
        <v>18</v>
      </c>
      <c r="AM35" s="292" t="str">
        <f t="shared" si="477"/>
        <v>E2</v>
      </c>
      <c r="AN35" s="296"/>
      <c r="AO35" s="296"/>
      <c r="AP35" s="299"/>
      <c r="AQ35" s="293" t="str">
        <f t="shared" si="478"/>
        <v/>
      </c>
      <c r="AR35" s="293" t="str">
        <f>IF((AQ35&lt;&gt;""),IF(OR($F35&lt;&gt;$G35,PrSettings!$M$4="●"),(($F35-$G35)=(AN35-AO35))*1,0),"")</f>
        <v/>
      </c>
      <c r="AS35" s="293" t="str">
        <f t="shared" si="479"/>
        <v/>
      </c>
      <c r="AT35" s="293" t="str">
        <f>IF(AQ35&lt;&gt;"",IF(ABS($F35-$G35)&gt;=PrSettings!$M$7,(ABS($F35-$G35-AN35+AO35)&lt;=1)*1,IF(AND(AQ35,$F35=$G35,$F35&gt;=PrSettings!$M$6),(ABS(AN35-$F35)&lt;=1)*1,IF(AND(ABS($F35-$G35-AN35+AO35)&lt;=1,$F35+$G35&gt;=PrSettings!$M$8),(ABS(AN35-$F35)&lt;=1)*(ABS(AO35-$G35)&lt;=1)*1,""))),"")</f>
        <v/>
      </c>
      <c r="AU35" s="300"/>
      <c r="AW35" s="291">
        <f t="shared" si="3"/>
        <v>17</v>
      </c>
      <c r="AX35" s="292" t="str">
        <f t="shared" si="480"/>
        <v>E1</v>
      </c>
      <c r="AY35" s="293">
        <f t="shared" si="35"/>
        <v>18</v>
      </c>
      <c r="AZ35" s="292" t="str">
        <f t="shared" si="481"/>
        <v>E2</v>
      </c>
      <c r="BA35" s="296"/>
      <c r="BB35" s="296"/>
      <c r="BC35" s="299"/>
      <c r="BD35" s="293" t="str">
        <f t="shared" si="482"/>
        <v/>
      </c>
      <c r="BE35" s="293" t="str">
        <f>IF((BD35&lt;&gt;""),IF(OR($F35&lt;&gt;$G35,PrSettings!$M$4="●"),(($F35-$G35)=(BA35-BB35))*1,0),"")</f>
        <v/>
      </c>
      <c r="BF35" s="293" t="str">
        <f t="shared" si="483"/>
        <v/>
      </c>
      <c r="BG35" s="293" t="str">
        <f>IF(BD35&lt;&gt;"",IF(ABS($F35-$G35)&gt;=PrSettings!$M$7,(ABS($F35-$G35-BA35+BB35)&lt;=1)*1,IF(AND(BD35,$F35=$G35,$F35&gt;=PrSettings!$M$6),(ABS(BA35-$F35)&lt;=1)*1,IF(AND(ABS($F35-$G35-BA35+BB35)&lt;=1,$F35+$G35&gt;=PrSettings!$M$8),(ABS(BA35-$F35)&lt;=1)*(ABS(BB35-$G35)&lt;=1)*1,""))),"")</f>
        <v/>
      </c>
      <c r="BH35" s="300"/>
      <c r="BJ35" s="291">
        <f t="shared" si="4"/>
        <v>17</v>
      </c>
      <c r="BK35" s="292" t="str">
        <f t="shared" si="484"/>
        <v>E1</v>
      </c>
      <c r="BL35" s="293">
        <f t="shared" si="38"/>
        <v>18</v>
      </c>
      <c r="BM35" s="292" t="str">
        <f t="shared" si="485"/>
        <v>E2</v>
      </c>
      <c r="BN35" s="296"/>
      <c r="BO35" s="296"/>
      <c r="BP35" s="299"/>
      <c r="BQ35" s="293" t="str">
        <f t="shared" si="486"/>
        <v/>
      </c>
      <c r="BR35" s="293" t="str">
        <f>IF((BQ35&lt;&gt;""),IF(OR($F35&lt;&gt;$G35,PrSettings!$M$4="●"),(($F35-$G35)=(BN35-BO35))*1,0),"")</f>
        <v/>
      </c>
      <c r="BS35" s="293" t="str">
        <f t="shared" si="487"/>
        <v/>
      </c>
      <c r="BT35" s="293" t="str">
        <f>IF(BQ35&lt;&gt;"",IF(ABS($F35-$G35)&gt;=PrSettings!$M$7,(ABS($F35-$G35-BN35+BO35)&lt;=1)*1,IF(AND(BQ35,$F35=$G35,$F35&gt;=PrSettings!$M$6),(ABS(BN35-$F35)&lt;=1)*1,IF(AND(ABS($F35-$G35-BN35+BO35)&lt;=1,$F35+$G35&gt;=PrSettings!$M$8),(ABS(BN35-$F35)&lt;=1)*(ABS(BO35-$G35)&lt;=1)*1,""))),"")</f>
        <v/>
      </c>
      <c r="BU35" s="300"/>
      <c r="BW35" s="291">
        <f t="shared" si="5"/>
        <v>17</v>
      </c>
      <c r="BX35" s="292" t="str">
        <f t="shared" si="488"/>
        <v>E1</v>
      </c>
      <c r="BY35" s="293">
        <f t="shared" si="41"/>
        <v>18</v>
      </c>
      <c r="BZ35" s="292" t="str">
        <f t="shared" si="489"/>
        <v>E2</v>
      </c>
      <c r="CA35" s="296"/>
      <c r="CB35" s="296"/>
      <c r="CC35" s="299"/>
      <c r="CD35" s="293" t="str">
        <f t="shared" si="490"/>
        <v/>
      </c>
      <c r="CE35" s="293" t="str">
        <f>IF((CD35&lt;&gt;""),IF(OR($F35&lt;&gt;$G35,PrSettings!$M$4="●"),(($F35-$G35)=(CA35-CB35))*1,0),"")</f>
        <v/>
      </c>
      <c r="CF35" s="293" t="str">
        <f t="shared" si="491"/>
        <v/>
      </c>
      <c r="CG35" s="293" t="str">
        <f>IF(CD35&lt;&gt;"",IF(ABS($F35-$G35)&gt;=PrSettings!$M$7,(ABS($F35-$G35-CA35+CB35)&lt;=1)*1,IF(AND(CD35,$F35=$G35,$F35&gt;=PrSettings!$M$6),(ABS(CA35-$F35)&lt;=1)*1,IF(AND(ABS($F35-$G35-CA35+CB35)&lt;=1,$F35+$G35&gt;=PrSettings!$M$8),(ABS(CA35-$F35)&lt;=1)*(ABS(CB35-$G35)&lt;=1)*1,""))),"")</f>
        <v/>
      </c>
      <c r="CH35" s="300"/>
      <c r="CJ35" s="291">
        <f t="shared" si="6"/>
        <v>17</v>
      </c>
      <c r="CK35" s="292" t="str">
        <f t="shared" si="492"/>
        <v>E1</v>
      </c>
      <c r="CL35" s="293">
        <f t="shared" si="44"/>
        <v>18</v>
      </c>
      <c r="CM35" s="292" t="str">
        <f t="shared" si="493"/>
        <v>E2</v>
      </c>
      <c r="CN35" s="296"/>
      <c r="CO35" s="296"/>
      <c r="CP35" s="299"/>
      <c r="CQ35" s="293" t="str">
        <f t="shared" si="494"/>
        <v/>
      </c>
      <c r="CR35" s="293" t="str">
        <f>IF((CQ35&lt;&gt;""),IF(OR($F35&lt;&gt;$G35,PrSettings!$M$4="●"),(($F35-$G35)=(CN35-CO35))*1,0),"")</f>
        <v/>
      </c>
      <c r="CS35" s="293" t="str">
        <f t="shared" si="495"/>
        <v/>
      </c>
      <c r="CT35" s="293" t="str">
        <f>IF(CQ35&lt;&gt;"",IF(ABS($F35-$G35)&gt;=PrSettings!$M$7,(ABS($F35-$G35-CN35+CO35)&lt;=1)*1,IF(AND(CQ35,$F35=$G35,$F35&gt;=PrSettings!$M$6),(ABS(CN35-$F35)&lt;=1)*1,IF(AND(ABS($F35-$G35-CN35+CO35)&lt;=1,$F35+$G35&gt;=PrSettings!$M$8),(ABS(CN35-$F35)&lt;=1)*(ABS(CO35-$G35)&lt;=1)*1,""))),"")</f>
        <v/>
      </c>
      <c r="CU35" s="300"/>
      <c r="CW35" s="291">
        <f t="shared" si="7"/>
        <v>17</v>
      </c>
      <c r="CX35" s="292" t="str">
        <f t="shared" si="496"/>
        <v>E1</v>
      </c>
      <c r="CY35" s="293">
        <f t="shared" si="47"/>
        <v>18</v>
      </c>
      <c r="CZ35" s="292" t="str">
        <f t="shared" si="497"/>
        <v>E2</v>
      </c>
      <c r="DA35" s="296"/>
      <c r="DB35" s="296"/>
      <c r="DC35" s="299"/>
      <c r="DD35" s="293" t="str">
        <f t="shared" si="498"/>
        <v/>
      </c>
      <c r="DE35" s="293" t="str">
        <f>IF((DD35&lt;&gt;""),IF(OR($F35&lt;&gt;$G35,PrSettings!$M$4="●"),(($F35-$G35)=(DA35-DB35))*1,0),"")</f>
        <v/>
      </c>
      <c r="DF35" s="293" t="str">
        <f t="shared" si="499"/>
        <v/>
      </c>
      <c r="DG35" s="293" t="str">
        <f>IF(DD35&lt;&gt;"",IF(ABS($F35-$G35)&gt;=PrSettings!$M$7,(ABS($F35-$G35-DA35+DB35)&lt;=1)*1,IF(AND(DD35,$F35=$G35,$F35&gt;=PrSettings!$M$6),(ABS(DA35-$F35)&lt;=1)*1,IF(AND(ABS($F35-$G35-DA35+DB35)&lt;=1,$F35+$G35&gt;=PrSettings!$M$8),(ABS(DA35-$F35)&lt;=1)*(ABS(DB35-$G35)&lt;=1)*1,""))),"")</f>
        <v/>
      </c>
      <c r="DH35" s="300"/>
      <c r="DJ35" s="291">
        <f t="shared" si="8"/>
        <v>17</v>
      </c>
      <c r="DK35" s="292" t="str">
        <f t="shared" si="500"/>
        <v>E1</v>
      </c>
      <c r="DL35" s="293">
        <f t="shared" si="50"/>
        <v>18</v>
      </c>
      <c r="DM35" s="292" t="str">
        <f t="shared" si="501"/>
        <v>E2</v>
      </c>
      <c r="DN35" s="296"/>
      <c r="DO35" s="296"/>
      <c r="DP35" s="299"/>
      <c r="DQ35" s="293" t="str">
        <f t="shared" si="502"/>
        <v/>
      </c>
      <c r="DR35" s="293" t="str">
        <f>IF((DQ35&lt;&gt;""),IF(OR($F35&lt;&gt;$G35,PrSettings!$M$4="●"),(($F35-$G35)=(DN35-DO35))*1,0),"")</f>
        <v/>
      </c>
      <c r="DS35" s="293" t="str">
        <f t="shared" si="503"/>
        <v/>
      </c>
      <c r="DT35" s="293" t="str">
        <f>IF(DQ35&lt;&gt;"",IF(ABS($F35-$G35)&gt;=PrSettings!$M$7,(ABS($F35-$G35-DN35+DO35)&lt;=1)*1,IF(AND(DQ35,$F35=$G35,$F35&gt;=PrSettings!$M$6),(ABS(DN35-$F35)&lt;=1)*1,IF(AND(ABS($F35-$G35-DN35+DO35)&lt;=1,$F35+$G35&gt;=PrSettings!$M$8),(ABS(DN35-$F35)&lt;=1)*(ABS(DO35-$G35)&lt;=1)*1,""))),"")</f>
        <v/>
      </c>
      <c r="DU35" s="300"/>
      <c r="DW35" s="291">
        <f t="shared" si="9"/>
        <v>17</v>
      </c>
      <c r="DX35" s="292" t="str">
        <f t="shared" si="504"/>
        <v>E1</v>
      </c>
      <c r="DY35" s="293">
        <f t="shared" si="53"/>
        <v>18</v>
      </c>
      <c r="DZ35" s="292" t="str">
        <f t="shared" si="505"/>
        <v>E2</v>
      </c>
      <c r="EA35" s="296"/>
      <c r="EB35" s="296"/>
      <c r="EC35" s="299"/>
      <c r="ED35" s="293" t="str">
        <f t="shared" si="506"/>
        <v/>
      </c>
      <c r="EE35" s="293" t="str">
        <f>IF((ED35&lt;&gt;""),IF(OR($F35&lt;&gt;$G35,PrSettings!$M$4="●"),(($F35-$G35)=(EA35-EB35))*1,0),"")</f>
        <v/>
      </c>
      <c r="EF35" s="293" t="str">
        <f t="shared" si="507"/>
        <v/>
      </c>
      <c r="EG35" s="293" t="str">
        <f>IF(ED35&lt;&gt;"",IF(ABS($F35-$G35)&gt;=PrSettings!$M$7,(ABS($F35-$G35-EA35+EB35)&lt;=1)*1,IF(AND(ED35,$F35=$G35,$F35&gt;=PrSettings!$M$6),(ABS(EA35-$F35)&lt;=1)*1,IF(AND(ABS($F35-$G35-EA35+EB35)&lt;=1,$F35+$G35&gt;=PrSettings!$M$8),(ABS(EA35-$F35)&lt;=1)*(ABS(EB35-$G35)&lt;=1)*1,""))),"")</f>
        <v/>
      </c>
      <c r="EH35" s="300"/>
      <c r="EJ35" s="291">
        <f t="shared" si="10"/>
        <v>17</v>
      </c>
      <c r="EK35" s="292" t="str">
        <f t="shared" si="508"/>
        <v>E1</v>
      </c>
      <c r="EL35" s="293">
        <f t="shared" si="56"/>
        <v>18</v>
      </c>
      <c r="EM35" s="292" t="str">
        <f t="shared" si="509"/>
        <v>E2</v>
      </c>
      <c r="EN35" s="296"/>
      <c r="EO35" s="296"/>
      <c r="EP35" s="299"/>
      <c r="EQ35" s="293" t="str">
        <f t="shared" si="510"/>
        <v/>
      </c>
      <c r="ER35" s="293" t="str">
        <f>IF((EQ35&lt;&gt;""),IF(OR($F35&lt;&gt;$G35,PrSettings!$M$4="●"),(($F35-$G35)=(EN35-EO35))*1,0),"")</f>
        <v/>
      </c>
      <c r="ES35" s="293" t="str">
        <f t="shared" si="511"/>
        <v/>
      </c>
      <c r="ET35" s="293" t="str">
        <f>IF(EQ35&lt;&gt;"",IF(ABS($F35-$G35)&gt;=PrSettings!$M$7,(ABS($F35-$G35-EN35+EO35)&lt;=1)*1,IF(AND(EQ35,$F35=$G35,$F35&gt;=PrSettings!$M$6),(ABS(EN35-$F35)&lt;=1)*1,IF(AND(ABS($F35-$G35-EN35+EO35)&lt;=1,$F35+$G35&gt;=PrSettings!$M$8),(ABS(EN35-$F35)&lt;=1)*(ABS(EO35-$G35)&lt;=1)*1,""))),"")</f>
        <v/>
      </c>
      <c r="EU35" s="300"/>
      <c r="EW35" s="291">
        <f t="shared" si="11"/>
        <v>17</v>
      </c>
      <c r="EX35" s="292" t="str">
        <f t="shared" si="512"/>
        <v>E1</v>
      </c>
      <c r="EY35" s="293">
        <f t="shared" si="59"/>
        <v>18</v>
      </c>
      <c r="EZ35" s="292" t="str">
        <f t="shared" si="513"/>
        <v>E2</v>
      </c>
      <c r="FA35" s="296"/>
      <c r="FB35" s="296"/>
      <c r="FC35" s="299"/>
      <c r="FD35" s="293" t="str">
        <f t="shared" si="514"/>
        <v/>
      </c>
      <c r="FE35" s="293" t="str">
        <f>IF((FD35&lt;&gt;""),IF(OR($F35&lt;&gt;$G35,PrSettings!$M$4="●"),(($F35-$G35)=(FA35-FB35))*1,0),"")</f>
        <v/>
      </c>
      <c r="FF35" s="293" t="str">
        <f t="shared" si="515"/>
        <v/>
      </c>
      <c r="FG35" s="293" t="str">
        <f>IF(FD35&lt;&gt;"",IF(ABS($F35-$G35)&gt;=PrSettings!$M$7,(ABS($F35-$G35-FA35+FB35)&lt;=1)*1,IF(AND(FD35,$F35=$G35,$F35&gt;=PrSettings!$M$6),(ABS(FA35-$F35)&lt;=1)*1,IF(AND(ABS($F35-$G35-FA35+FB35)&lt;=1,$F35+$G35&gt;=PrSettings!$M$8),(ABS(FA35-$F35)&lt;=1)*(ABS(FB35-$G35)&lt;=1)*1,""))),"")</f>
        <v/>
      </c>
      <c r="FH35" s="300"/>
      <c r="FJ35" s="291">
        <f t="shared" si="12"/>
        <v>17</v>
      </c>
      <c r="FK35" s="292" t="str">
        <f t="shared" si="516"/>
        <v>E1</v>
      </c>
      <c r="FL35" s="293">
        <f t="shared" si="62"/>
        <v>18</v>
      </c>
      <c r="FM35" s="292" t="str">
        <f t="shared" si="517"/>
        <v>E2</v>
      </c>
      <c r="FN35" s="296"/>
      <c r="FO35" s="296"/>
      <c r="FP35" s="299"/>
      <c r="FQ35" s="293" t="str">
        <f t="shared" si="518"/>
        <v/>
      </c>
      <c r="FR35" s="293" t="str">
        <f>IF((FQ35&lt;&gt;""),IF(OR($F35&lt;&gt;$G35,PrSettings!$M$4="●"),(($F35-$G35)=(FN35-FO35))*1,0),"")</f>
        <v/>
      </c>
      <c r="FS35" s="293" t="str">
        <f t="shared" si="519"/>
        <v/>
      </c>
      <c r="FT35" s="293" t="str">
        <f>IF(FQ35&lt;&gt;"",IF(ABS($F35-$G35)&gt;=PrSettings!$M$7,(ABS($F35-$G35-FN35+FO35)&lt;=1)*1,IF(AND(FQ35,$F35=$G35,$F35&gt;=PrSettings!$M$6),(ABS(FN35-$F35)&lt;=1)*1,IF(AND(ABS($F35-$G35-FN35+FO35)&lt;=1,$F35+$G35&gt;=PrSettings!$M$8),(ABS(FN35-$F35)&lt;=1)*(ABS(FO35-$G35)&lt;=1)*1,""))),"")</f>
        <v/>
      </c>
      <c r="FU35" s="300"/>
      <c r="FW35" s="291">
        <f t="shared" si="13"/>
        <v>17</v>
      </c>
      <c r="FX35" s="292" t="str">
        <f t="shared" si="520"/>
        <v>E1</v>
      </c>
      <c r="FY35" s="293">
        <f t="shared" si="65"/>
        <v>18</v>
      </c>
      <c r="FZ35" s="292" t="str">
        <f t="shared" si="521"/>
        <v>E2</v>
      </c>
      <c r="GA35" s="296"/>
      <c r="GB35" s="296"/>
      <c r="GC35" s="299"/>
      <c r="GD35" s="293" t="str">
        <f t="shared" si="522"/>
        <v/>
      </c>
      <c r="GE35" s="293" t="str">
        <f>IF((GD35&lt;&gt;""),IF(OR($F35&lt;&gt;$G35,PrSettings!$M$4="●"),(($F35-$G35)=(GA35-GB35))*1,0),"")</f>
        <v/>
      </c>
      <c r="GF35" s="293" t="str">
        <f t="shared" si="523"/>
        <v/>
      </c>
      <c r="GG35" s="293" t="str">
        <f>IF(GD35&lt;&gt;"",IF(ABS($F35-$G35)&gt;=PrSettings!$M$7,(ABS($F35-$G35-GA35+GB35)&lt;=1)*1,IF(AND(GD35,$F35=$G35,$F35&gt;=PrSettings!$M$6),(ABS(GA35-$F35)&lt;=1)*1,IF(AND(ABS($F35-$G35-GA35+GB35)&lt;=1,$F35+$G35&gt;=PrSettings!$M$8),(ABS(GA35-$F35)&lt;=1)*(ABS(GB35-$G35)&lt;=1)*1,""))),"")</f>
        <v/>
      </c>
      <c r="GH35" s="300"/>
      <c r="GJ35" s="291">
        <f t="shared" si="14"/>
        <v>17</v>
      </c>
      <c r="GK35" s="292" t="str">
        <f t="shared" si="524"/>
        <v>E1</v>
      </c>
      <c r="GL35" s="293">
        <f t="shared" si="68"/>
        <v>18</v>
      </c>
      <c r="GM35" s="292" t="str">
        <f t="shared" si="525"/>
        <v>E2</v>
      </c>
      <c r="GN35" s="296"/>
      <c r="GO35" s="296"/>
      <c r="GP35" s="299"/>
      <c r="GQ35" s="293" t="str">
        <f t="shared" si="526"/>
        <v/>
      </c>
      <c r="GR35" s="293" t="str">
        <f>IF((GQ35&lt;&gt;""),IF(OR($F35&lt;&gt;$G35,PrSettings!$M$4="●"),(($F35-$G35)=(GN35-GO35))*1,0),"")</f>
        <v/>
      </c>
      <c r="GS35" s="293" t="str">
        <f t="shared" si="527"/>
        <v/>
      </c>
      <c r="GT35" s="293" t="str">
        <f>IF(GQ35&lt;&gt;"",IF(ABS($F35-$G35)&gt;=PrSettings!$M$7,(ABS($F35-$G35-GN35+GO35)&lt;=1)*1,IF(AND(GQ35,$F35=$G35,$F35&gt;=PrSettings!$M$6),(ABS(GN35-$F35)&lt;=1)*1,IF(AND(ABS($F35-$G35-GN35+GO35)&lt;=1,$F35+$G35&gt;=PrSettings!$M$8),(ABS(GN35-$F35)&lt;=1)*(ABS(GO35-$G35)&lt;=1)*1,""))),"")</f>
        <v/>
      </c>
      <c r="GU35" s="300"/>
      <c r="GW35" s="291">
        <f t="shared" si="15"/>
        <v>17</v>
      </c>
      <c r="GX35" s="292" t="str">
        <f t="shared" si="528"/>
        <v>E1</v>
      </c>
      <c r="GY35" s="293">
        <f t="shared" si="71"/>
        <v>18</v>
      </c>
      <c r="GZ35" s="292" t="str">
        <f t="shared" si="529"/>
        <v>E2</v>
      </c>
      <c r="HA35" s="296"/>
      <c r="HB35" s="296"/>
      <c r="HC35" s="299"/>
      <c r="HD35" s="293" t="str">
        <f t="shared" si="530"/>
        <v/>
      </c>
      <c r="HE35" s="293" t="str">
        <f>IF((HD35&lt;&gt;""),IF(OR($F35&lt;&gt;$G35,PrSettings!$M$4="●"),(($F35-$G35)=(HA35-HB35))*1,0),"")</f>
        <v/>
      </c>
      <c r="HF35" s="293" t="str">
        <f t="shared" si="531"/>
        <v/>
      </c>
      <c r="HG35" s="293" t="str">
        <f>IF(HD35&lt;&gt;"",IF(ABS($F35-$G35)&gt;=PrSettings!$M$7,(ABS($F35-$G35-HA35+HB35)&lt;=1)*1,IF(AND(HD35,$F35=$G35,$F35&gt;=PrSettings!$M$6),(ABS(HA35-$F35)&lt;=1)*1,IF(AND(ABS($F35-$G35-HA35+HB35)&lt;=1,$F35+$G35&gt;=PrSettings!$M$8),(ABS(HA35-$F35)&lt;=1)*(ABS(HB35-$G35)&lt;=1)*1,""))),"")</f>
        <v/>
      </c>
      <c r="HH35" s="300"/>
      <c r="HJ35" s="291">
        <f t="shared" si="16"/>
        <v>17</v>
      </c>
      <c r="HK35" s="292" t="str">
        <f t="shared" si="532"/>
        <v>E1</v>
      </c>
      <c r="HL35" s="293">
        <f t="shared" si="74"/>
        <v>18</v>
      </c>
      <c r="HM35" s="292" t="str">
        <f t="shared" si="533"/>
        <v>E2</v>
      </c>
      <c r="HN35" s="296"/>
      <c r="HO35" s="296"/>
      <c r="HP35" s="299"/>
      <c r="HQ35" s="293" t="str">
        <f t="shared" si="534"/>
        <v/>
      </c>
      <c r="HR35" s="293" t="str">
        <f>IF((HQ35&lt;&gt;""),IF(OR($F35&lt;&gt;$G35,PrSettings!$M$4="●"),(($F35-$G35)=(HN35-HO35))*1,0),"")</f>
        <v/>
      </c>
      <c r="HS35" s="293" t="str">
        <f t="shared" si="535"/>
        <v/>
      </c>
      <c r="HT35" s="293" t="str">
        <f>IF(HQ35&lt;&gt;"",IF(ABS($F35-$G35)&gt;=PrSettings!$M$7,(ABS($F35-$G35-HN35+HO35)&lt;=1)*1,IF(AND(HQ35,$F35=$G35,$F35&gt;=PrSettings!$M$6),(ABS(HN35-$F35)&lt;=1)*1,IF(AND(ABS($F35-$G35-HN35+HO35)&lt;=1,$F35+$G35&gt;=PrSettings!$M$8),(ABS(HN35-$F35)&lt;=1)*(ABS(HO35-$G35)&lt;=1)*1,""))),"")</f>
        <v/>
      </c>
      <c r="HU35" s="300"/>
      <c r="HW35" s="291">
        <f t="shared" si="17"/>
        <v>17</v>
      </c>
      <c r="HX35" s="292" t="str">
        <f t="shared" si="536"/>
        <v>E1</v>
      </c>
      <c r="HY35" s="293">
        <f t="shared" si="77"/>
        <v>18</v>
      </c>
      <c r="HZ35" s="292" t="str">
        <f t="shared" si="537"/>
        <v>E2</v>
      </c>
      <c r="IA35" s="296"/>
      <c r="IB35" s="296"/>
      <c r="IC35" s="299"/>
      <c r="ID35" s="293" t="str">
        <f t="shared" si="538"/>
        <v/>
      </c>
      <c r="IE35" s="293" t="str">
        <f>IF((ID35&lt;&gt;""),IF(OR($F35&lt;&gt;$G35,PrSettings!$M$4="●"),(($F35-$G35)=(IA35-IB35))*1,0),"")</f>
        <v/>
      </c>
      <c r="IF35" s="293" t="str">
        <f t="shared" si="539"/>
        <v/>
      </c>
      <c r="IG35" s="293" t="str">
        <f>IF(ID35&lt;&gt;"",IF(ABS($F35-$G35)&gt;=PrSettings!$M$7,(ABS($F35-$G35-IA35+IB35)&lt;=1)*1,IF(AND(ID35,$F35=$G35,$F35&gt;=PrSettings!$M$6),(ABS(IA35-$F35)&lt;=1)*1,IF(AND(ABS($F35-$G35-IA35+IB35)&lt;=1,$F35+$G35&gt;=PrSettings!$M$8),(ABS(IA35-$F35)&lt;=1)*(ABS(IB35-$G35)&lt;=1)*1,""))),"")</f>
        <v/>
      </c>
      <c r="IH35" s="300"/>
      <c r="IJ35" s="291">
        <f t="shared" si="18"/>
        <v>17</v>
      </c>
      <c r="IK35" s="292" t="str">
        <f t="shared" si="540"/>
        <v>E1</v>
      </c>
      <c r="IL35" s="293">
        <f t="shared" si="80"/>
        <v>18</v>
      </c>
      <c r="IM35" s="292" t="str">
        <f t="shared" si="541"/>
        <v>E2</v>
      </c>
      <c r="IN35" s="296"/>
      <c r="IO35" s="296"/>
      <c r="IP35" s="299"/>
      <c r="IQ35" s="293" t="str">
        <f t="shared" si="542"/>
        <v/>
      </c>
      <c r="IR35" s="293" t="str">
        <f>IF((IQ35&lt;&gt;""),IF(OR($F35&lt;&gt;$G35,PrSettings!$M$4="●"),(($F35-$G35)=(IN35-IO35))*1,0),"")</f>
        <v/>
      </c>
      <c r="IS35" s="293" t="str">
        <f t="shared" si="543"/>
        <v/>
      </c>
      <c r="IT35" s="293" t="str">
        <f>IF(IQ35&lt;&gt;"",IF(ABS($F35-$G35)&gt;=PrSettings!$M$7,(ABS($F35-$G35-IN35+IO35)&lt;=1)*1,IF(AND(IQ35,$F35=$G35,$F35&gt;=PrSettings!$M$6),(ABS(IN35-$F35)&lt;=1)*1,IF(AND(ABS($F35-$G35-IN35+IO35)&lt;=1,$F35+$G35&gt;=PrSettings!$M$8),(ABS(IN35-$F35)&lt;=1)*(ABS(IO35-$G35)&lt;=1)*1,""))),"")</f>
        <v/>
      </c>
      <c r="IU35" s="300"/>
      <c r="IW35" s="291">
        <f t="shared" si="19"/>
        <v>17</v>
      </c>
      <c r="IX35" s="292" t="str">
        <f t="shared" si="544"/>
        <v>E1</v>
      </c>
      <c r="IY35" s="293">
        <f t="shared" si="83"/>
        <v>18</v>
      </c>
      <c r="IZ35" s="292" t="str">
        <f t="shared" si="545"/>
        <v>E2</v>
      </c>
      <c r="JA35" s="296"/>
      <c r="JB35" s="296"/>
      <c r="JC35" s="299"/>
      <c r="JD35" s="293" t="str">
        <f t="shared" si="546"/>
        <v/>
      </c>
      <c r="JE35" s="293" t="str">
        <f>IF((JD35&lt;&gt;""),IF(OR($F35&lt;&gt;$G35,PrSettings!$M$4="●"),(($F35-$G35)=(JA35-JB35))*1,0),"")</f>
        <v/>
      </c>
      <c r="JF35" s="293" t="str">
        <f t="shared" si="547"/>
        <v/>
      </c>
      <c r="JG35" s="293" t="str">
        <f>IF(JD35&lt;&gt;"",IF(ABS($F35-$G35)&gt;=PrSettings!$M$7,(ABS($F35-$G35-JA35+JB35)&lt;=1)*1,IF(AND(JD35,$F35=$G35,$F35&gt;=PrSettings!$M$6),(ABS(JA35-$F35)&lt;=1)*1,IF(AND(ABS($F35-$G35-JA35+JB35)&lt;=1,$F35+$G35&gt;=PrSettings!$M$8),(ABS(JA35-$F35)&lt;=1)*(ABS(JB35-$G35)&lt;=1)*1,""))),"")</f>
        <v/>
      </c>
      <c r="JH35" s="300"/>
      <c r="JJ35" s="291">
        <f t="shared" si="20"/>
        <v>17</v>
      </c>
      <c r="JK35" s="292" t="str">
        <f t="shared" si="548"/>
        <v>E1</v>
      </c>
      <c r="JL35" s="293">
        <f t="shared" si="86"/>
        <v>18</v>
      </c>
      <c r="JM35" s="292" t="str">
        <f t="shared" si="549"/>
        <v>E2</v>
      </c>
      <c r="JN35" s="296"/>
      <c r="JO35" s="296"/>
      <c r="JP35" s="299"/>
      <c r="JQ35" s="293" t="str">
        <f t="shared" si="550"/>
        <v/>
      </c>
      <c r="JR35" s="293" t="str">
        <f>IF((JQ35&lt;&gt;""),IF(OR($F35&lt;&gt;$G35,PrSettings!$M$4="●"),(($F35-$G35)=(JN35-JO35))*1,0),"")</f>
        <v/>
      </c>
      <c r="JS35" s="293" t="str">
        <f t="shared" si="551"/>
        <v/>
      </c>
      <c r="JT35" s="293" t="str">
        <f>IF(JQ35&lt;&gt;"",IF(ABS($F35-$G35)&gt;=PrSettings!$M$7,(ABS($F35-$G35-JN35+JO35)&lt;=1)*1,IF(AND(JQ35,$F35=$G35,$F35&gt;=PrSettings!$M$6),(ABS(JN35-$F35)&lt;=1)*1,IF(AND(ABS($F35-$G35-JN35+JO35)&lt;=1,$F35+$G35&gt;=PrSettings!$M$8),(ABS(JN35-$F35)&lt;=1)*(ABS(JO35-$G35)&lt;=1)*1,""))),"")</f>
        <v/>
      </c>
      <c r="JU35" s="300"/>
      <c r="JW35" s="291">
        <f t="shared" si="21"/>
        <v>17</v>
      </c>
      <c r="JX35" s="292" t="str">
        <f t="shared" si="552"/>
        <v>E1</v>
      </c>
      <c r="JY35" s="293">
        <f t="shared" si="89"/>
        <v>18</v>
      </c>
      <c r="JZ35" s="292" t="str">
        <f t="shared" si="553"/>
        <v>E2</v>
      </c>
      <c r="KA35" s="296"/>
      <c r="KB35" s="296"/>
      <c r="KC35" s="299"/>
      <c r="KD35" s="293" t="str">
        <f t="shared" si="554"/>
        <v/>
      </c>
      <c r="KE35" s="293" t="str">
        <f>IF((KD35&lt;&gt;""),IF(OR($F35&lt;&gt;$G35,PrSettings!$M$4="●"),(($F35-$G35)=(KA35-KB35))*1,0),"")</f>
        <v/>
      </c>
      <c r="KF35" s="293" t="str">
        <f t="shared" si="555"/>
        <v/>
      </c>
      <c r="KG35" s="293" t="str">
        <f>IF(KD35&lt;&gt;"",IF(ABS($F35-$G35)&gt;=PrSettings!$M$7,(ABS($F35-$G35-KA35+KB35)&lt;=1)*1,IF(AND(KD35,$F35=$G35,$F35&gt;=PrSettings!$M$6),(ABS(KA35-$F35)&lt;=1)*1,IF(AND(ABS($F35-$G35-KA35+KB35)&lt;=1,$F35+$G35&gt;=PrSettings!$M$8),(ABS(KA35-$F35)&lt;=1)*(ABS(KB35-$G35)&lt;=1)*1,""))),"")</f>
        <v/>
      </c>
      <c r="KH35" s="300"/>
      <c r="KJ35" s="291">
        <f t="shared" si="22"/>
        <v>17</v>
      </c>
      <c r="KK35" s="292" t="str">
        <f t="shared" si="556"/>
        <v>E1</v>
      </c>
      <c r="KL35" s="293">
        <f t="shared" si="92"/>
        <v>18</v>
      </c>
      <c r="KM35" s="292" t="str">
        <f t="shared" si="557"/>
        <v>E2</v>
      </c>
      <c r="KN35" s="296"/>
      <c r="KO35" s="296"/>
      <c r="KP35" s="299"/>
      <c r="KQ35" s="293" t="str">
        <f t="shared" si="558"/>
        <v/>
      </c>
      <c r="KR35" s="293" t="str">
        <f>IF((KQ35&lt;&gt;""),IF(OR($F35&lt;&gt;$G35,PrSettings!$M$4="●"),(($F35-$G35)=(KN35-KO35))*1,0),"")</f>
        <v/>
      </c>
      <c r="KS35" s="293" t="str">
        <f t="shared" si="559"/>
        <v/>
      </c>
      <c r="KT35" s="293" t="str">
        <f>IF(KQ35&lt;&gt;"",IF(ABS($F35-$G35)&gt;=PrSettings!$M$7,(ABS($F35-$G35-KN35+KO35)&lt;=1)*1,IF(AND(KQ35,$F35=$G35,$F35&gt;=PrSettings!$M$6),(ABS(KN35-$F35)&lt;=1)*1,IF(AND(ABS($F35-$G35-KN35+KO35)&lt;=1,$F35+$G35&gt;=PrSettings!$M$8),(ABS(KN35-$F35)&lt;=1)*(ABS(KO35-$G35)&lt;=1)*1,""))),"")</f>
        <v/>
      </c>
      <c r="KU35" s="300"/>
      <c r="KW35" s="291">
        <f t="shared" si="23"/>
        <v>17</v>
      </c>
      <c r="KX35" s="292" t="str">
        <f t="shared" si="560"/>
        <v>E1</v>
      </c>
      <c r="KY35" s="293">
        <f t="shared" si="95"/>
        <v>18</v>
      </c>
      <c r="KZ35" s="292" t="str">
        <f t="shared" si="561"/>
        <v>E2</v>
      </c>
      <c r="LA35" s="296"/>
      <c r="LB35" s="296"/>
      <c r="LC35" s="299"/>
      <c r="LD35" s="293" t="str">
        <f t="shared" si="562"/>
        <v/>
      </c>
      <c r="LE35" s="293" t="str">
        <f>IF((LD35&lt;&gt;""),IF(OR($F35&lt;&gt;$G35,PrSettings!$M$4="●"),(($F35-$G35)=(LA35-LB35))*1,0),"")</f>
        <v/>
      </c>
      <c r="LF35" s="293" t="str">
        <f t="shared" si="563"/>
        <v/>
      </c>
      <c r="LG35" s="293" t="str">
        <f>IF(LD35&lt;&gt;"",IF(ABS($F35-$G35)&gt;=PrSettings!$M$7,(ABS($F35-$G35-LA35+LB35)&lt;=1)*1,IF(AND(LD35,$F35=$G35,$F35&gt;=PrSettings!$M$6),(ABS(LA35-$F35)&lt;=1)*1,IF(AND(ABS($F35-$G35-LA35+LB35)&lt;=1,$F35+$G35&gt;=PrSettings!$M$8),(ABS(LA35-$F35)&lt;=1)*(ABS(LB35-$G35)&lt;=1)*1,""))),"")</f>
        <v/>
      </c>
      <c r="LH35" s="300"/>
      <c r="LJ35" s="291">
        <f t="shared" si="24"/>
        <v>17</v>
      </c>
      <c r="LK35" s="292" t="str">
        <f t="shared" si="564"/>
        <v>E1</v>
      </c>
      <c r="LL35" s="293">
        <f t="shared" si="98"/>
        <v>18</v>
      </c>
      <c r="LM35" s="292" t="str">
        <f t="shared" si="565"/>
        <v>E2</v>
      </c>
      <c r="LN35" s="296"/>
      <c r="LO35" s="296"/>
      <c r="LP35" s="299"/>
      <c r="LQ35" s="293" t="str">
        <f t="shared" si="566"/>
        <v/>
      </c>
      <c r="LR35" s="293" t="str">
        <f>IF((LQ35&lt;&gt;""),IF(OR($F35&lt;&gt;$G35,PrSettings!$M$4="●"),(($F35-$G35)=(LN35-LO35))*1,0),"")</f>
        <v/>
      </c>
      <c r="LS35" s="293" t="str">
        <f t="shared" si="567"/>
        <v/>
      </c>
      <c r="LT35" s="293" t="str">
        <f>IF(LQ35&lt;&gt;"",IF(ABS($F35-$G35)&gt;=PrSettings!$M$7,(ABS($F35-$G35-LN35+LO35)&lt;=1)*1,IF(AND(LQ35,$F35=$G35,$F35&gt;=PrSettings!$M$6),(ABS(LN35-$F35)&lt;=1)*1,IF(AND(ABS($F35-$G35-LN35+LO35)&lt;=1,$F35+$G35&gt;=PrSettings!$M$8),(ABS(LN35-$F35)&lt;=1)*(ABS(LO35-$G35)&lt;=1)*1,""))),"")</f>
        <v/>
      </c>
      <c r="LU35" s="300"/>
      <c r="LW35" s="291">
        <f t="shared" si="25"/>
        <v>17</v>
      </c>
      <c r="LX35" s="292" t="str">
        <f t="shared" si="568"/>
        <v>E1</v>
      </c>
      <c r="LY35" s="293">
        <f t="shared" si="101"/>
        <v>18</v>
      </c>
      <c r="LZ35" s="292" t="str">
        <f t="shared" si="569"/>
        <v>E2</v>
      </c>
      <c r="MA35" s="296"/>
      <c r="MB35" s="296"/>
      <c r="MC35" s="299"/>
      <c r="MD35" s="293" t="str">
        <f t="shared" si="570"/>
        <v/>
      </c>
      <c r="ME35" s="293" t="str">
        <f>IF((MD35&lt;&gt;""),IF(OR($F35&lt;&gt;$G35,PrSettings!$M$4="●"),(($F35-$G35)=(MA35-MB35))*1,0),"")</f>
        <v/>
      </c>
      <c r="MF35" s="293" t="str">
        <f t="shared" si="571"/>
        <v/>
      </c>
      <c r="MG35" s="293" t="str">
        <f>IF(MD35&lt;&gt;"",IF(ABS($F35-$G35)&gt;=PrSettings!$M$7,(ABS($F35-$G35-MA35+MB35)&lt;=1)*1,IF(AND(MD35,$F35=$G35,$F35&gt;=PrSettings!$M$6),(ABS(MA35-$F35)&lt;=1)*1,IF(AND(ABS($F35-$G35-MA35+MB35)&lt;=1,$F35+$G35&gt;=PrSettings!$M$8),(ABS(MA35-$F35)&lt;=1)*(ABS(MB35-$G35)&lt;=1)*1,""))),"")</f>
        <v/>
      </c>
      <c r="MH35" s="300"/>
    </row>
    <row r="36" spans="1:346" x14ac:dyDescent="0.25">
      <c r="B36" s="291">
        <f>INDEX(Groups!$C$7:$C$35,MATCH(C36,Groups!$D$7:$D$35,0))</f>
        <v>17</v>
      </c>
      <c r="C36" s="292" t="str">
        <f>CalcE!$P$24</f>
        <v>E1</v>
      </c>
      <c r="D36" s="293">
        <f>INDEX(Groups!$C$7:$C$35,MATCH(E36,Groups!$D$7:$D$35,0))</f>
        <v>19</v>
      </c>
      <c r="E36" s="292" t="str">
        <f>CalcE!$Q$24</f>
        <v>E3</v>
      </c>
      <c r="F36" s="294" t="str">
        <f>CalcE!$R$24</f>
        <v/>
      </c>
      <c r="G36" s="295" t="str">
        <f>CalcE!$S$24</f>
        <v/>
      </c>
      <c r="J36" s="291">
        <f t="shared" si="0"/>
        <v>17</v>
      </c>
      <c r="K36" s="292" t="str">
        <f t="shared" si="468"/>
        <v>E1</v>
      </c>
      <c r="L36" s="293">
        <f t="shared" si="26"/>
        <v>19</v>
      </c>
      <c r="M36" s="292" t="str">
        <f t="shared" si="469"/>
        <v>E3</v>
      </c>
      <c r="N36" s="296"/>
      <c r="O36" s="296"/>
      <c r="P36" s="299"/>
      <c r="Q36" s="293" t="str">
        <f t="shared" si="470"/>
        <v/>
      </c>
      <c r="R36" s="293" t="str">
        <f>IF((Q36&lt;&gt;""),IF(OR($F36&lt;&gt;$G36,PrSettings!$M$4="●"),(($F36-$G36)=(N36-O36))*1,0),"")</f>
        <v/>
      </c>
      <c r="S36" s="293" t="str">
        <f t="shared" si="471"/>
        <v/>
      </c>
      <c r="T36" s="293" t="str">
        <f>IF(Q36&lt;&gt;"",IF(ABS($F36-$G36)&gt;=PrSettings!$M$7,(ABS($F36-$G36-N36+O36)&lt;=1)*1,IF(AND(Q36,$F36=$G36,$F36&gt;=PrSettings!$M$6),(ABS(N36-$F36)&lt;=1)*1,IF(AND(ABS($F36-$G36-N36+O36)&lt;=1,$F36+$G36&gt;=PrSettings!$M$8),(ABS(N36-$F36)&lt;=1)*(ABS(O36-$G36)&lt;=1)*1,""))),"")</f>
        <v/>
      </c>
      <c r="U36" s="300"/>
      <c r="W36" s="291">
        <f t="shared" si="1"/>
        <v>17</v>
      </c>
      <c r="X36" s="292" t="str">
        <f t="shared" si="472"/>
        <v>E1</v>
      </c>
      <c r="Y36" s="293">
        <f t="shared" si="29"/>
        <v>19</v>
      </c>
      <c r="Z36" s="292" t="str">
        <f t="shared" si="473"/>
        <v>E3</v>
      </c>
      <c r="AA36" s="296"/>
      <c r="AB36" s="296"/>
      <c r="AC36" s="299"/>
      <c r="AD36" s="293" t="str">
        <f t="shared" si="474"/>
        <v/>
      </c>
      <c r="AE36" s="293" t="str">
        <f>IF((AD36&lt;&gt;""),IF(OR($F36&lt;&gt;$G36,PrSettings!$M$4="●"),(($F36-$G36)=(AA36-AB36))*1,0),"")</f>
        <v/>
      </c>
      <c r="AF36" s="293" t="str">
        <f t="shared" si="475"/>
        <v/>
      </c>
      <c r="AG36" s="293" t="str">
        <f>IF(AD36&lt;&gt;"",IF(ABS($F36-$G36)&gt;=PrSettings!$M$7,(ABS($F36-$G36-AA36+AB36)&lt;=1)*1,IF(AND(AD36,$F36=$G36,$F36&gt;=PrSettings!$M$6),(ABS(AA36-$F36)&lt;=1)*1,IF(AND(ABS($F36-$G36-AA36+AB36)&lt;=1,$F36+$G36&gt;=PrSettings!$M$8),(ABS(AA36-$F36)&lt;=1)*(ABS(AB36-$G36)&lt;=1)*1,""))),"")</f>
        <v/>
      </c>
      <c r="AH36" s="300"/>
      <c r="AJ36" s="291">
        <f t="shared" si="2"/>
        <v>17</v>
      </c>
      <c r="AK36" s="292" t="str">
        <f t="shared" si="476"/>
        <v>E1</v>
      </c>
      <c r="AL36" s="293">
        <f t="shared" si="32"/>
        <v>19</v>
      </c>
      <c r="AM36" s="292" t="str">
        <f t="shared" si="477"/>
        <v>E3</v>
      </c>
      <c r="AN36" s="296"/>
      <c r="AO36" s="296"/>
      <c r="AP36" s="299"/>
      <c r="AQ36" s="293" t="str">
        <f t="shared" si="478"/>
        <v/>
      </c>
      <c r="AR36" s="293" t="str">
        <f>IF((AQ36&lt;&gt;""),IF(OR($F36&lt;&gt;$G36,PrSettings!$M$4="●"),(($F36-$G36)=(AN36-AO36))*1,0),"")</f>
        <v/>
      </c>
      <c r="AS36" s="293" t="str">
        <f t="shared" si="479"/>
        <v/>
      </c>
      <c r="AT36" s="293" t="str">
        <f>IF(AQ36&lt;&gt;"",IF(ABS($F36-$G36)&gt;=PrSettings!$M$7,(ABS($F36-$G36-AN36+AO36)&lt;=1)*1,IF(AND(AQ36,$F36=$G36,$F36&gt;=PrSettings!$M$6),(ABS(AN36-$F36)&lt;=1)*1,IF(AND(ABS($F36-$G36-AN36+AO36)&lt;=1,$F36+$G36&gt;=PrSettings!$M$8),(ABS(AN36-$F36)&lt;=1)*(ABS(AO36-$G36)&lt;=1)*1,""))),"")</f>
        <v/>
      </c>
      <c r="AU36" s="300"/>
      <c r="AW36" s="291">
        <f t="shared" si="3"/>
        <v>17</v>
      </c>
      <c r="AX36" s="292" t="str">
        <f t="shared" si="480"/>
        <v>E1</v>
      </c>
      <c r="AY36" s="293">
        <f t="shared" si="35"/>
        <v>19</v>
      </c>
      <c r="AZ36" s="292" t="str">
        <f t="shared" si="481"/>
        <v>E3</v>
      </c>
      <c r="BA36" s="296"/>
      <c r="BB36" s="296"/>
      <c r="BC36" s="299"/>
      <c r="BD36" s="293" t="str">
        <f t="shared" si="482"/>
        <v/>
      </c>
      <c r="BE36" s="293" t="str">
        <f>IF((BD36&lt;&gt;""),IF(OR($F36&lt;&gt;$G36,PrSettings!$M$4="●"),(($F36-$G36)=(BA36-BB36))*1,0),"")</f>
        <v/>
      </c>
      <c r="BF36" s="293" t="str">
        <f t="shared" si="483"/>
        <v/>
      </c>
      <c r="BG36" s="293" t="str">
        <f>IF(BD36&lt;&gt;"",IF(ABS($F36-$G36)&gt;=PrSettings!$M$7,(ABS($F36-$G36-BA36+BB36)&lt;=1)*1,IF(AND(BD36,$F36=$G36,$F36&gt;=PrSettings!$M$6),(ABS(BA36-$F36)&lt;=1)*1,IF(AND(ABS($F36-$G36-BA36+BB36)&lt;=1,$F36+$G36&gt;=PrSettings!$M$8),(ABS(BA36-$F36)&lt;=1)*(ABS(BB36-$G36)&lt;=1)*1,""))),"")</f>
        <v/>
      </c>
      <c r="BH36" s="300"/>
      <c r="BJ36" s="291">
        <f t="shared" si="4"/>
        <v>17</v>
      </c>
      <c r="BK36" s="292" t="str">
        <f t="shared" si="484"/>
        <v>E1</v>
      </c>
      <c r="BL36" s="293">
        <f t="shared" si="38"/>
        <v>19</v>
      </c>
      <c r="BM36" s="292" t="str">
        <f t="shared" si="485"/>
        <v>E3</v>
      </c>
      <c r="BN36" s="296"/>
      <c r="BO36" s="296"/>
      <c r="BP36" s="299"/>
      <c r="BQ36" s="293" t="str">
        <f t="shared" si="486"/>
        <v/>
      </c>
      <c r="BR36" s="293" t="str">
        <f>IF((BQ36&lt;&gt;""),IF(OR($F36&lt;&gt;$G36,PrSettings!$M$4="●"),(($F36-$G36)=(BN36-BO36))*1,0),"")</f>
        <v/>
      </c>
      <c r="BS36" s="293" t="str">
        <f t="shared" si="487"/>
        <v/>
      </c>
      <c r="BT36" s="293" t="str">
        <f>IF(BQ36&lt;&gt;"",IF(ABS($F36-$G36)&gt;=PrSettings!$M$7,(ABS($F36-$G36-BN36+BO36)&lt;=1)*1,IF(AND(BQ36,$F36=$G36,$F36&gt;=PrSettings!$M$6),(ABS(BN36-$F36)&lt;=1)*1,IF(AND(ABS($F36-$G36-BN36+BO36)&lt;=1,$F36+$G36&gt;=PrSettings!$M$8),(ABS(BN36-$F36)&lt;=1)*(ABS(BO36-$G36)&lt;=1)*1,""))),"")</f>
        <v/>
      </c>
      <c r="BU36" s="300"/>
      <c r="BW36" s="291">
        <f t="shared" si="5"/>
        <v>17</v>
      </c>
      <c r="BX36" s="292" t="str">
        <f t="shared" si="488"/>
        <v>E1</v>
      </c>
      <c r="BY36" s="293">
        <f t="shared" si="41"/>
        <v>19</v>
      </c>
      <c r="BZ36" s="292" t="str">
        <f t="shared" si="489"/>
        <v>E3</v>
      </c>
      <c r="CA36" s="296"/>
      <c r="CB36" s="296"/>
      <c r="CC36" s="299"/>
      <c r="CD36" s="293" t="str">
        <f t="shared" si="490"/>
        <v/>
      </c>
      <c r="CE36" s="293" t="str">
        <f>IF((CD36&lt;&gt;""),IF(OR($F36&lt;&gt;$G36,PrSettings!$M$4="●"),(($F36-$G36)=(CA36-CB36))*1,0),"")</f>
        <v/>
      </c>
      <c r="CF36" s="293" t="str">
        <f t="shared" si="491"/>
        <v/>
      </c>
      <c r="CG36" s="293" t="str">
        <f>IF(CD36&lt;&gt;"",IF(ABS($F36-$G36)&gt;=PrSettings!$M$7,(ABS($F36-$G36-CA36+CB36)&lt;=1)*1,IF(AND(CD36,$F36=$G36,$F36&gt;=PrSettings!$M$6),(ABS(CA36-$F36)&lt;=1)*1,IF(AND(ABS($F36-$G36-CA36+CB36)&lt;=1,$F36+$G36&gt;=PrSettings!$M$8),(ABS(CA36-$F36)&lt;=1)*(ABS(CB36-$G36)&lt;=1)*1,""))),"")</f>
        <v/>
      </c>
      <c r="CH36" s="300"/>
      <c r="CJ36" s="291">
        <f t="shared" si="6"/>
        <v>17</v>
      </c>
      <c r="CK36" s="292" t="str">
        <f t="shared" si="492"/>
        <v>E1</v>
      </c>
      <c r="CL36" s="293">
        <f t="shared" si="44"/>
        <v>19</v>
      </c>
      <c r="CM36" s="292" t="str">
        <f t="shared" si="493"/>
        <v>E3</v>
      </c>
      <c r="CN36" s="296"/>
      <c r="CO36" s="296"/>
      <c r="CP36" s="299"/>
      <c r="CQ36" s="293" t="str">
        <f t="shared" si="494"/>
        <v/>
      </c>
      <c r="CR36" s="293" t="str">
        <f>IF((CQ36&lt;&gt;""),IF(OR($F36&lt;&gt;$G36,PrSettings!$M$4="●"),(($F36-$G36)=(CN36-CO36))*1,0),"")</f>
        <v/>
      </c>
      <c r="CS36" s="293" t="str">
        <f t="shared" si="495"/>
        <v/>
      </c>
      <c r="CT36" s="293" t="str">
        <f>IF(CQ36&lt;&gt;"",IF(ABS($F36-$G36)&gt;=PrSettings!$M$7,(ABS($F36-$G36-CN36+CO36)&lt;=1)*1,IF(AND(CQ36,$F36=$G36,$F36&gt;=PrSettings!$M$6),(ABS(CN36-$F36)&lt;=1)*1,IF(AND(ABS($F36-$G36-CN36+CO36)&lt;=1,$F36+$G36&gt;=PrSettings!$M$8),(ABS(CN36-$F36)&lt;=1)*(ABS(CO36-$G36)&lt;=1)*1,""))),"")</f>
        <v/>
      </c>
      <c r="CU36" s="300"/>
      <c r="CW36" s="291">
        <f t="shared" si="7"/>
        <v>17</v>
      </c>
      <c r="CX36" s="292" t="str">
        <f t="shared" si="496"/>
        <v>E1</v>
      </c>
      <c r="CY36" s="293">
        <f t="shared" si="47"/>
        <v>19</v>
      </c>
      <c r="CZ36" s="292" t="str">
        <f t="shared" si="497"/>
        <v>E3</v>
      </c>
      <c r="DA36" s="296"/>
      <c r="DB36" s="296"/>
      <c r="DC36" s="299"/>
      <c r="DD36" s="293" t="str">
        <f t="shared" si="498"/>
        <v/>
      </c>
      <c r="DE36" s="293" t="str">
        <f>IF((DD36&lt;&gt;""),IF(OR($F36&lt;&gt;$G36,PrSettings!$M$4="●"),(($F36-$G36)=(DA36-DB36))*1,0),"")</f>
        <v/>
      </c>
      <c r="DF36" s="293" t="str">
        <f t="shared" si="499"/>
        <v/>
      </c>
      <c r="DG36" s="293" t="str">
        <f>IF(DD36&lt;&gt;"",IF(ABS($F36-$G36)&gt;=PrSettings!$M$7,(ABS($F36-$G36-DA36+DB36)&lt;=1)*1,IF(AND(DD36,$F36=$G36,$F36&gt;=PrSettings!$M$6),(ABS(DA36-$F36)&lt;=1)*1,IF(AND(ABS($F36-$G36-DA36+DB36)&lt;=1,$F36+$G36&gt;=PrSettings!$M$8),(ABS(DA36-$F36)&lt;=1)*(ABS(DB36-$G36)&lt;=1)*1,""))),"")</f>
        <v/>
      </c>
      <c r="DH36" s="300"/>
      <c r="DJ36" s="291">
        <f t="shared" si="8"/>
        <v>17</v>
      </c>
      <c r="DK36" s="292" t="str">
        <f t="shared" si="500"/>
        <v>E1</v>
      </c>
      <c r="DL36" s="293">
        <f t="shared" si="50"/>
        <v>19</v>
      </c>
      <c r="DM36" s="292" t="str">
        <f t="shared" si="501"/>
        <v>E3</v>
      </c>
      <c r="DN36" s="296"/>
      <c r="DO36" s="296"/>
      <c r="DP36" s="299"/>
      <c r="DQ36" s="293" t="str">
        <f t="shared" si="502"/>
        <v/>
      </c>
      <c r="DR36" s="293" t="str">
        <f>IF((DQ36&lt;&gt;""),IF(OR($F36&lt;&gt;$G36,PrSettings!$M$4="●"),(($F36-$G36)=(DN36-DO36))*1,0),"")</f>
        <v/>
      </c>
      <c r="DS36" s="293" t="str">
        <f t="shared" si="503"/>
        <v/>
      </c>
      <c r="DT36" s="293" t="str">
        <f>IF(DQ36&lt;&gt;"",IF(ABS($F36-$G36)&gt;=PrSettings!$M$7,(ABS($F36-$G36-DN36+DO36)&lt;=1)*1,IF(AND(DQ36,$F36=$G36,$F36&gt;=PrSettings!$M$6),(ABS(DN36-$F36)&lt;=1)*1,IF(AND(ABS($F36-$G36-DN36+DO36)&lt;=1,$F36+$G36&gt;=PrSettings!$M$8),(ABS(DN36-$F36)&lt;=1)*(ABS(DO36-$G36)&lt;=1)*1,""))),"")</f>
        <v/>
      </c>
      <c r="DU36" s="300"/>
      <c r="DW36" s="291">
        <f t="shared" si="9"/>
        <v>17</v>
      </c>
      <c r="DX36" s="292" t="str">
        <f t="shared" si="504"/>
        <v>E1</v>
      </c>
      <c r="DY36" s="293">
        <f t="shared" si="53"/>
        <v>19</v>
      </c>
      <c r="DZ36" s="292" t="str">
        <f t="shared" si="505"/>
        <v>E3</v>
      </c>
      <c r="EA36" s="296"/>
      <c r="EB36" s="296"/>
      <c r="EC36" s="299"/>
      <c r="ED36" s="293" t="str">
        <f t="shared" si="506"/>
        <v/>
      </c>
      <c r="EE36" s="293" t="str">
        <f>IF((ED36&lt;&gt;""),IF(OR($F36&lt;&gt;$G36,PrSettings!$M$4="●"),(($F36-$G36)=(EA36-EB36))*1,0),"")</f>
        <v/>
      </c>
      <c r="EF36" s="293" t="str">
        <f t="shared" si="507"/>
        <v/>
      </c>
      <c r="EG36" s="293" t="str">
        <f>IF(ED36&lt;&gt;"",IF(ABS($F36-$G36)&gt;=PrSettings!$M$7,(ABS($F36-$G36-EA36+EB36)&lt;=1)*1,IF(AND(ED36,$F36=$G36,$F36&gt;=PrSettings!$M$6),(ABS(EA36-$F36)&lt;=1)*1,IF(AND(ABS($F36-$G36-EA36+EB36)&lt;=1,$F36+$G36&gt;=PrSettings!$M$8),(ABS(EA36-$F36)&lt;=1)*(ABS(EB36-$G36)&lt;=1)*1,""))),"")</f>
        <v/>
      </c>
      <c r="EH36" s="300"/>
      <c r="EJ36" s="291">
        <f t="shared" si="10"/>
        <v>17</v>
      </c>
      <c r="EK36" s="292" t="str">
        <f t="shared" si="508"/>
        <v>E1</v>
      </c>
      <c r="EL36" s="293">
        <f t="shared" si="56"/>
        <v>19</v>
      </c>
      <c r="EM36" s="292" t="str">
        <f t="shared" si="509"/>
        <v>E3</v>
      </c>
      <c r="EN36" s="296"/>
      <c r="EO36" s="296"/>
      <c r="EP36" s="299"/>
      <c r="EQ36" s="293" t="str">
        <f t="shared" si="510"/>
        <v/>
      </c>
      <c r="ER36" s="293" t="str">
        <f>IF((EQ36&lt;&gt;""),IF(OR($F36&lt;&gt;$G36,PrSettings!$M$4="●"),(($F36-$G36)=(EN36-EO36))*1,0),"")</f>
        <v/>
      </c>
      <c r="ES36" s="293" t="str">
        <f t="shared" si="511"/>
        <v/>
      </c>
      <c r="ET36" s="293" t="str">
        <f>IF(EQ36&lt;&gt;"",IF(ABS($F36-$G36)&gt;=PrSettings!$M$7,(ABS($F36-$G36-EN36+EO36)&lt;=1)*1,IF(AND(EQ36,$F36=$G36,$F36&gt;=PrSettings!$M$6),(ABS(EN36-$F36)&lt;=1)*1,IF(AND(ABS($F36-$G36-EN36+EO36)&lt;=1,$F36+$G36&gt;=PrSettings!$M$8),(ABS(EN36-$F36)&lt;=1)*(ABS(EO36-$G36)&lt;=1)*1,""))),"")</f>
        <v/>
      </c>
      <c r="EU36" s="300"/>
      <c r="EW36" s="291">
        <f t="shared" si="11"/>
        <v>17</v>
      </c>
      <c r="EX36" s="292" t="str">
        <f t="shared" si="512"/>
        <v>E1</v>
      </c>
      <c r="EY36" s="293">
        <f t="shared" si="59"/>
        <v>19</v>
      </c>
      <c r="EZ36" s="292" t="str">
        <f t="shared" si="513"/>
        <v>E3</v>
      </c>
      <c r="FA36" s="296"/>
      <c r="FB36" s="296"/>
      <c r="FC36" s="299"/>
      <c r="FD36" s="293" t="str">
        <f t="shared" si="514"/>
        <v/>
      </c>
      <c r="FE36" s="293" t="str">
        <f>IF((FD36&lt;&gt;""),IF(OR($F36&lt;&gt;$G36,PrSettings!$M$4="●"),(($F36-$G36)=(FA36-FB36))*1,0),"")</f>
        <v/>
      </c>
      <c r="FF36" s="293" t="str">
        <f t="shared" si="515"/>
        <v/>
      </c>
      <c r="FG36" s="293" t="str">
        <f>IF(FD36&lt;&gt;"",IF(ABS($F36-$G36)&gt;=PrSettings!$M$7,(ABS($F36-$G36-FA36+FB36)&lt;=1)*1,IF(AND(FD36,$F36=$G36,$F36&gt;=PrSettings!$M$6),(ABS(FA36-$F36)&lt;=1)*1,IF(AND(ABS($F36-$G36-FA36+FB36)&lt;=1,$F36+$G36&gt;=PrSettings!$M$8),(ABS(FA36-$F36)&lt;=1)*(ABS(FB36-$G36)&lt;=1)*1,""))),"")</f>
        <v/>
      </c>
      <c r="FH36" s="300"/>
      <c r="FJ36" s="291">
        <f t="shared" si="12"/>
        <v>17</v>
      </c>
      <c r="FK36" s="292" t="str">
        <f t="shared" si="516"/>
        <v>E1</v>
      </c>
      <c r="FL36" s="293">
        <f t="shared" si="62"/>
        <v>19</v>
      </c>
      <c r="FM36" s="292" t="str">
        <f t="shared" si="517"/>
        <v>E3</v>
      </c>
      <c r="FN36" s="296"/>
      <c r="FO36" s="296"/>
      <c r="FP36" s="299"/>
      <c r="FQ36" s="293" t="str">
        <f t="shared" si="518"/>
        <v/>
      </c>
      <c r="FR36" s="293" t="str">
        <f>IF((FQ36&lt;&gt;""),IF(OR($F36&lt;&gt;$G36,PrSettings!$M$4="●"),(($F36-$G36)=(FN36-FO36))*1,0),"")</f>
        <v/>
      </c>
      <c r="FS36" s="293" t="str">
        <f t="shared" si="519"/>
        <v/>
      </c>
      <c r="FT36" s="293" t="str">
        <f>IF(FQ36&lt;&gt;"",IF(ABS($F36-$G36)&gt;=PrSettings!$M$7,(ABS($F36-$G36-FN36+FO36)&lt;=1)*1,IF(AND(FQ36,$F36=$G36,$F36&gt;=PrSettings!$M$6),(ABS(FN36-$F36)&lt;=1)*1,IF(AND(ABS($F36-$G36-FN36+FO36)&lt;=1,$F36+$G36&gt;=PrSettings!$M$8),(ABS(FN36-$F36)&lt;=1)*(ABS(FO36-$G36)&lt;=1)*1,""))),"")</f>
        <v/>
      </c>
      <c r="FU36" s="300"/>
      <c r="FW36" s="291">
        <f t="shared" si="13"/>
        <v>17</v>
      </c>
      <c r="FX36" s="292" t="str">
        <f t="shared" si="520"/>
        <v>E1</v>
      </c>
      <c r="FY36" s="293">
        <f t="shared" si="65"/>
        <v>19</v>
      </c>
      <c r="FZ36" s="292" t="str">
        <f t="shared" si="521"/>
        <v>E3</v>
      </c>
      <c r="GA36" s="296"/>
      <c r="GB36" s="296"/>
      <c r="GC36" s="299"/>
      <c r="GD36" s="293" t="str">
        <f t="shared" si="522"/>
        <v/>
      </c>
      <c r="GE36" s="293" t="str">
        <f>IF((GD36&lt;&gt;""),IF(OR($F36&lt;&gt;$G36,PrSettings!$M$4="●"),(($F36-$G36)=(GA36-GB36))*1,0),"")</f>
        <v/>
      </c>
      <c r="GF36" s="293" t="str">
        <f t="shared" si="523"/>
        <v/>
      </c>
      <c r="GG36" s="293" t="str">
        <f>IF(GD36&lt;&gt;"",IF(ABS($F36-$G36)&gt;=PrSettings!$M$7,(ABS($F36-$G36-GA36+GB36)&lt;=1)*1,IF(AND(GD36,$F36=$G36,$F36&gt;=PrSettings!$M$6),(ABS(GA36-$F36)&lt;=1)*1,IF(AND(ABS($F36-$G36-GA36+GB36)&lt;=1,$F36+$G36&gt;=PrSettings!$M$8),(ABS(GA36-$F36)&lt;=1)*(ABS(GB36-$G36)&lt;=1)*1,""))),"")</f>
        <v/>
      </c>
      <c r="GH36" s="300"/>
      <c r="GJ36" s="291">
        <f t="shared" si="14"/>
        <v>17</v>
      </c>
      <c r="GK36" s="292" t="str">
        <f t="shared" si="524"/>
        <v>E1</v>
      </c>
      <c r="GL36" s="293">
        <f t="shared" si="68"/>
        <v>19</v>
      </c>
      <c r="GM36" s="292" t="str">
        <f t="shared" si="525"/>
        <v>E3</v>
      </c>
      <c r="GN36" s="296"/>
      <c r="GO36" s="296"/>
      <c r="GP36" s="299"/>
      <c r="GQ36" s="293" t="str">
        <f t="shared" si="526"/>
        <v/>
      </c>
      <c r="GR36" s="293" t="str">
        <f>IF((GQ36&lt;&gt;""),IF(OR($F36&lt;&gt;$G36,PrSettings!$M$4="●"),(($F36-$G36)=(GN36-GO36))*1,0),"")</f>
        <v/>
      </c>
      <c r="GS36" s="293" t="str">
        <f t="shared" si="527"/>
        <v/>
      </c>
      <c r="GT36" s="293" t="str">
        <f>IF(GQ36&lt;&gt;"",IF(ABS($F36-$G36)&gt;=PrSettings!$M$7,(ABS($F36-$G36-GN36+GO36)&lt;=1)*1,IF(AND(GQ36,$F36=$G36,$F36&gt;=PrSettings!$M$6),(ABS(GN36-$F36)&lt;=1)*1,IF(AND(ABS($F36-$G36-GN36+GO36)&lt;=1,$F36+$G36&gt;=PrSettings!$M$8),(ABS(GN36-$F36)&lt;=1)*(ABS(GO36-$G36)&lt;=1)*1,""))),"")</f>
        <v/>
      </c>
      <c r="GU36" s="300"/>
      <c r="GW36" s="291">
        <f t="shared" si="15"/>
        <v>17</v>
      </c>
      <c r="GX36" s="292" t="str">
        <f t="shared" si="528"/>
        <v>E1</v>
      </c>
      <c r="GY36" s="293">
        <f t="shared" si="71"/>
        <v>19</v>
      </c>
      <c r="GZ36" s="292" t="str">
        <f t="shared" si="529"/>
        <v>E3</v>
      </c>
      <c r="HA36" s="296"/>
      <c r="HB36" s="296"/>
      <c r="HC36" s="299"/>
      <c r="HD36" s="293" t="str">
        <f t="shared" si="530"/>
        <v/>
      </c>
      <c r="HE36" s="293" t="str">
        <f>IF((HD36&lt;&gt;""),IF(OR($F36&lt;&gt;$G36,PrSettings!$M$4="●"),(($F36-$G36)=(HA36-HB36))*1,0),"")</f>
        <v/>
      </c>
      <c r="HF36" s="293" t="str">
        <f t="shared" si="531"/>
        <v/>
      </c>
      <c r="HG36" s="293" t="str">
        <f>IF(HD36&lt;&gt;"",IF(ABS($F36-$G36)&gt;=PrSettings!$M$7,(ABS($F36-$G36-HA36+HB36)&lt;=1)*1,IF(AND(HD36,$F36=$G36,$F36&gt;=PrSettings!$M$6),(ABS(HA36-$F36)&lt;=1)*1,IF(AND(ABS($F36-$G36-HA36+HB36)&lt;=1,$F36+$G36&gt;=PrSettings!$M$8),(ABS(HA36-$F36)&lt;=1)*(ABS(HB36-$G36)&lt;=1)*1,""))),"")</f>
        <v/>
      </c>
      <c r="HH36" s="300"/>
      <c r="HJ36" s="291">
        <f t="shared" si="16"/>
        <v>17</v>
      </c>
      <c r="HK36" s="292" t="str">
        <f t="shared" si="532"/>
        <v>E1</v>
      </c>
      <c r="HL36" s="293">
        <f t="shared" si="74"/>
        <v>19</v>
      </c>
      <c r="HM36" s="292" t="str">
        <f t="shared" si="533"/>
        <v>E3</v>
      </c>
      <c r="HN36" s="296"/>
      <c r="HO36" s="296"/>
      <c r="HP36" s="299"/>
      <c r="HQ36" s="293" t="str">
        <f t="shared" si="534"/>
        <v/>
      </c>
      <c r="HR36" s="293" t="str">
        <f>IF((HQ36&lt;&gt;""),IF(OR($F36&lt;&gt;$G36,PrSettings!$M$4="●"),(($F36-$G36)=(HN36-HO36))*1,0),"")</f>
        <v/>
      </c>
      <c r="HS36" s="293" t="str">
        <f t="shared" si="535"/>
        <v/>
      </c>
      <c r="HT36" s="293" t="str">
        <f>IF(HQ36&lt;&gt;"",IF(ABS($F36-$G36)&gt;=PrSettings!$M$7,(ABS($F36-$G36-HN36+HO36)&lt;=1)*1,IF(AND(HQ36,$F36=$G36,$F36&gt;=PrSettings!$M$6),(ABS(HN36-$F36)&lt;=1)*1,IF(AND(ABS($F36-$G36-HN36+HO36)&lt;=1,$F36+$G36&gt;=PrSettings!$M$8),(ABS(HN36-$F36)&lt;=1)*(ABS(HO36-$G36)&lt;=1)*1,""))),"")</f>
        <v/>
      </c>
      <c r="HU36" s="300"/>
      <c r="HW36" s="291">
        <f t="shared" si="17"/>
        <v>17</v>
      </c>
      <c r="HX36" s="292" t="str">
        <f t="shared" si="536"/>
        <v>E1</v>
      </c>
      <c r="HY36" s="293">
        <f t="shared" si="77"/>
        <v>19</v>
      </c>
      <c r="HZ36" s="292" t="str">
        <f t="shared" si="537"/>
        <v>E3</v>
      </c>
      <c r="IA36" s="296"/>
      <c r="IB36" s="296"/>
      <c r="IC36" s="299"/>
      <c r="ID36" s="293" t="str">
        <f t="shared" si="538"/>
        <v/>
      </c>
      <c r="IE36" s="293" t="str">
        <f>IF((ID36&lt;&gt;""),IF(OR($F36&lt;&gt;$G36,PrSettings!$M$4="●"),(($F36-$G36)=(IA36-IB36))*1,0),"")</f>
        <v/>
      </c>
      <c r="IF36" s="293" t="str">
        <f t="shared" si="539"/>
        <v/>
      </c>
      <c r="IG36" s="293" t="str">
        <f>IF(ID36&lt;&gt;"",IF(ABS($F36-$G36)&gt;=PrSettings!$M$7,(ABS($F36-$G36-IA36+IB36)&lt;=1)*1,IF(AND(ID36,$F36=$G36,$F36&gt;=PrSettings!$M$6),(ABS(IA36-$F36)&lt;=1)*1,IF(AND(ABS($F36-$G36-IA36+IB36)&lt;=1,$F36+$G36&gt;=PrSettings!$M$8),(ABS(IA36-$F36)&lt;=1)*(ABS(IB36-$G36)&lt;=1)*1,""))),"")</f>
        <v/>
      </c>
      <c r="IH36" s="300"/>
      <c r="IJ36" s="291">
        <f t="shared" si="18"/>
        <v>17</v>
      </c>
      <c r="IK36" s="292" t="str">
        <f t="shared" si="540"/>
        <v>E1</v>
      </c>
      <c r="IL36" s="293">
        <f t="shared" si="80"/>
        <v>19</v>
      </c>
      <c r="IM36" s="292" t="str">
        <f t="shared" si="541"/>
        <v>E3</v>
      </c>
      <c r="IN36" s="296"/>
      <c r="IO36" s="296"/>
      <c r="IP36" s="299"/>
      <c r="IQ36" s="293" t="str">
        <f t="shared" si="542"/>
        <v/>
      </c>
      <c r="IR36" s="293" t="str">
        <f>IF((IQ36&lt;&gt;""),IF(OR($F36&lt;&gt;$G36,PrSettings!$M$4="●"),(($F36-$G36)=(IN36-IO36))*1,0),"")</f>
        <v/>
      </c>
      <c r="IS36" s="293" t="str">
        <f t="shared" si="543"/>
        <v/>
      </c>
      <c r="IT36" s="293" t="str">
        <f>IF(IQ36&lt;&gt;"",IF(ABS($F36-$G36)&gt;=PrSettings!$M$7,(ABS($F36-$G36-IN36+IO36)&lt;=1)*1,IF(AND(IQ36,$F36=$G36,$F36&gt;=PrSettings!$M$6),(ABS(IN36-$F36)&lt;=1)*1,IF(AND(ABS($F36-$G36-IN36+IO36)&lt;=1,$F36+$G36&gt;=PrSettings!$M$8),(ABS(IN36-$F36)&lt;=1)*(ABS(IO36-$G36)&lt;=1)*1,""))),"")</f>
        <v/>
      </c>
      <c r="IU36" s="300"/>
      <c r="IW36" s="291">
        <f t="shared" si="19"/>
        <v>17</v>
      </c>
      <c r="IX36" s="292" t="str">
        <f t="shared" si="544"/>
        <v>E1</v>
      </c>
      <c r="IY36" s="293">
        <f t="shared" si="83"/>
        <v>19</v>
      </c>
      <c r="IZ36" s="292" t="str">
        <f t="shared" si="545"/>
        <v>E3</v>
      </c>
      <c r="JA36" s="296"/>
      <c r="JB36" s="296"/>
      <c r="JC36" s="299"/>
      <c r="JD36" s="293" t="str">
        <f t="shared" si="546"/>
        <v/>
      </c>
      <c r="JE36" s="293" t="str">
        <f>IF((JD36&lt;&gt;""),IF(OR($F36&lt;&gt;$G36,PrSettings!$M$4="●"),(($F36-$G36)=(JA36-JB36))*1,0),"")</f>
        <v/>
      </c>
      <c r="JF36" s="293" t="str">
        <f t="shared" si="547"/>
        <v/>
      </c>
      <c r="JG36" s="293" t="str">
        <f>IF(JD36&lt;&gt;"",IF(ABS($F36-$G36)&gt;=PrSettings!$M$7,(ABS($F36-$G36-JA36+JB36)&lt;=1)*1,IF(AND(JD36,$F36=$G36,$F36&gt;=PrSettings!$M$6),(ABS(JA36-$F36)&lt;=1)*1,IF(AND(ABS($F36-$G36-JA36+JB36)&lt;=1,$F36+$G36&gt;=PrSettings!$M$8),(ABS(JA36-$F36)&lt;=1)*(ABS(JB36-$G36)&lt;=1)*1,""))),"")</f>
        <v/>
      </c>
      <c r="JH36" s="300"/>
      <c r="JJ36" s="291">
        <f t="shared" si="20"/>
        <v>17</v>
      </c>
      <c r="JK36" s="292" t="str">
        <f t="shared" si="548"/>
        <v>E1</v>
      </c>
      <c r="JL36" s="293">
        <f t="shared" si="86"/>
        <v>19</v>
      </c>
      <c r="JM36" s="292" t="str">
        <f t="shared" si="549"/>
        <v>E3</v>
      </c>
      <c r="JN36" s="296"/>
      <c r="JO36" s="296"/>
      <c r="JP36" s="299"/>
      <c r="JQ36" s="293" t="str">
        <f t="shared" si="550"/>
        <v/>
      </c>
      <c r="JR36" s="293" t="str">
        <f>IF((JQ36&lt;&gt;""),IF(OR($F36&lt;&gt;$G36,PrSettings!$M$4="●"),(($F36-$G36)=(JN36-JO36))*1,0),"")</f>
        <v/>
      </c>
      <c r="JS36" s="293" t="str">
        <f t="shared" si="551"/>
        <v/>
      </c>
      <c r="JT36" s="293" t="str">
        <f>IF(JQ36&lt;&gt;"",IF(ABS($F36-$G36)&gt;=PrSettings!$M$7,(ABS($F36-$G36-JN36+JO36)&lt;=1)*1,IF(AND(JQ36,$F36=$G36,$F36&gt;=PrSettings!$M$6),(ABS(JN36-$F36)&lt;=1)*1,IF(AND(ABS($F36-$G36-JN36+JO36)&lt;=1,$F36+$G36&gt;=PrSettings!$M$8),(ABS(JN36-$F36)&lt;=1)*(ABS(JO36-$G36)&lt;=1)*1,""))),"")</f>
        <v/>
      </c>
      <c r="JU36" s="300"/>
      <c r="JW36" s="291">
        <f t="shared" si="21"/>
        <v>17</v>
      </c>
      <c r="JX36" s="292" t="str">
        <f t="shared" si="552"/>
        <v>E1</v>
      </c>
      <c r="JY36" s="293">
        <f t="shared" si="89"/>
        <v>19</v>
      </c>
      <c r="JZ36" s="292" t="str">
        <f t="shared" si="553"/>
        <v>E3</v>
      </c>
      <c r="KA36" s="296"/>
      <c r="KB36" s="296"/>
      <c r="KC36" s="299"/>
      <c r="KD36" s="293" t="str">
        <f t="shared" si="554"/>
        <v/>
      </c>
      <c r="KE36" s="293" t="str">
        <f>IF((KD36&lt;&gt;""),IF(OR($F36&lt;&gt;$G36,PrSettings!$M$4="●"),(($F36-$G36)=(KA36-KB36))*1,0),"")</f>
        <v/>
      </c>
      <c r="KF36" s="293" t="str">
        <f t="shared" si="555"/>
        <v/>
      </c>
      <c r="KG36" s="293" t="str">
        <f>IF(KD36&lt;&gt;"",IF(ABS($F36-$G36)&gt;=PrSettings!$M$7,(ABS($F36-$G36-KA36+KB36)&lt;=1)*1,IF(AND(KD36,$F36=$G36,$F36&gt;=PrSettings!$M$6),(ABS(KA36-$F36)&lt;=1)*1,IF(AND(ABS($F36-$G36-KA36+KB36)&lt;=1,$F36+$G36&gt;=PrSettings!$M$8),(ABS(KA36-$F36)&lt;=1)*(ABS(KB36-$G36)&lt;=1)*1,""))),"")</f>
        <v/>
      </c>
      <c r="KH36" s="300"/>
      <c r="KJ36" s="291">
        <f t="shared" si="22"/>
        <v>17</v>
      </c>
      <c r="KK36" s="292" t="str">
        <f t="shared" si="556"/>
        <v>E1</v>
      </c>
      <c r="KL36" s="293">
        <f t="shared" si="92"/>
        <v>19</v>
      </c>
      <c r="KM36" s="292" t="str">
        <f t="shared" si="557"/>
        <v>E3</v>
      </c>
      <c r="KN36" s="296"/>
      <c r="KO36" s="296"/>
      <c r="KP36" s="299"/>
      <c r="KQ36" s="293" t="str">
        <f t="shared" si="558"/>
        <v/>
      </c>
      <c r="KR36" s="293" t="str">
        <f>IF((KQ36&lt;&gt;""),IF(OR($F36&lt;&gt;$G36,PrSettings!$M$4="●"),(($F36-$G36)=(KN36-KO36))*1,0),"")</f>
        <v/>
      </c>
      <c r="KS36" s="293" t="str">
        <f t="shared" si="559"/>
        <v/>
      </c>
      <c r="KT36" s="293" t="str">
        <f>IF(KQ36&lt;&gt;"",IF(ABS($F36-$G36)&gt;=PrSettings!$M$7,(ABS($F36-$G36-KN36+KO36)&lt;=1)*1,IF(AND(KQ36,$F36=$G36,$F36&gt;=PrSettings!$M$6),(ABS(KN36-$F36)&lt;=1)*1,IF(AND(ABS($F36-$G36-KN36+KO36)&lt;=1,$F36+$G36&gt;=PrSettings!$M$8),(ABS(KN36-$F36)&lt;=1)*(ABS(KO36-$G36)&lt;=1)*1,""))),"")</f>
        <v/>
      </c>
      <c r="KU36" s="300"/>
      <c r="KW36" s="291">
        <f t="shared" si="23"/>
        <v>17</v>
      </c>
      <c r="KX36" s="292" t="str">
        <f t="shared" si="560"/>
        <v>E1</v>
      </c>
      <c r="KY36" s="293">
        <f t="shared" si="95"/>
        <v>19</v>
      </c>
      <c r="KZ36" s="292" t="str">
        <f t="shared" si="561"/>
        <v>E3</v>
      </c>
      <c r="LA36" s="296"/>
      <c r="LB36" s="296"/>
      <c r="LC36" s="299"/>
      <c r="LD36" s="293" t="str">
        <f t="shared" si="562"/>
        <v/>
      </c>
      <c r="LE36" s="293" t="str">
        <f>IF((LD36&lt;&gt;""),IF(OR($F36&lt;&gt;$G36,PrSettings!$M$4="●"),(($F36-$G36)=(LA36-LB36))*1,0),"")</f>
        <v/>
      </c>
      <c r="LF36" s="293" t="str">
        <f t="shared" si="563"/>
        <v/>
      </c>
      <c r="LG36" s="293" t="str">
        <f>IF(LD36&lt;&gt;"",IF(ABS($F36-$G36)&gt;=PrSettings!$M$7,(ABS($F36-$G36-LA36+LB36)&lt;=1)*1,IF(AND(LD36,$F36=$G36,$F36&gt;=PrSettings!$M$6),(ABS(LA36-$F36)&lt;=1)*1,IF(AND(ABS($F36-$G36-LA36+LB36)&lt;=1,$F36+$G36&gt;=PrSettings!$M$8),(ABS(LA36-$F36)&lt;=1)*(ABS(LB36-$G36)&lt;=1)*1,""))),"")</f>
        <v/>
      </c>
      <c r="LH36" s="300"/>
      <c r="LJ36" s="291">
        <f t="shared" si="24"/>
        <v>17</v>
      </c>
      <c r="LK36" s="292" t="str">
        <f t="shared" si="564"/>
        <v>E1</v>
      </c>
      <c r="LL36" s="293">
        <f t="shared" si="98"/>
        <v>19</v>
      </c>
      <c r="LM36" s="292" t="str">
        <f t="shared" si="565"/>
        <v>E3</v>
      </c>
      <c r="LN36" s="296"/>
      <c r="LO36" s="296"/>
      <c r="LP36" s="299"/>
      <c r="LQ36" s="293" t="str">
        <f t="shared" si="566"/>
        <v/>
      </c>
      <c r="LR36" s="293" t="str">
        <f>IF((LQ36&lt;&gt;""),IF(OR($F36&lt;&gt;$G36,PrSettings!$M$4="●"),(($F36-$G36)=(LN36-LO36))*1,0),"")</f>
        <v/>
      </c>
      <c r="LS36" s="293" t="str">
        <f t="shared" si="567"/>
        <v/>
      </c>
      <c r="LT36" s="293" t="str">
        <f>IF(LQ36&lt;&gt;"",IF(ABS($F36-$G36)&gt;=PrSettings!$M$7,(ABS($F36-$G36-LN36+LO36)&lt;=1)*1,IF(AND(LQ36,$F36=$G36,$F36&gt;=PrSettings!$M$6),(ABS(LN36-$F36)&lt;=1)*1,IF(AND(ABS($F36-$G36-LN36+LO36)&lt;=1,$F36+$G36&gt;=PrSettings!$M$8),(ABS(LN36-$F36)&lt;=1)*(ABS(LO36-$G36)&lt;=1)*1,""))),"")</f>
        <v/>
      </c>
      <c r="LU36" s="300"/>
      <c r="LW36" s="291">
        <f t="shared" si="25"/>
        <v>17</v>
      </c>
      <c r="LX36" s="292" t="str">
        <f t="shared" si="568"/>
        <v>E1</v>
      </c>
      <c r="LY36" s="293">
        <f t="shared" si="101"/>
        <v>19</v>
      </c>
      <c r="LZ36" s="292" t="str">
        <f t="shared" si="569"/>
        <v>E3</v>
      </c>
      <c r="MA36" s="296"/>
      <c r="MB36" s="296"/>
      <c r="MC36" s="299"/>
      <c r="MD36" s="293" t="str">
        <f t="shared" si="570"/>
        <v/>
      </c>
      <c r="ME36" s="293" t="str">
        <f>IF((MD36&lt;&gt;""),IF(OR($F36&lt;&gt;$G36,PrSettings!$M$4="●"),(($F36-$G36)=(MA36-MB36))*1,0),"")</f>
        <v/>
      </c>
      <c r="MF36" s="293" t="str">
        <f t="shared" si="571"/>
        <v/>
      </c>
      <c r="MG36" s="293" t="str">
        <f>IF(MD36&lt;&gt;"",IF(ABS($F36-$G36)&gt;=PrSettings!$M$7,(ABS($F36-$G36-MA36+MB36)&lt;=1)*1,IF(AND(MD36,$F36=$G36,$F36&gt;=PrSettings!$M$6),(ABS(MA36-$F36)&lt;=1)*1,IF(AND(ABS($F36-$G36-MA36+MB36)&lt;=1,$F36+$G36&gt;=PrSettings!$M$8),(ABS(MA36-$F36)&lt;=1)*(ABS(MB36-$G36)&lt;=1)*1,""))),"")</f>
        <v/>
      </c>
      <c r="MH36" s="300"/>
    </row>
    <row r="37" spans="1:346" x14ac:dyDescent="0.25">
      <c r="B37" s="291">
        <f>INDEX(Groups!$C$7:$C$35,MATCH(C37,Groups!$D$7:$D$35,0))</f>
        <v>18</v>
      </c>
      <c r="C37" s="292" t="str">
        <f>CalcE!$P$25</f>
        <v>E2</v>
      </c>
      <c r="D37" s="293">
        <f>INDEX(Groups!$C$7:$C$35,MATCH(E37,Groups!$D$7:$D$35,0))</f>
        <v>20</v>
      </c>
      <c r="E37" s="292" t="str">
        <f>CalcE!$Q$25</f>
        <v>E4</v>
      </c>
      <c r="F37" s="294" t="str">
        <f>CalcE!$R$25</f>
        <v/>
      </c>
      <c r="G37" s="295" t="str">
        <f>CalcE!$S$25</f>
        <v/>
      </c>
      <c r="J37" s="291">
        <f t="shared" si="0"/>
        <v>18</v>
      </c>
      <c r="K37" s="292" t="str">
        <f t="shared" si="468"/>
        <v>E2</v>
      </c>
      <c r="L37" s="293">
        <f t="shared" si="26"/>
        <v>20</v>
      </c>
      <c r="M37" s="292" t="str">
        <f t="shared" si="469"/>
        <v>E4</v>
      </c>
      <c r="N37" s="296"/>
      <c r="O37" s="296"/>
      <c r="P37" s="299"/>
      <c r="Q37" s="293" t="str">
        <f t="shared" si="470"/>
        <v/>
      </c>
      <c r="R37" s="293" t="str">
        <f>IF((Q37&lt;&gt;""),IF(OR($F37&lt;&gt;$G37,PrSettings!$M$4="●"),(($F37-$G37)=(N37-O37))*1,0),"")</f>
        <v/>
      </c>
      <c r="S37" s="293" t="str">
        <f t="shared" si="471"/>
        <v/>
      </c>
      <c r="T37" s="293" t="str">
        <f>IF(Q37&lt;&gt;"",IF(ABS($F37-$G37)&gt;=PrSettings!$M$7,(ABS($F37-$G37-N37+O37)&lt;=1)*1,IF(AND(Q37,$F37=$G37,$F37&gt;=PrSettings!$M$6),(ABS(N37-$F37)&lt;=1)*1,IF(AND(ABS($F37-$G37-N37+O37)&lt;=1,$F37+$G37&gt;=PrSettings!$M$8),(ABS(N37-$F37)&lt;=1)*(ABS(O37-$G37)&lt;=1)*1,""))),"")</f>
        <v/>
      </c>
      <c r="U37" s="300"/>
      <c r="W37" s="291">
        <f t="shared" si="1"/>
        <v>18</v>
      </c>
      <c r="X37" s="292" t="str">
        <f t="shared" si="472"/>
        <v>E2</v>
      </c>
      <c r="Y37" s="293">
        <f t="shared" si="29"/>
        <v>20</v>
      </c>
      <c r="Z37" s="292" t="str">
        <f t="shared" si="473"/>
        <v>E4</v>
      </c>
      <c r="AA37" s="296"/>
      <c r="AB37" s="296"/>
      <c r="AC37" s="299"/>
      <c r="AD37" s="293" t="str">
        <f t="shared" si="474"/>
        <v/>
      </c>
      <c r="AE37" s="293" t="str">
        <f>IF((AD37&lt;&gt;""),IF(OR($F37&lt;&gt;$G37,PrSettings!$M$4="●"),(($F37-$G37)=(AA37-AB37))*1,0),"")</f>
        <v/>
      </c>
      <c r="AF37" s="293" t="str">
        <f t="shared" si="475"/>
        <v/>
      </c>
      <c r="AG37" s="293" t="str">
        <f>IF(AD37&lt;&gt;"",IF(ABS($F37-$G37)&gt;=PrSettings!$M$7,(ABS($F37-$G37-AA37+AB37)&lt;=1)*1,IF(AND(AD37,$F37=$G37,$F37&gt;=PrSettings!$M$6),(ABS(AA37-$F37)&lt;=1)*1,IF(AND(ABS($F37-$G37-AA37+AB37)&lt;=1,$F37+$G37&gt;=PrSettings!$M$8),(ABS(AA37-$F37)&lt;=1)*(ABS(AB37-$G37)&lt;=1)*1,""))),"")</f>
        <v/>
      </c>
      <c r="AH37" s="300"/>
      <c r="AJ37" s="291">
        <f t="shared" si="2"/>
        <v>18</v>
      </c>
      <c r="AK37" s="292" t="str">
        <f t="shared" si="476"/>
        <v>E2</v>
      </c>
      <c r="AL37" s="293">
        <f t="shared" si="32"/>
        <v>20</v>
      </c>
      <c r="AM37" s="292" t="str">
        <f t="shared" si="477"/>
        <v>E4</v>
      </c>
      <c r="AN37" s="296"/>
      <c r="AO37" s="296"/>
      <c r="AP37" s="299"/>
      <c r="AQ37" s="293" t="str">
        <f t="shared" si="478"/>
        <v/>
      </c>
      <c r="AR37" s="293" t="str">
        <f>IF((AQ37&lt;&gt;""),IF(OR($F37&lt;&gt;$G37,PrSettings!$M$4="●"),(($F37-$G37)=(AN37-AO37))*1,0),"")</f>
        <v/>
      </c>
      <c r="AS37" s="293" t="str">
        <f t="shared" si="479"/>
        <v/>
      </c>
      <c r="AT37" s="293" t="str">
        <f>IF(AQ37&lt;&gt;"",IF(ABS($F37-$G37)&gt;=PrSettings!$M$7,(ABS($F37-$G37-AN37+AO37)&lt;=1)*1,IF(AND(AQ37,$F37=$G37,$F37&gt;=PrSettings!$M$6),(ABS(AN37-$F37)&lt;=1)*1,IF(AND(ABS($F37-$G37-AN37+AO37)&lt;=1,$F37+$G37&gt;=PrSettings!$M$8),(ABS(AN37-$F37)&lt;=1)*(ABS(AO37-$G37)&lt;=1)*1,""))),"")</f>
        <v/>
      </c>
      <c r="AU37" s="300"/>
      <c r="AW37" s="291">
        <f t="shared" si="3"/>
        <v>18</v>
      </c>
      <c r="AX37" s="292" t="str">
        <f t="shared" si="480"/>
        <v>E2</v>
      </c>
      <c r="AY37" s="293">
        <f t="shared" si="35"/>
        <v>20</v>
      </c>
      <c r="AZ37" s="292" t="str">
        <f t="shared" si="481"/>
        <v>E4</v>
      </c>
      <c r="BA37" s="296"/>
      <c r="BB37" s="296"/>
      <c r="BC37" s="299"/>
      <c r="BD37" s="293" t="str">
        <f t="shared" si="482"/>
        <v/>
      </c>
      <c r="BE37" s="293" t="str">
        <f>IF((BD37&lt;&gt;""),IF(OR($F37&lt;&gt;$G37,PrSettings!$M$4="●"),(($F37-$G37)=(BA37-BB37))*1,0),"")</f>
        <v/>
      </c>
      <c r="BF37" s="293" t="str">
        <f t="shared" si="483"/>
        <v/>
      </c>
      <c r="BG37" s="293" t="str">
        <f>IF(BD37&lt;&gt;"",IF(ABS($F37-$G37)&gt;=PrSettings!$M$7,(ABS($F37-$G37-BA37+BB37)&lt;=1)*1,IF(AND(BD37,$F37=$G37,$F37&gt;=PrSettings!$M$6),(ABS(BA37-$F37)&lt;=1)*1,IF(AND(ABS($F37-$G37-BA37+BB37)&lt;=1,$F37+$G37&gt;=PrSettings!$M$8),(ABS(BA37-$F37)&lt;=1)*(ABS(BB37-$G37)&lt;=1)*1,""))),"")</f>
        <v/>
      </c>
      <c r="BH37" s="300"/>
      <c r="BJ37" s="291">
        <f t="shared" si="4"/>
        <v>18</v>
      </c>
      <c r="BK37" s="292" t="str">
        <f t="shared" si="484"/>
        <v>E2</v>
      </c>
      <c r="BL37" s="293">
        <f t="shared" si="38"/>
        <v>20</v>
      </c>
      <c r="BM37" s="292" t="str">
        <f t="shared" si="485"/>
        <v>E4</v>
      </c>
      <c r="BN37" s="296"/>
      <c r="BO37" s="296"/>
      <c r="BP37" s="299"/>
      <c r="BQ37" s="293" t="str">
        <f t="shared" si="486"/>
        <v/>
      </c>
      <c r="BR37" s="293" t="str">
        <f>IF((BQ37&lt;&gt;""),IF(OR($F37&lt;&gt;$G37,PrSettings!$M$4="●"),(($F37-$G37)=(BN37-BO37))*1,0),"")</f>
        <v/>
      </c>
      <c r="BS37" s="293" t="str">
        <f t="shared" si="487"/>
        <v/>
      </c>
      <c r="BT37" s="293" t="str">
        <f>IF(BQ37&lt;&gt;"",IF(ABS($F37-$G37)&gt;=PrSettings!$M$7,(ABS($F37-$G37-BN37+BO37)&lt;=1)*1,IF(AND(BQ37,$F37=$G37,$F37&gt;=PrSettings!$M$6),(ABS(BN37-$F37)&lt;=1)*1,IF(AND(ABS($F37-$G37-BN37+BO37)&lt;=1,$F37+$G37&gt;=PrSettings!$M$8),(ABS(BN37-$F37)&lt;=1)*(ABS(BO37-$G37)&lt;=1)*1,""))),"")</f>
        <v/>
      </c>
      <c r="BU37" s="300"/>
      <c r="BW37" s="291">
        <f t="shared" si="5"/>
        <v>18</v>
      </c>
      <c r="BX37" s="292" t="str">
        <f t="shared" si="488"/>
        <v>E2</v>
      </c>
      <c r="BY37" s="293">
        <f t="shared" si="41"/>
        <v>20</v>
      </c>
      <c r="BZ37" s="292" t="str">
        <f t="shared" si="489"/>
        <v>E4</v>
      </c>
      <c r="CA37" s="296"/>
      <c r="CB37" s="296"/>
      <c r="CC37" s="299"/>
      <c r="CD37" s="293" t="str">
        <f t="shared" si="490"/>
        <v/>
      </c>
      <c r="CE37" s="293" t="str">
        <f>IF((CD37&lt;&gt;""),IF(OR($F37&lt;&gt;$G37,PrSettings!$M$4="●"),(($F37-$G37)=(CA37-CB37))*1,0),"")</f>
        <v/>
      </c>
      <c r="CF37" s="293" t="str">
        <f t="shared" si="491"/>
        <v/>
      </c>
      <c r="CG37" s="293" t="str">
        <f>IF(CD37&lt;&gt;"",IF(ABS($F37-$G37)&gt;=PrSettings!$M$7,(ABS($F37-$G37-CA37+CB37)&lt;=1)*1,IF(AND(CD37,$F37=$G37,$F37&gt;=PrSettings!$M$6),(ABS(CA37-$F37)&lt;=1)*1,IF(AND(ABS($F37-$G37-CA37+CB37)&lt;=1,$F37+$G37&gt;=PrSettings!$M$8),(ABS(CA37-$F37)&lt;=1)*(ABS(CB37-$G37)&lt;=1)*1,""))),"")</f>
        <v/>
      </c>
      <c r="CH37" s="300"/>
      <c r="CJ37" s="291">
        <f t="shared" si="6"/>
        <v>18</v>
      </c>
      <c r="CK37" s="292" t="str">
        <f t="shared" si="492"/>
        <v>E2</v>
      </c>
      <c r="CL37" s="293">
        <f t="shared" si="44"/>
        <v>20</v>
      </c>
      <c r="CM37" s="292" t="str">
        <f t="shared" si="493"/>
        <v>E4</v>
      </c>
      <c r="CN37" s="296"/>
      <c r="CO37" s="296"/>
      <c r="CP37" s="299"/>
      <c r="CQ37" s="293" t="str">
        <f t="shared" si="494"/>
        <v/>
      </c>
      <c r="CR37" s="293" t="str">
        <f>IF((CQ37&lt;&gt;""),IF(OR($F37&lt;&gt;$G37,PrSettings!$M$4="●"),(($F37-$G37)=(CN37-CO37))*1,0),"")</f>
        <v/>
      </c>
      <c r="CS37" s="293" t="str">
        <f t="shared" si="495"/>
        <v/>
      </c>
      <c r="CT37" s="293" t="str">
        <f>IF(CQ37&lt;&gt;"",IF(ABS($F37-$G37)&gt;=PrSettings!$M$7,(ABS($F37-$G37-CN37+CO37)&lt;=1)*1,IF(AND(CQ37,$F37=$G37,$F37&gt;=PrSettings!$M$6),(ABS(CN37-$F37)&lt;=1)*1,IF(AND(ABS($F37-$G37-CN37+CO37)&lt;=1,$F37+$G37&gt;=PrSettings!$M$8),(ABS(CN37-$F37)&lt;=1)*(ABS(CO37-$G37)&lt;=1)*1,""))),"")</f>
        <v/>
      </c>
      <c r="CU37" s="300"/>
      <c r="CW37" s="291">
        <f t="shared" si="7"/>
        <v>18</v>
      </c>
      <c r="CX37" s="292" t="str">
        <f t="shared" si="496"/>
        <v>E2</v>
      </c>
      <c r="CY37" s="293">
        <f t="shared" si="47"/>
        <v>20</v>
      </c>
      <c r="CZ37" s="292" t="str">
        <f t="shared" si="497"/>
        <v>E4</v>
      </c>
      <c r="DA37" s="296"/>
      <c r="DB37" s="296"/>
      <c r="DC37" s="299"/>
      <c r="DD37" s="293" t="str">
        <f t="shared" si="498"/>
        <v/>
      </c>
      <c r="DE37" s="293" t="str">
        <f>IF((DD37&lt;&gt;""),IF(OR($F37&lt;&gt;$G37,PrSettings!$M$4="●"),(($F37-$G37)=(DA37-DB37))*1,0),"")</f>
        <v/>
      </c>
      <c r="DF37" s="293" t="str">
        <f t="shared" si="499"/>
        <v/>
      </c>
      <c r="DG37" s="293" t="str">
        <f>IF(DD37&lt;&gt;"",IF(ABS($F37-$G37)&gt;=PrSettings!$M$7,(ABS($F37-$G37-DA37+DB37)&lt;=1)*1,IF(AND(DD37,$F37=$G37,$F37&gt;=PrSettings!$M$6),(ABS(DA37-$F37)&lt;=1)*1,IF(AND(ABS($F37-$G37-DA37+DB37)&lt;=1,$F37+$G37&gt;=PrSettings!$M$8),(ABS(DA37-$F37)&lt;=1)*(ABS(DB37-$G37)&lt;=1)*1,""))),"")</f>
        <v/>
      </c>
      <c r="DH37" s="300"/>
      <c r="DJ37" s="291">
        <f t="shared" si="8"/>
        <v>18</v>
      </c>
      <c r="DK37" s="292" t="str">
        <f t="shared" si="500"/>
        <v>E2</v>
      </c>
      <c r="DL37" s="293">
        <f t="shared" si="50"/>
        <v>20</v>
      </c>
      <c r="DM37" s="292" t="str">
        <f t="shared" si="501"/>
        <v>E4</v>
      </c>
      <c r="DN37" s="296"/>
      <c r="DO37" s="296"/>
      <c r="DP37" s="299"/>
      <c r="DQ37" s="293" t="str">
        <f t="shared" si="502"/>
        <v/>
      </c>
      <c r="DR37" s="293" t="str">
        <f>IF((DQ37&lt;&gt;""),IF(OR($F37&lt;&gt;$G37,PrSettings!$M$4="●"),(($F37-$G37)=(DN37-DO37))*1,0),"")</f>
        <v/>
      </c>
      <c r="DS37" s="293" t="str">
        <f t="shared" si="503"/>
        <v/>
      </c>
      <c r="DT37" s="293" t="str">
        <f>IF(DQ37&lt;&gt;"",IF(ABS($F37-$G37)&gt;=PrSettings!$M$7,(ABS($F37-$G37-DN37+DO37)&lt;=1)*1,IF(AND(DQ37,$F37=$G37,$F37&gt;=PrSettings!$M$6),(ABS(DN37-$F37)&lt;=1)*1,IF(AND(ABS($F37-$G37-DN37+DO37)&lt;=1,$F37+$G37&gt;=PrSettings!$M$8),(ABS(DN37-$F37)&lt;=1)*(ABS(DO37-$G37)&lt;=1)*1,""))),"")</f>
        <v/>
      </c>
      <c r="DU37" s="300"/>
      <c r="DW37" s="291">
        <f t="shared" si="9"/>
        <v>18</v>
      </c>
      <c r="DX37" s="292" t="str">
        <f t="shared" si="504"/>
        <v>E2</v>
      </c>
      <c r="DY37" s="293">
        <f t="shared" si="53"/>
        <v>20</v>
      </c>
      <c r="DZ37" s="292" t="str">
        <f t="shared" si="505"/>
        <v>E4</v>
      </c>
      <c r="EA37" s="296"/>
      <c r="EB37" s="296"/>
      <c r="EC37" s="299"/>
      <c r="ED37" s="293" t="str">
        <f t="shared" si="506"/>
        <v/>
      </c>
      <c r="EE37" s="293" t="str">
        <f>IF((ED37&lt;&gt;""),IF(OR($F37&lt;&gt;$G37,PrSettings!$M$4="●"),(($F37-$G37)=(EA37-EB37))*1,0),"")</f>
        <v/>
      </c>
      <c r="EF37" s="293" t="str">
        <f t="shared" si="507"/>
        <v/>
      </c>
      <c r="EG37" s="293" t="str">
        <f>IF(ED37&lt;&gt;"",IF(ABS($F37-$G37)&gt;=PrSettings!$M$7,(ABS($F37-$G37-EA37+EB37)&lt;=1)*1,IF(AND(ED37,$F37=$G37,$F37&gt;=PrSettings!$M$6),(ABS(EA37-$F37)&lt;=1)*1,IF(AND(ABS($F37-$G37-EA37+EB37)&lt;=1,$F37+$G37&gt;=PrSettings!$M$8),(ABS(EA37-$F37)&lt;=1)*(ABS(EB37-$G37)&lt;=1)*1,""))),"")</f>
        <v/>
      </c>
      <c r="EH37" s="300"/>
      <c r="EJ37" s="291">
        <f t="shared" si="10"/>
        <v>18</v>
      </c>
      <c r="EK37" s="292" t="str">
        <f t="shared" si="508"/>
        <v>E2</v>
      </c>
      <c r="EL37" s="293">
        <f t="shared" si="56"/>
        <v>20</v>
      </c>
      <c r="EM37" s="292" t="str">
        <f t="shared" si="509"/>
        <v>E4</v>
      </c>
      <c r="EN37" s="296"/>
      <c r="EO37" s="296"/>
      <c r="EP37" s="299"/>
      <c r="EQ37" s="293" t="str">
        <f t="shared" si="510"/>
        <v/>
      </c>
      <c r="ER37" s="293" t="str">
        <f>IF((EQ37&lt;&gt;""),IF(OR($F37&lt;&gt;$G37,PrSettings!$M$4="●"),(($F37-$G37)=(EN37-EO37))*1,0),"")</f>
        <v/>
      </c>
      <c r="ES37" s="293" t="str">
        <f t="shared" si="511"/>
        <v/>
      </c>
      <c r="ET37" s="293" t="str">
        <f>IF(EQ37&lt;&gt;"",IF(ABS($F37-$G37)&gt;=PrSettings!$M$7,(ABS($F37-$G37-EN37+EO37)&lt;=1)*1,IF(AND(EQ37,$F37=$G37,$F37&gt;=PrSettings!$M$6),(ABS(EN37-$F37)&lt;=1)*1,IF(AND(ABS($F37-$G37-EN37+EO37)&lt;=1,$F37+$G37&gt;=PrSettings!$M$8),(ABS(EN37-$F37)&lt;=1)*(ABS(EO37-$G37)&lt;=1)*1,""))),"")</f>
        <v/>
      </c>
      <c r="EU37" s="300"/>
      <c r="EW37" s="291">
        <f t="shared" si="11"/>
        <v>18</v>
      </c>
      <c r="EX37" s="292" t="str">
        <f t="shared" si="512"/>
        <v>E2</v>
      </c>
      <c r="EY37" s="293">
        <f t="shared" si="59"/>
        <v>20</v>
      </c>
      <c r="EZ37" s="292" t="str">
        <f t="shared" si="513"/>
        <v>E4</v>
      </c>
      <c r="FA37" s="296"/>
      <c r="FB37" s="296"/>
      <c r="FC37" s="299"/>
      <c r="FD37" s="293" t="str">
        <f t="shared" si="514"/>
        <v/>
      </c>
      <c r="FE37" s="293" t="str">
        <f>IF((FD37&lt;&gt;""),IF(OR($F37&lt;&gt;$G37,PrSettings!$M$4="●"),(($F37-$G37)=(FA37-FB37))*1,0),"")</f>
        <v/>
      </c>
      <c r="FF37" s="293" t="str">
        <f t="shared" si="515"/>
        <v/>
      </c>
      <c r="FG37" s="293" t="str">
        <f>IF(FD37&lt;&gt;"",IF(ABS($F37-$G37)&gt;=PrSettings!$M$7,(ABS($F37-$G37-FA37+FB37)&lt;=1)*1,IF(AND(FD37,$F37=$G37,$F37&gt;=PrSettings!$M$6),(ABS(FA37-$F37)&lt;=1)*1,IF(AND(ABS($F37-$G37-FA37+FB37)&lt;=1,$F37+$G37&gt;=PrSettings!$M$8),(ABS(FA37-$F37)&lt;=1)*(ABS(FB37-$G37)&lt;=1)*1,""))),"")</f>
        <v/>
      </c>
      <c r="FH37" s="300"/>
      <c r="FJ37" s="291">
        <f t="shared" si="12"/>
        <v>18</v>
      </c>
      <c r="FK37" s="292" t="str">
        <f t="shared" si="516"/>
        <v>E2</v>
      </c>
      <c r="FL37" s="293">
        <f t="shared" si="62"/>
        <v>20</v>
      </c>
      <c r="FM37" s="292" t="str">
        <f t="shared" si="517"/>
        <v>E4</v>
      </c>
      <c r="FN37" s="296"/>
      <c r="FO37" s="296"/>
      <c r="FP37" s="299"/>
      <c r="FQ37" s="293" t="str">
        <f t="shared" si="518"/>
        <v/>
      </c>
      <c r="FR37" s="293" t="str">
        <f>IF((FQ37&lt;&gt;""),IF(OR($F37&lt;&gt;$G37,PrSettings!$M$4="●"),(($F37-$G37)=(FN37-FO37))*1,0),"")</f>
        <v/>
      </c>
      <c r="FS37" s="293" t="str">
        <f t="shared" si="519"/>
        <v/>
      </c>
      <c r="FT37" s="293" t="str">
        <f>IF(FQ37&lt;&gt;"",IF(ABS($F37-$G37)&gt;=PrSettings!$M$7,(ABS($F37-$G37-FN37+FO37)&lt;=1)*1,IF(AND(FQ37,$F37=$G37,$F37&gt;=PrSettings!$M$6),(ABS(FN37-$F37)&lt;=1)*1,IF(AND(ABS($F37-$G37-FN37+FO37)&lt;=1,$F37+$G37&gt;=PrSettings!$M$8),(ABS(FN37-$F37)&lt;=1)*(ABS(FO37-$G37)&lt;=1)*1,""))),"")</f>
        <v/>
      </c>
      <c r="FU37" s="300"/>
      <c r="FW37" s="291">
        <f t="shared" si="13"/>
        <v>18</v>
      </c>
      <c r="FX37" s="292" t="str">
        <f t="shared" si="520"/>
        <v>E2</v>
      </c>
      <c r="FY37" s="293">
        <f t="shared" si="65"/>
        <v>20</v>
      </c>
      <c r="FZ37" s="292" t="str">
        <f t="shared" si="521"/>
        <v>E4</v>
      </c>
      <c r="GA37" s="296"/>
      <c r="GB37" s="296"/>
      <c r="GC37" s="299"/>
      <c r="GD37" s="293" t="str">
        <f t="shared" si="522"/>
        <v/>
      </c>
      <c r="GE37" s="293" t="str">
        <f>IF((GD37&lt;&gt;""),IF(OR($F37&lt;&gt;$G37,PrSettings!$M$4="●"),(($F37-$G37)=(GA37-GB37))*1,0),"")</f>
        <v/>
      </c>
      <c r="GF37" s="293" t="str">
        <f t="shared" si="523"/>
        <v/>
      </c>
      <c r="GG37" s="293" t="str">
        <f>IF(GD37&lt;&gt;"",IF(ABS($F37-$G37)&gt;=PrSettings!$M$7,(ABS($F37-$G37-GA37+GB37)&lt;=1)*1,IF(AND(GD37,$F37=$G37,$F37&gt;=PrSettings!$M$6),(ABS(GA37-$F37)&lt;=1)*1,IF(AND(ABS($F37-$G37-GA37+GB37)&lt;=1,$F37+$G37&gt;=PrSettings!$M$8),(ABS(GA37-$F37)&lt;=1)*(ABS(GB37-$G37)&lt;=1)*1,""))),"")</f>
        <v/>
      </c>
      <c r="GH37" s="300"/>
      <c r="GJ37" s="291">
        <f t="shared" si="14"/>
        <v>18</v>
      </c>
      <c r="GK37" s="292" t="str">
        <f t="shared" si="524"/>
        <v>E2</v>
      </c>
      <c r="GL37" s="293">
        <f t="shared" si="68"/>
        <v>20</v>
      </c>
      <c r="GM37" s="292" t="str">
        <f t="shared" si="525"/>
        <v>E4</v>
      </c>
      <c r="GN37" s="296"/>
      <c r="GO37" s="296"/>
      <c r="GP37" s="299"/>
      <c r="GQ37" s="293" t="str">
        <f t="shared" si="526"/>
        <v/>
      </c>
      <c r="GR37" s="293" t="str">
        <f>IF((GQ37&lt;&gt;""),IF(OR($F37&lt;&gt;$G37,PrSettings!$M$4="●"),(($F37-$G37)=(GN37-GO37))*1,0),"")</f>
        <v/>
      </c>
      <c r="GS37" s="293" t="str">
        <f t="shared" si="527"/>
        <v/>
      </c>
      <c r="GT37" s="293" t="str">
        <f>IF(GQ37&lt;&gt;"",IF(ABS($F37-$G37)&gt;=PrSettings!$M$7,(ABS($F37-$G37-GN37+GO37)&lt;=1)*1,IF(AND(GQ37,$F37=$G37,$F37&gt;=PrSettings!$M$6),(ABS(GN37-$F37)&lt;=1)*1,IF(AND(ABS($F37-$G37-GN37+GO37)&lt;=1,$F37+$G37&gt;=PrSettings!$M$8),(ABS(GN37-$F37)&lt;=1)*(ABS(GO37-$G37)&lt;=1)*1,""))),"")</f>
        <v/>
      </c>
      <c r="GU37" s="300"/>
      <c r="GW37" s="291">
        <f t="shared" si="15"/>
        <v>18</v>
      </c>
      <c r="GX37" s="292" t="str">
        <f t="shared" si="528"/>
        <v>E2</v>
      </c>
      <c r="GY37" s="293">
        <f t="shared" si="71"/>
        <v>20</v>
      </c>
      <c r="GZ37" s="292" t="str">
        <f t="shared" si="529"/>
        <v>E4</v>
      </c>
      <c r="HA37" s="296"/>
      <c r="HB37" s="296"/>
      <c r="HC37" s="299"/>
      <c r="HD37" s="293" t="str">
        <f t="shared" si="530"/>
        <v/>
      </c>
      <c r="HE37" s="293" t="str">
        <f>IF((HD37&lt;&gt;""),IF(OR($F37&lt;&gt;$G37,PrSettings!$M$4="●"),(($F37-$G37)=(HA37-HB37))*1,0),"")</f>
        <v/>
      </c>
      <c r="HF37" s="293" t="str">
        <f t="shared" si="531"/>
        <v/>
      </c>
      <c r="HG37" s="293" t="str">
        <f>IF(HD37&lt;&gt;"",IF(ABS($F37-$G37)&gt;=PrSettings!$M$7,(ABS($F37-$G37-HA37+HB37)&lt;=1)*1,IF(AND(HD37,$F37=$G37,$F37&gt;=PrSettings!$M$6),(ABS(HA37-$F37)&lt;=1)*1,IF(AND(ABS($F37-$G37-HA37+HB37)&lt;=1,$F37+$G37&gt;=PrSettings!$M$8),(ABS(HA37-$F37)&lt;=1)*(ABS(HB37-$G37)&lt;=1)*1,""))),"")</f>
        <v/>
      </c>
      <c r="HH37" s="300"/>
      <c r="HJ37" s="291">
        <f t="shared" si="16"/>
        <v>18</v>
      </c>
      <c r="HK37" s="292" t="str">
        <f t="shared" si="532"/>
        <v>E2</v>
      </c>
      <c r="HL37" s="293">
        <f t="shared" si="74"/>
        <v>20</v>
      </c>
      <c r="HM37" s="292" t="str">
        <f t="shared" si="533"/>
        <v>E4</v>
      </c>
      <c r="HN37" s="296"/>
      <c r="HO37" s="296"/>
      <c r="HP37" s="299"/>
      <c r="HQ37" s="293" t="str">
        <f t="shared" si="534"/>
        <v/>
      </c>
      <c r="HR37" s="293" t="str">
        <f>IF((HQ37&lt;&gt;""),IF(OR($F37&lt;&gt;$G37,PrSettings!$M$4="●"),(($F37-$G37)=(HN37-HO37))*1,0),"")</f>
        <v/>
      </c>
      <c r="HS37" s="293" t="str">
        <f t="shared" si="535"/>
        <v/>
      </c>
      <c r="HT37" s="293" t="str">
        <f>IF(HQ37&lt;&gt;"",IF(ABS($F37-$G37)&gt;=PrSettings!$M$7,(ABS($F37-$G37-HN37+HO37)&lt;=1)*1,IF(AND(HQ37,$F37=$G37,$F37&gt;=PrSettings!$M$6),(ABS(HN37-$F37)&lt;=1)*1,IF(AND(ABS($F37-$G37-HN37+HO37)&lt;=1,$F37+$G37&gt;=PrSettings!$M$8),(ABS(HN37-$F37)&lt;=1)*(ABS(HO37-$G37)&lt;=1)*1,""))),"")</f>
        <v/>
      </c>
      <c r="HU37" s="300"/>
      <c r="HW37" s="291">
        <f t="shared" si="17"/>
        <v>18</v>
      </c>
      <c r="HX37" s="292" t="str">
        <f t="shared" si="536"/>
        <v>E2</v>
      </c>
      <c r="HY37" s="293">
        <f t="shared" si="77"/>
        <v>20</v>
      </c>
      <c r="HZ37" s="292" t="str">
        <f t="shared" si="537"/>
        <v>E4</v>
      </c>
      <c r="IA37" s="296"/>
      <c r="IB37" s="296"/>
      <c r="IC37" s="299"/>
      <c r="ID37" s="293" t="str">
        <f t="shared" si="538"/>
        <v/>
      </c>
      <c r="IE37" s="293" t="str">
        <f>IF((ID37&lt;&gt;""),IF(OR($F37&lt;&gt;$G37,PrSettings!$M$4="●"),(($F37-$G37)=(IA37-IB37))*1,0),"")</f>
        <v/>
      </c>
      <c r="IF37" s="293" t="str">
        <f t="shared" si="539"/>
        <v/>
      </c>
      <c r="IG37" s="293" t="str">
        <f>IF(ID37&lt;&gt;"",IF(ABS($F37-$G37)&gt;=PrSettings!$M$7,(ABS($F37-$G37-IA37+IB37)&lt;=1)*1,IF(AND(ID37,$F37=$G37,$F37&gt;=PrSettings!$M$6),(ABS(IA37-$F37)&lt;=1)*1,IF(AND(ABS($F37-$G37-IA37+IB37)&lt;=1,$F37+$G37&gt;=PrSettings!$M$8),(ABS(IA37-$F37)&lt;=1)*(ABS(IB37-$G37)&lt;=1)*1,""))),"")</f>
        <v/>
      </c>
      <c r="IH37" s="300"/>
      <c r="IJ37" s="291">
        <f t="shared" si="18"/>
        <v>18</v>
      </c>
      <c r="IK37" s="292" t="str">
        <f t="shared" si="540"/>
        <v>E2</v>
      </c>
      <c r="IL37" s="293">
        <f t="shared" si="80"/>
        <v>20</v>
      </c>
      <c r="IM37" s="292" t="str">
        <f t="shared" si="541"/>
        <v>E4</v>
      </c>
      <c r="IN37" s="296"/>
      <c r="IO37" s="296"/>
      <c r="IP37" s="299"/>
      <c r="IQ37" s="293" t="str">
        <f t="shared" si="542"/>
        <v/>
      </c>
      <c r="IR37" s="293" t="str">
        <f>IF((IQ37&lt;&gt;""),IF(OR($F37&lt;&gt;$G37,PrSettings!$M$4="●"),(($F37-$G37)=(IN37-IO37))*1,0),"")</f>
        <v/>
      </c>
      <c r="IS37" s="293" t="str">
        <f t="shared" si="543"/>
        <v/>
      </c>
      <c r="IT37" s="293" t="str">
        <f>IF(IQ37&lt;&gt;"",IF(ABS($F37-$G37)&gt;=PrSettings!$M$7,(ABS($F37-$G37-IN37+IO37)&lt;=1)*1,IF(AND(IQ37,$F37=$G37,$F37&gt;=PrSettings!$M$6),(ABS(IN37-$F37)&lt;=1)*1,IF(AND(ABS($F37-$G37-IN37+IO37)&lt;=1,$F37+$G37&gt;=PrSettings!$M$8),(ABS(IN37-$F37)&lt;=1)*(ABS(IO37-$G37)&lt;=1)*1,""))),"")</f>
        <v/>
      </c>
      <c r="IU37" s="300"/>
      <c r="IW37" s="291">
        <f t="shared" si="19"/>
        <v>18</v>
      </c>
      <c r="IX37" s="292" t="str">
        <f t="shared" si="544"/>
        <v>E2</v>
      </c>
      <c r="IY37" s="293">
        <f t="shared" si="83"/>
        <v>20</v>
      </c>
      <c r="IZ37" s="292" t="str">
        <f t="shared" si="545"/>
        <v>E4</v>
      </c>
      <c r="JA37" s="296"/>
      <c r="JB37" s="296"/>
      <c r="JC37" s="299"/>
      <c r="JD37" s="293" t="str">
        <f t="shared" si="546"/>
        <v/>
      </c>
      <c r="JE37" s="293" t="str">
        <f>IF((JD37&lt;&gt;""),IF(OR($F37&lt;&gt;$G37,PrSettings!$M$4="●"),(($F37-$G37)=(JA37-JB37))*1,0),"")</f>
        <v/>
      </c>
      <c r="JF37" s="293" t="str">
        <f t="shared" si="547"/>
        <v/>
      </c>
      <c r="JG37" s="293" t="str">
        <f>IF(JD37&lt;&gt;"",IF(ABS($F37-$G37)&gt;=PrSettings!$M$7,(ABS($F37-$G37-JA37+JB37)&lt;=1)*1,IF(AND(JD37,$F37=$G37,$F37&gt;=PrSettings!$M$6),(ABS(JA37-$F37)&lt;=1)*1,IF(AND(ABS($F37-$G37-JA37+JB37)&lt;=1,$F37+$G37&gt;=PrSettings!$M$8),(ABS(JA37-$F37)&lt;=1)*(ABS(JB37-$G37)&lt;=1)*1,""))),"")</f>
        <v/>
      </c>
      <c r="JH37" s="300"/>
      <c r="JJ37" s="291">
        <f t="shared" si="20"/>
        <v>18</v>
      </c>
      <c r="JK37" s="292" t="str">
        <f t="shared" si="548"/>
        <v>E2</v>
      </c>
      <c r="JL37" s="293">
        <f t="shared" si="86"/>
        <v>20</v>
      </c>
      <c r="JM37" s="292" t="str">
        <f t="shared" si="549"/>
        <v>E4</v>
      </c>
      <c r="JN37" s="296"/>
      <c r="JO37" s="296"/>
      <c r="JP37" s="299"/>
      <c r="JQ37" s="293" t="str">
        <f t="shared" si="550"/>
        <v/>
      </c>
      <c r="JR37" s="293" t="str">
        <f>IF((JQ37&lt;&gt;""),IF(OR($F37&lt;&gt;$G37,PrSettings!$M$4="●"),(($F37-$G37)=(JN37-JO37))*1,0),"")</f>
        <v/>
      </c>
      <c r="JS37" s="293" t="str">
        <f t="shared" si="551"/>
        <v/>
      </c>
      <c r="JT37" s="293" t="str">
        <f>IF(JQ37&lt;&gt;"",IF(ABS($F37-$G37)&gt;=PrSettings!$M$7,(ABS($F37-$G37-JN37+JO37)&lt;=1)*1,IF(AND(JQ37,$F37=$G37,$F37&gt;=PrSettings!$M$6),(ABS(JN37-$F37)&lt;=1)*1,IF(AND(ABS($F37-$G37-JN37+JO37)&lt;=1,$F37+$G37&gt;=PrSettings!$M$8),(ABS(JN37-$F37)&lt;=1)*(ABS(JO37-$G37)&lt;=1)*1,""))),"")</f>
        <v/>
      </c>
      <c r="JU37" s="300"/>
      <c r="JW37" s="291">
        <f t="shared" si="21"/>
        <v>18</v>
      </c>
      <c r="JX37" s="292" t="str">
        <f t="shared" si="552"/>
        <v>E2</v>
      </c>
      <c r="JY37" s="293">
        <f t="shared" si="89"/>
        <v>20</v>
      </c>
      <c r="JZ37" s="292" t="str">
        <f t="shared" si="553"/>
        <v>E4</v>
      </c>
      <c r="KA37" s="296"/>
      <c r="KB37" s="296"/>
      <c r="KC37" s="299"/>
      <c r="KD37" s="293" t="str">
        <f t="shared" si="554"/>
        <v/>
      </c>
      <c r="KE37" s="293" t="str">
        <f>IF((KD37&lt;&gt;""),IF(OR($F37&lt;&gt;$G37,PrSettings!$M$4="●"),(($F37-$G37)=(KA37-KB37))*1,0),"")</f>
        <v/>
      </c>
      <c r="KF37" s="293" t="str">
        <f t="shared" si="555"/>
        <v/>
      </c>
      <c r="KG37" s="293" t="str">
        <f>IF(KD37&lt;&gt;"",IF(ABS($F37-$G37)&gt;=PrSettings!$M$7,(ABS($F37-$G37-KA37+KB37)&lt;=1)*1,IF(AND(KD37,$F37=$G37,$F37&gt;=PrSettings!$M$6),(ABS(KA37-$F37)&lt;=1)*1,IF(AND(ABS($F37-$G37-KA37+KB37)&lt;=1,$F37+$G37&gt;=PrSettings!$M$8),(ABS(KA37-$F37)&lt;=1)*(ABS(KB37-$G37)&lt;=1)*1,""))),"")</f>
        <v/>
      </c>
      <c r="KH37" s="300"/>
      <c r="KJ37" s="291">
        <f t="shared" si="22"/>
        <v>18</v>
      </c>
      <c r="KK37" s="292" t="str">
        <f t="shared" si="556"/>
        <v>E2</v>
      </c>
      <c r="KL37" s="293">
        <f t="shared" si="92"/>
        <v>20</v>
      </c>
      <c r="KM37" s="292" t="str">
        <f t="shared" si="557"/>
        <v>E4</v>
      </c>
      <c r="KN37" s="296"/>
      <c r="KO37" s="296"/>
      <c r="KP37" s="299"/>
      <c r="KQ37" s="293" t="str">
        <f t="shared" si="558"/>
        <v/>
      </c>
      <c r="KR37" s="293" t="str">
        <f>IF((KQ37&lt;&gt;""),IF(OR($F37&lt;&gt;$G37,PrSettings!$M$4="●"),(($F37-$G37)=(KN37-KO37))*1,0),"")</f>
        <v/>
      </c>
      <c r="KS37" s="293" t="str">
        <f t="shared" si="559"/>
        <v/>
      </c>
      <c r="KT37" s="293" t="str">
        <f>IF(KQ37&lt;&gt;"",IF(ABS($F37-$G37)&gt;=PrSettings!$M$7,(ABS($F37-$G37-KN37+KO37)&lt;=1)*1,IF(AND(KQ37,$F37=$G37,$F37&gt;=PrSettings!$M$6),(ABS(KN37-$F37)&lt;=1)*1,IF(AND(ABS($F37-$G37-KN37+KO37)&lt;=1,$F37+$G37&gt;=PrSettings!$M$8),(ABS(KN37-$F37)&lt;=1)*(ABS(KO37-$G37)&lt;=1)*1,""))),"")</f>
        <v/>
      </c>
      <c r="KU37" s="300"/>
      <c r="KW37" s="291">
        <f t="shared" si="23"/>
        <v>18</v>
      </c>
      <c r="KX37" s="292" t="str">
        <f t="shared" si="560"/>
        <v>E2</v>
      </c>
      <c r="KY37" s="293">
        <f t="shared" si="95"/>
        <v>20</v>
      </c>
      <c r="KZ37" s="292" t="str">
        <f t="shared" si="561"/>
        <v>E4</v>
      </c>
      <c r="LA37" s="296"/>
      <c r="LB37" s="296"/>
      <c r="LC37" s="299"/>
      <c r="LD37" s="293" t="str">
        <f t="shared" si="562"/>
        <v/>
      </c>
      <c r="LE37" s="293" t="str">
        <f>IF((LD37&lt;&gt;""),IF(OR($F37&lt;&gt;$G37,PrSettings!$M$4="●"),(($F37-$G37)=(LA37-LB37))*1,0),"")</f>
        <v/>
      </c>
      <c r="LF37" s="293" t="str">
        <f t="shared" si="563"/>
        <v/>
      </c>
      <c r="LG37" s="293" t="str">
        <f>IF(LD37&lt;&gt;"",IF(ABS($F37-$G37)&gt;=PrSettings!$M$7,(ABS($F37-$G37-LA37+LB37)&lt;=1)*1,IF(AND(LD37,$F37=$G37,$F37&gt;=PrSettings!$M$6),(ABS(LA37-$F37)&lt;=1)*1,IF(AND(ABS($F37-$G37-LA37+LB37)&lt;=1,$F37+$G37&gt;=PrSettings!$M$8),(ABS(LA37-$F37)&lt;=1)*(ABS(LB37-$G37)&lt;=1)*1,""))),"")</f>
        <v/>
      </c>
      <c r="LH37" s="300"/>
      <c r="LJ37" s="291">
        <f t="shared" si="24"/>
        <v>18</v>
      </c>
      <c r="LK37" s="292" t="str">
        <f t="shared" si="564"/>
        <v>E2</v>
      </c>
      <c r="LL37" s="293">
        <f t="shared" si="98"/>
        <v>20</v>
      </c>
      <c r="LM37" s="292" t="str">
        <f t="shared" si="565"/>
        <v>E4</v>
      </c>
      <c r="LN37" s="296"/>
      <c r="LO37" s="296"/>
      <c r="LP37" s="299"/>
      <c r="LQ37" s="293" t="str">
        <f t="shared" si="566"/>
        <v/>
      </c>
      <c r="LR37" s="293" t="str">
        <f>IF((LQ37&lt;&gt;""),IF(OR($F37&lt;&gt;$G37,PrSettings!$M$4="●"),(($F37-$G37)=(LN37-LO37))*1,0),"")</f>
        <v/>
      </c>
      <c r="LS37" s="293" t="str">
        <f t="shared" si="567"/>
        <v/>
      </c>
      <c r="LT37" s="293" t="str">
        <f>IF(LQ37&lt;&gt;"",IF(ABS($F37-$G37)&gt;=PrSettings!$M$7,(ABS($F37-$G37-LN37+LO37)&lt;=1)*1,IF(AND(LQ37,$F37=$G37,$F37&gt;=PrSettings!$M$6),(ABS(LN37-$F37)&lt;=1)*1,IF(AND(ABS($F37-$G37-LN37+LO37)&lt;=1,$F37+$G37&gt;=PrSettings!$M$8),(ABS(LN37-$F37)&lt;=1)*(ABS(LO37-$G37)&lt;=1)*1,""))),"")</f>
        <v/>
      </c>
      <c r="LU37" s="300"/>
      <c r="LW37" s="291">
        <f t="shared" si="25"/>
        <v>18</v>
      </c>
      <c r="LX37" s="292" t="str">
        <f t="shared" si="568"/>
        <v>E2</v>
      </c>
      <c r="LY37" s="293">
        <f t="shared" si="101"/>
        <v>20</v>
      </c>
      <c r="LZ37" s="292" t="str">
        <f t="shared" si="569"/>
        <v>E4</v>
      </c>
      <c r="MA37" s="296"/>
      <c r="MB37" s="296"/>
      <c r="MC37" s="299"/>
      <c r="MD37" s="293" t="str">
        <f t="shared" si="570"/>
        <v/>
      </c>
      <c r="ME37" s="293" t="str">
        <f>IF((MD37&lt;&gt;""),IF(OR($F37&lt;&gt;$G37,PrSettings!$M$4="●"),(($F37-$G37)=(MA37-MB37))*1,0),"")</f>
        <v/>
      </c>
      <c r="MF37" s="293" t="str">
        <f t="shared" si="571"/>
        <v/>
      </c>
      <c r="MG37" s="293" t="str">
        <f>IF(MD37&lt;&gt;"",IF(ABS($F37-$G37)&gt;=PrSettings!$M$7,(ABS($F37-$G37-MA37+MB37)&lt;=1)*1,IF(AND(MD37,$F37=$G37,$F37&gt;=PrSettings!$M$6),(ABS(MA37-$F37)&lt;=1)*1,IF(AND(ABS($F37-$G37-MA37+MB37)&lt;=1,$F37+$G37&gt;=PrSettings!$M$8),(ABS(MA37-$F37)&lt;=1)*(ABS(MB37-$G37)&lt;=1)*1,""))),"")</f>
        <v/>
      </c>
      <c r="MH37" s="300"/>
    </row>
    <row r="38" spans="1:346" x14ac:dyDescent="0.25">
      <c r="B38" s="291">
        <f>INDEX(Groups!$C$7:$C$35,MATCH(C38,Groups!$D$7:$D$35,0))</f>
        <v>20</v>
      </c>
      <c r="C38" s="292" t="str">
        <f>CalcE!$P$26</f>
        <v>E4</v>
      </c>
      <c r="D38" s="293">
        <f>INDEX(Groups!$C$7:$C$35,MATCH(E38,Groups!$D$7:$D$35,0))</f>
        <v>17</v>
      </c>
      <c r="E38" s="292" t="str">
        <f>CalcE!$Q$26</f>
        <v>E1</v>
      </c>
      <c r="F38" s="294" t="str">
        <f>CalcE!$R$26</f>
        <v/>
      </c>
      <c r="G38" s="295" t="str">
        <f>CalcE!$S$26</f>
        <v/>
      </c>
      <c r="J38" s="291">
        <f t="shared" si="0"/>
        <v>20</v>
      </c>
      <c r="K38" s="292" t="str">
        <f t="shared" si="468"/>
        <v>E4</v>
      </c>
      <c r="L38" s="293">
        <f t="shared" si="26"/>
        <v>17</v>
      </c>
      <c r="M38" s="292" t="str">
        <f t="shared" si="469"/>
        <v>E1</v>
      </c>
      <c r="N38" s="296"/>
      <c r="O38" s="296"/>
      <c r="P38" s="299"/>
      <c r="Q38" s="293" t="str">
        <f t="shared" si="470"/>
        <v/>
      </c>
      <c r="R38" s="293" t="str">
        <f>IF((Q38&lt;&gt;""),IF(OR($F38&lt;&gt;$G38,PrSettings!$M$4="●"),(($F38-$G38)=(N38-O38))*1,0),"")</f>
        <v/>
      </c>
      <c r="S38" s="293" t="str">
        <f t="shared" si="471"/>
        <v/>
      </c>
      <c r="T38" s="293" t="str">
        <f>IF(Q38&lt;&gt;"",IF(ABS($F38-$G38)&gt;=PrSettings!$M$7,(ABS($F38-$G38-N38+O38)&lt;=1)*1,IF(AND(Q38,$F38=$G38,$F38&gt;=PrSettings!$M$6),(ABS(N38-$F38)&lt;=1)*1,IF(AND(ABS($F38-$G38-N38+O38)&lt;=1,$F38+$G38&gt;=PrSettings!$M$8),(ABS(N38-$F38)&lt;=1)*(ABS(O38-$G38)&lt;=1)*1,""))),"")</f>
        <v/>
      </c>
      <c r="U38" s="300"/>
      <c r="W38" s="291">
        <f t="shared" si="1"/>
        <v>20</v>
      </c>
      <c r="X38" s="292" t="str">
        <f t="shared" si="472"/>
        <v>E4</v>
      </c>
      <c r="Y38" s="293">
        <f t="shared" si="29"/>
        <v>17</v>
      </c>
      <c r="Z38" s="292" t="str">
        <f t="shared" si="473"/>
        <v>E1</v>
      </c>
      <c r="AA38" s="296"/>
      <c r="AB38" s="296"/>
      <c r="AC38" s="299"/>
      <c r="AD38" s="293" t="str">
        <f t="shared" si="474"/>
        <v/>
      </c>
      <c r="AE38" s="293" t="str">
        <f>IF((AD38&lt;&gt;""),IF(OR($F38&lt;&gt;$G38,PrSettings!$M$4="●"),(($F38-$G38)=(AA38-AB38))*1,0),"")</f>
        <v/>
      </c>
      <c r="AF38" s="293" t="str">
        <f t="shared" si="475"/>
        <v/>
      </c>
      <c r="AG38" s="293" t="str">
        <f>IF(AD38&lt;&gt;"",IF(ABS($F38-$G38)&gt;=PrSettings!$M$7,(ABS($F38-$G38-AA38+AB38)&lt;=1)*1,IF(AND(AD38,$F38=$G38,$F38&gt;=PrSettings!$M$6),(ABS(AA38-$F38)&lt;=1)*1,IF(AND(ABS($F38-$G38-AA38+AB38)&lt;=1,$F38+$G38&gt;=PrSettings!$M$8),(ABS(AA38-$F38)&lt;=1)*(ABS(AB38-$G38)&lt;=1)*1,""))),"")</f>
        <v/>
      </c>
      <c r="AH38" s="300"/>
      <c r="AJ38" s="291">
        <f t="shared" si="2"/>
        <v>20</v>
      </c>
      <c r="AK38" s="292" t="str">
        <f t="shared" si="476"/>
        <v>E4</v>
      </c>
      <c r="AL38" s="293">
        <f t="shared" si="32"/>
        <v>17</v>
      </c>
      <c r="AM38" s="292" t="str">
        <f t="shared" si="477"/>
        <v>E1</v>
      </c>
      <c r="AN38" s="296"/>
      <c r="AO38" s="296"/>
      <c r="AP38" s="299"/>
      <c r="AQ38" s="293" t="str">
        <f t="shared" si="478"/>
        <v/>
      </c>
      <c r="AR38" s="293" t="str">
        <f>IF((AQ38&lt;&gt;""),IF(OR($F38&lt;&gt;$G38,PrSettings!$M$4="●"),(($F38-$G38)=(AN38-AO38))*1,0),"")</f>
        <v/>
      </c>
      <c r="AS38" s="293" t="str">
        <f t="shared" si="479"/>
        <v/>
      </c>
      <c r="AT38" s="293" t="str">
        <f>IF(AQ38&lt;&gt;"",IF(ABS($F38-$G38)&gt;=PrSettings!$M$7,(ABS($F38-$G38-AN38+AO38)&lt;=1)*1,IF(AND(AQ38,$F38=$G38,$F38&gt;=PrSettings!$M$6),(ABS(AN38-$F38)&lt;=1)*1,IF(AND(ABS($F38-$G38-AN38+AO38)&lt;=1,$F38+$G38&gt;=PrSettings!$M$8),(ABS(AN38-$F38)&lt;=1)*(ABS(AO38-$G38)&lt;=1)*1,""))),"")</f>
        <v/>
      </c>
      <c r="AU38" s="300"/>
      <c r="AW38" s="291">
        <f t="shared" si="3"/>
        <v>20</v>
      </c>
      <c r="AX38" s="292" t="str">
        <f t="shared" si="480"/>
        <v>E4</v>
      </c>
      <c r="AY38" s="293">
        <f t="shared" si="35"/>
        <v>17</v>
      </c>
      <c r="AZ38" s="292" t="str">
        <f t="shared" si="481"/>
        <v>E1</v>
      </c>
      <c r="BA38" s="296"/>
      <c r="BB38" s="296"/>
      <c r="BC38" s="299"/>
      <c r="BD38" s="293" t="str">
        <f t="shared" si="482"/>
        <v/>
      </c>
      <c r="BE38" s="293" t="str">
        <f>IF((BD38&lt;&gt;""),IF(OR($F38&lt;&gt;$G38,PrSettings!$M$4="●"),(($F38-$G38)=(BA38-BB38))*1,0),"")</f>
        <v/>
      </c>
      <c r="BF38" s="293" t="str">
        <f t="shared" si="483"/>
        <v/>
      </c>
      <c r="BG38" s="293" t="str">
        <f>IF(BD38&lt;&gt;"",IF(ABS($F38-$G38)&gt;=PrSettings!$M$7,(ABS($F38-$G38-BA38+BB38)&lt;=1)*1,IF(AND(BD38,$F38=$G38,$F38&gt;=PrSettings!$M$6),(ABS(BA38-$F38)&lt;=1)*1,IF(AND(ABS($F38-$G38-BA38+BB38)&lt;=1,$F38+$G38&gt;=PrSettings!$M$8),(ABS(BA38-$F38)&lt;=1)*(ABS(BB38-$G38)&lt;=1)*1,""))),"")</f>
        <v/>
      </c>
      <c r="BH38" s="300"/>
      <c r="BJ38" s="291">
        <f t="shared" si="4"/>
        <v>20</v>
      </c>
      <c r="BK38" s="292" t="str">
        <f t="shared" si="484"/>
        <v>E4</v>
      </c>
      <c r="BL38" s="293">
        <f t="shared" si="38"/>
        <v>17</v>
      </c>
      <c r="BM38" s="292" t="str">
        <f t="shared" si="485"/>
        <v>E1</v>
      </c>
      <c r="BN38" s="296"/>
      <c r="BO38" s="296"/>
      <c r="BP38" s="299"/>
      <c r="BQ38" s="293" t="str">
        <f t="shared" si="486"/>
        <v/>
      </c>
      <c r="BR38" s="293" t="str">
        <f>IF((BQ38&lt;&gt;""),IF(OR($F38&lt;&gt;$G38,PrSettings!$M$4="●"),(($F38-$G38)=(BN38-BO38))*1,0),"")</f>
        <v/>
      </c>
      <c r="BS38" s="293" t="str">
        <f t="shared" si="487"/>
        <v/>
      </c>
      <c r="BT38" s="293" t="str">
        <f>IF(BQ38&lt;&gt;"",IF(ABS($F38-$G38)&gt;=PrSettings!$M$7,(ABS($F38-$G38-BN38+BO38)&lt;=1)*1,IF(AND(BQ38,$F38=$G38,$F38&gt;=PrSettings!$M$6),(ABS(BN38-$F38)&lt;=1)*1,IF(AND(ABS($F38-$G38-BN38+BO38)&lt;=1,$F38+$G38&gt;=PrSettings!$M$8),(ABS(BN38-$F38)&lt;=1)*(ABS(BO38-$G38)&lt;=1)*1,""))),"")</f>
        <v/>
      </c>
      <c r="BU38" s="300"/>
      <c r="BW38" s="291">
        <f t="shared" si="5"/>
        <v>20</v>
      </c>
      <c r="BX38" s="292" t="str">
        <f t="shared" si="488"/>
        <v>E4</v>
      </c>
      <c r="BY38" s="293">
        <f t="shared" si="41"/>
        <v>17</v>
      </c>
      <c r="BZ38" s="292" t="str">
        <f t="shared" si="489"/>
        <v>E1</v>
      </c>
      <c r="CA38" s="296"/>
      <c r="CB38" s="296"/>
      <c r="CC38" s="299"/>
      <c r="CD38" s="293" t="str">
        <f t="shared" si="490"/>
        <v/>
      </c>
      <c r="CE38" s="293" t="str">
        <f>IF((CD38&lt;&gt;""),IF(OR($F38&lt;&gt;$G38,PrSettings!$M$4="●"),(($F38-$G38)=(CA38-CB38))*1,0),"")</f>
        <v/>
      </c>
      <c r="CF38" s="293" t="str">
        <f t="shared" si="491"/>
        <v/>
      </c>
      <c r="CG38" s="293" t="str">
        <f>IF(CD38&lt;&gt;"",IF(ABS($F38-$G38)&gt;=PrSettings!$M$7,(ABS($F38-$G38-CA38+CB38)&lt;=1)*1,IF(AND(CD38,$F38=$G38,$F38&gt;=PrSettings!$M$6),(ABS(CA38-$F38)&lt;=1)*1,IF(AND(ABS($F38-$G38-CA38+CB38)&lt;=1,$F38+$G38&gt;=PrSettings!$M$8),(ABS(CA38-$F38)&lt;=1)*(ABS(CB38-$G38)&lt;=1)*1,""))),"")</f>
        <v/>
      </c>
      <c r="CH38" s="300"/>
      <c r="CJ38" s="291">
        <f t="shared" si="6"/>
        <v>20</v>
      </c>
      <c r="CK38" s="292" t="str">
        <f t="shared" si="492"/>
        <v>E4</v>
      </c>
      <c r="CL38" s="293">
        <f t="shared" si="44"/>
        <v>17</v>
      </c>
      <c r="CM38" s="292" t="str">
        <f t="shared" si="493"/>
        <v>E1</v>
      </c>
      <c r="CN38" s="296"/>
      <c r="CO38" s="296"/>
      <c r="CP38" s="299"/>
      <c r="CQ38" s="293" t="str">
        <f t="shared" si="494"/>
        <v/>
      </c>
      <c r="CR38" s="293" t="str">
        <f>IF((CQ38&lt;&gt;""),IF(OR($F38&lt;&gt;$G38,PrSettings!$M$4="●"),(($F38-$G38)=(CN38-CO38))*1,0),"")</f>
        <v/>
      </c>
      <c r="CS38" s="293" t="str">
        <f t="shared" si="495"/>
        <v/>
      </c>
      <c r="CT38" s="293" t="str">
        <f>IF(CQ38&lt;&gt;"",IF(ABS($F38-$G38)&gt;=PrSettings!$M$7,(ABS($F38-$G38-CN38+CO38)&lt;=1)*1,IF(AND(CQ38,$F38=$G38,$F38&gt;=PrSettings!$M$6),(ABS(CN38-$F38)&lt;=1)*1,IF(AND(ABS($F38-$G38-CN38+CO38)&lt;=1,$F38+$G38&gt;=PrSettings!$M$8),(ABS(CN38-$F38)&lt;=1)*(ABS(CO38-$G38)&lt;=1)*1,""))),"")</f>
        <v/>
      </c>
      <c r="CU38" s="300"/>
      <c r="CW38" s="291">
        <f t="shared" si="7"/>
        <v>20</v>
      </c>
      <c r="CX38" s="292" t="str">
        <f t="shared" si="496"/>
        <v>E4</v>
      </c>
      <c r="CY38" s="293">
        <f t="shared" si="47"/>
        <v>17</v>
      </c>
      <c r="CZ38" s="292" t="str">
        <f t="shared" si="497"/>
        <v>E1</v>
      </c>
      <c r="DA38" s="296"/>
      <c r="DB38" s="296"/>
      <c r="DC38" s="299"/>
      <c r="DD38" s="293" t="str">
        <f t="shared" si="498"/>
        <v/>
      </c>
      <c r="DE38" s="293" t="str">
        <f>IF((DD38&lt;&gt;""),IF(OR($F38&lt;&gt;$G38,PrSettings!$M$4="●"),(($F38-$G38)=(DA38-DB38))*1,0),"")</f>
        <v/>
      </c>
      <c r="DF38" s="293" t="str">
        <f t="shared" si="499"/>
        <v/>
      </c>
      <c r="DG38" s="293" t="str">
        <f>IF(DD38&lt;&gt;"",IF(ABS($F38-$G38)&gt;=PrSettings!$M$7,(ABS($F38-$G38-DA38+DB38)&lt;=1)*1,IF(AND(DD38,$F38=$G38,$F38&gt;=PrSettings!$M$6),(ABS(DA38-$F38)&lt;=1)*1,IF(AND(ABS($F38-$G38-DA38+DB38)&lt;=1,$F38+$G38&gt;=PrSettings!$M$8),(ABS(DA38-$F38)&lt;=1)*(ABS(DB38-$G38)&lt;=1)*1,""))),"")</f>
        <v/>
      </c>
      <c r="DH38" s="300"/>
      <c r="DJ38" s="291">
        <f t="shared" si="8"/>
        <v>20</v>
      </c>
      <c r="DK38" s="292" t="str">
        <f t="shared" si="500"/>
        <v>E4</v>
      </c>
      <c r="DL38" s="293">
        <f t="shared" si="50"/>
        <v>17</v>
      </c>
      <c r="DM38" s="292" t="str">
        <f t="shared" si="501"/>
        <v>E1</v>
      </c>
      <c r="DN38" s="296"/>
      <c r="DO38" s="296"/>
      <c r="DP38" s="299"/>
      <c r="DQ38" s="293" t="str">
        <f t="shared" si="502"/>
        <v/>
      </c>
      <c r="DR38" s="293" t="str">
        <f>IF((DQ38&lt;&gt;""),IF(OR($F38&lt;&gt;$G38,PrSettings!$M$4="●"),(($F38-$G38)=(DN38-DO38))*1,0),"")</f>
        <v/>
      </c>
      <c r="DS38" s="293" t="str">
        <f t="shared" si="503"/>
        <v/>
      </c>
      <c r="DT38" s="293" t="str">
        <f>IF(DQ38&lt;&gt;"",IF(ABS($F38-$G38)&gt;=PrSettings!$M$7,(ABS($F38-$G38-DN38+DO38)&lt;=1)*1,IF(AND(DQ38,$F38=$G38,$F38&gt;=PrSettings!$M$6),(ABS(DN38-$F38)&lt;=1)*1,IF(AND(ABS($F38-$G38-DN38+DO38)&lt;=1,$F38+$G38&gt;=PrSettings!$M$8),(ABS(DN38-$F38)&lt;=1)*(ABS(DO38-$G38)&lt;=1)*1,""))),"")</f>
        <v/>
      </c>
      <c r="DU38" s="300"/>
      <c r="DW38" s="291">
        <f t="shared" si="9"/>
        <v>20</v>
      </c>
      <c r="DX38" s="292" t="str">
        <f t="shared" si="504"/>
        <v>E4</v>
      </c>
      <c r="DY38" s="293">
        <f t="shared" si="53"/>
        <v>17</v>
      </c>
      <c r="DZ38" s="292" t="str">
        <f t="shared" si="505"/>
        <v>E1</v>
      </c>
      <c r="EA38" s="296"/>
      <c r="EB38" s="296"/>
      <c r="EC38" s="299"/>
      <c r="ED38" s="293" t="str">
        <f t="shared" si="506"/>
        <v/>
      </c>
      <c r="EE38" s="293" t="str">
        <f>IF((ED38&lt;&gt;""),IF(OR($F38&lt;&gt;$G38,PrSettings!$M$4="●"),(($F38-$G38)=(EA38-EB38))*1,0),"")</f>
        <v/>
      </c>
      <c r="EF38" s="293" t="str">
        <f t="shared" si="507"/>
        <v/>
      </c>
      <c r="EG38" s="293" t="str">
        <f>IF(ED38&lt;&gt;"",IF(ABS($F38-$G38)&gt;=PrSettings!$M$7,(ABS($F38-$G38-EA38+EB38)&lt;=1)*1,IF(AND(ED38,$F38=$G38,$F38&gt;=PrSettings!$M$6),(ABS(EA38-$F38)&lt;=1)*1,IF(AND(ABS($F38-$G38-EA38+EB38)&lt;=1,$F38+$G38&gt;=PrSettings!$M$8),(ABS(EA38-$F38)&lt;=1)*(ABS(EB38-$G38)&lt;=1)*1,""))),"")</f>
        <v/>
      </c>
      <c r="EH38" s="300"/>
      <c r="EJ38" s="291">
        <f t="shared" si="10"/>
        <v>20</v>
      </c>
      <c r="EK38" s="292" t="str">
        <f t="shared" si="508"/>
        <v>E4</v>
      </c>
      <c r="EL38" s="293">
        <f t="shared" si="56"/>
        <v>17</v>
      </c>
      <c r="EM38" s="292" t="str">
        <f t="shared" si="509"/>
        <v>E1</v>
      </c>
      <c r="EN38" s="296"/>
      <c r="EO38" s="296"/>
      <c r="EP38" s="299"/>
      <c r="EQ38" s="293" t="str">
        <f t="shared" si="510"/>
        <v/>
      </c>
      <c r="ER38" s="293" t="str">
        <f>IF((EQ38&lt;&gt;""),IF(OR($F38&lt;&gt;$G38,PrSettings!$M$4="●"),(($F38-$G38)=(EN38-EO38))*1,0),"")</f>
        <v/>
      </c>
      <c r="ES38" s="293" t="str">
        <f t="shared" si="511"/>
        <v/>
      </c>
      <c r="ET38" s="293" t="str">
        <f>IF(EQ38&lt;&gt;"",IF(ABS($F38-$G38)&gt;=PrSettings!$M$7,(ABS($F38-$G38-EN38+EO38)&lt;=1)*1,IF(AND(EQ38,$F38=$G38,$F38&gt;=PrSettings!$M$6),(ABS(EN38-$F38)&lt;=1)*1,IF(AND(ABS($F38-$G38-EN38+EO38)&lt;=1,$F38+$G38&gt;=PrSettings!$M$8),(ABS(EN38-$F38)&lt;=1)*(ABS(EO38-$G38)&lt;=1)*1,""))),"")</f>
        <v/>
      </c>
      <c r="EU38" s="300"/>
      <c r="EW38" s="291">
        <f t="shared" si="11"/>
        <v>20</v>
      </c>
      <c r="EX38" s="292" t="str">
        <f t="shared" si="512"/>
        <v>E4</v>
      </c>
      <c r="EY38" s="293">
        <f t="shared" si="59"/>
        <v>17</v>
      </c>
      <c r="EZ38" s="292" t="str">
        <f t="shared" si="513"/>
        <v>E1</v>
      </c>
      <c r="FA38" s="296"/>
      <c r="FB38" s="296"/>
      <c r="FC38" s="299"/>
      <c r="FD38" s="293" t="str">
        <f t="shared" si="514"/>
        <v/>
      </c>
      <c r="FE38" s="293" t="str">
        <f>IF((FD38&lt;&gt;""),IF(OR($F38&lt;&gt;$G38,PrSettings!$M$4="●"),(($F38-$G38)=(FA38-FB38))*1,0),"")</f>
        <v/>
      </c>
      <c r="FF38" s="293" t="str">
        <f t="shared" si="515"/>
        <v/>
      </c>
      <c r="FG38" s="293" t="str">
        <f>IF(FD38&lt;&gt;"",IF(ABS($F38-$G38)&gt;=PrSettings!$M$7,(ABS($F38-$G38-FA38+FB38)&lt;=1)*1,IF(AND(FD38,$F38=$G38,$F38&gt;=PrSettings!$M$6),(ABS(FA38-$F38)&lt;=1)*1,IF(AND(ABS($F38-$G38-FA38+FB38)&lt;=1,$F38+$G38&gt;=PrSettings!$M$8),(ABS(FA38-$F38)&lt;=1)*(ABS(FB38-$G38)&lt;=1)*1,""))),"")</f>
        <v/>
      </c>
      <c r="FH38" s="300"/>
      <c r="FJ38" s="291">
        <f t="shared" si="12"/>
        <v>20</v>
      </c>
      <c r="FK38" s="292" t="str">
        <f t="shared" si="516"/>
        <v>E4</v>
      </c>
      <c r="FL38" s="293">
        <f t="shared" si="62"/>
        <v>17</v>
      </c>
      <c r="FM38" s="292" t="str">
        <f t="shared" si="517"/>
        <v>E1</v>
      </c>
      <c r="FN38" s="296"/>
      <c r="FO38" s="296"/>
      <c r="FP38" s="299"/>
      <c r="FQ38" s="293" t="str">
        <f t="shared" si="518"/>
        <v/>
      </c>
      <c r="FR38" s="293" t="str">
        <f>IF((FQ38&lt;&gt;""),IF(OR($F38&lt;&gt;$G38,PrSettings!$M$4="●"),(($F38-$G38)=(FN38-FO38))*1,0),"")</f>
        <v/>
      </c>
      <c r="FS38" s="293" t="str">
        <f t="shared" si="519"/>
        <v/>
      </c>
      <c r="FT38" s="293" t="str">
        <f>IF(FQ38&lt;&gt;"",IF(ABS($F38-$G38)&gt;=PrSettings!$M$7,(ABS($F38-$G38-FN38+FO38)&lt;=1)*1,IF(AND(FQ38,$F38=$G38,$F38&gt;=PrSettings!$M$6),(ABS(FN38-$F38)&lt;=1)*1,IF(AND(ABS($F38-$G38-FN38+FO38)&lt;=1,$F38+$G38&gt;=PrSettings!$M$8),(ABS(FN38-$F38)&lt;=1)*(ABS(FO38-$G38)&lt;=1)*1,""))),"")</f>
        <v/>
      </c>
      <c r="FU38" s="300"/>
      <c r="FW38" s="291">
        <f t="shared" si="13"/>
        <v>20</v>
      </c>
      <c r="FX38" s="292" t="str">
        <f t="shared" si="520"/>
        <v>E4</v>
      </c>
      <c r="FY38" s="293">
        <f t="shared" si="65"/>
        <v>17</v>
      </c>
      <c r="FZ38" s="292" t="str">
        <f t="shared" si="521"/>
        <v>E1</v>
      </c>
      <c r="GA38" s="296"/>
      <c r="GB38" s="296"/>
      <c r="GC38" s="299"/>
      <c r="GD38" s="293" t="str">
        <f t="shared" si="522"/>
        <v/>
      </c>
      <c r="GE38" s="293" t="str">
        <f>IF((GD38&lt;&gt;""),IF(OR($F38&lt;&gt;$G38,PrSettings!$M$4="●"),(($F38-$G38)=(GA38-GB38))*1,0),"")</f>
        <v/>
      </c>
      <c r="GF38" s="293" t="str">
        <f t="shared" si="523"/>
        <v/>
      </c>
      <c r="GG38" s="293" t="str">
        <f>IF(GD38&lt;&gt;"",IF(ABS($F38-$G38)&gt;=PrSettings!$M$7,(ABS($F38-$G38-GA38+GB38)&lt;=1)*1,IF(AND(GD38,$F38=$G38,$F38&gt;=PrSettings!$M$6),(ABS(GA38-$F38)&lt;=1)*1,IF(AND(ABS($F38-$G38-GA38+GB38)&lt;=1,$F38+$G38&gt;=PrSettings!$M$8),(ABS(GA38-$F38)&lt;=1)*(ABS(GB38-$G38)&lt;=1)*1,""))),"")</f>
        <v/>
      </c>
      <c r="GH38" s="300"/>
      <c r="GJ38" s="291">
        <f t="shared" si="14"/>
        <v>20</v>
      </c>
      <c r="GK38" s="292" t="str">
        <f t="shared" si="524"/>
        <v>E4</v>
      </c>
      <c r="GL38" s="293">
        <f t="shared" si="68"/>
        <v>17</v>
      </c>
      <c r="GM38" s="292" t="str">
        <f t="shared" si="525"/>
        <v>E1</v>
      </c>
      <c r="GN38" s="296"/>
      <c r="GO38" s="296"/>
      <c r="GP38" s="299"/>
      <c r="GQ38" s="293" t="str">
        <f t="shared" si="526"/>
        <v/>
      </c>
      <c r="GR38" s="293" t="str">
        <f>IF((GQ38&lt;&gt;""),IF(OR($F38&lt;&gt;$G38,PrSettings!$M$4="●"),(($F38-$G38)=(GN38-GO38))*1,0),"")</f>
        <v/>
      </c>
      <c r="GS38" s="293" t="str">
        <f t="shared" si="527"/>
        <v/>
      </c>
      <c r="GT38" s="293" t="str">
        <f>IF(GQ38&lt;&gt;"",IF(ABS($F38-$G38)&gt;=PrSettings!$M$7,(ABS($F38-$G38-GN38+GO38)&lt;=1)*1,IF(AND(GQ38,$F38=$G38,$F38&gt;=PrSettings!$M$6),(ABS(GN38-$F38)&lt;=1)*1,IF(AND(ABS($F38-$G38-GN38+GO38)&lt;=1,$F38+$G38&gt;=PrSettings!$M$8),(ABS(GN38-$F38)&lt;=1)*(ABS(GO38-$G38)&lt;=1)*1,""))),"")</f>
        <v/>
      </c>
      <c r="GU38" s="300"/>
      <c r="GW38" s="291">
        <f t="shared" si="15"/>
        <v>20</v>
      </c>
      <c r="GX38" s="292" t="str">
        <f t="shared" si="528"/>
        <v>E4</v>
      </c>
      <c r="GY38" s="293">
        <f t="shared" si="71"/>
        <v>17</v>
      </c>
      <c r="GZ38" s="292" t="str">
        <f t="shared" si="529"/>
        <v>E1</v>
      </c>
      <c r="HA38" s="296"/>
      <c r="HB38" s="296"/>
      <c r="HC38" s="299"/>
      <c r="HD38" s="293" t="str">
        <f t="shared" si="530"/>
        <v/>
      </c>
      <c r="HE38" s="293" t="str">
        <f>IF((HD38&lt;&gt;""),IF(OR($F38&lt;&gt;$G38,PrSettings!$M$4="●"),(($F38-$G38)=(HA38-HB38))*1,0),"")</f>
        <v/>
      </c>
      <c r="HF38" s="293" t="str">
        <f t="shared" si="531"/>
        <v/>
      </c>
      <c r="HG38" s="293" t="str">
        <f>IF(HD38&lt;&gt;"",IF(ABS($F38-$G38)&gt;=PrSettings!$M$7,(ABS($F38-$G38-HA38+HB38)&lt;=1)*1,IF(AND(HD38,$F38=$G38,$F38&gt;=PrSettings!$M$6),(ABS(HA38-$F38)&lt;=1)*1,IF(AND(ABS($F38-$G38-HA38+HB38)&lt;=1,$F38+$G38&gt;=PrSettings!$M$8),(ABS(HA38-$F38)&lt;=1)*(ABS(HB38-$G38)&lt;=1)*1,""))),"")</f>
        <v/>
      </c>
      <c r="HH38" s="300"/>
      <c r="HJ38" s="291">
        <f t="shared" si="16"/>
        <v>20</v>
      </c>
      <c r="HK38" s="292" t="str">
        <f t="shared" si="532"/>
        <v>E4</v>
      </c>
      <c r="HL38" s="293">
        <f t="shared" si="74"/>
        <v>17</v>
      </c>
      <c r="HM38" s="292" t="str">
        <f t="shared" si="533"/>
        <v>E1</v>
      </c>
      <c r="HN38" s="296"/>
      <c r="HO38" s="296"/>
      <c r="HP38" s="299"/>
      <c r="HQ38" s="293" t="str">
        <f t="shared" si="534"/>
        <v/>
      </c>
      <c r="HR38" s="293" t="str">
        <f>IF((HQ38&lt;&gt;""),IF(OR($F38&lt;&gt;$G38,PrSettings!$M$4="●"),(($F38-$G38)=(HN38-HO38))*1,0),"")</f>
        <v/>
      </c>
      <c r="HS38" s="293" t="str">
        <f t="shared" si="535"/>
        <v/>
      </c>
      <c r="HT38" s="293" t="str">
        <f>IF(HQ38&lt;&gt;"",IF(ABS($F38-$G38)&gt;=PrSettings!$M$7,(ABS($F38-$G38-HN38+HO38)&lt;=1)*1,IF(AND(HQ38,$F38=$G38,$F38&gt;=PrSettings!$M$6),(ABS(HN38-$F38)&lt;=1)*1,IF(AND(ABS($F38-$G38-HN38+HO38)&lt;=1,$F38+$G38&gt;=PrSettings!$M$8),(ABS(HN38-$F38)&lt;=1)*(ABS(HO38-$G38)&lt;=1)*1,""))),"")</f>
        <v/>
      </c>
      <c r="HU38" s="300"/>
      <c r="HW38" s="291">
        <f t="shared" si="17"/>
        <v>20</v>
      </c>
      <c r="HX38" s="292" t="str">
        <f t="shared" si="536"/>
        <v>E4</v>
      </c>
      <c r="HY38" s="293">
        <f t="shared" si="77"/>
        <v>17</v>
      </c>
      <c r="HZ38" s="292" t="str">
        <f t="shared" si="537"/>
        <v>E1</v>
      </c>
      <c r="IA38" s="296"/>
      <c r="IB38" s="296"/>
      <c r="IC38" s="299"/>
      <c r="ID38" s="293" t="str">
        <f t="shared" si="538"/>
        <v/>
      </c>
      <c r="IE38" s="293" t="str">
        <f>IF((ID38&lt;&gt;""),IF(OR($F38&lt;&gt;$G38,PrSettings!$M$4="●"),(($F38-$G38)=(IA38-IB38))*1,0),"")</f>
        <v/>
      </c>
      <c r="IF38" s="293" t="str">
        <f t="shared" si="539"/>
        <v/>
      </c>
      <c r="IG38" s="293" t="str">
        <f>IF(ID38&lt;&gt;"",IF(ABS($F38-$G38)&gt;=PrSettings!$M$7,(ABS($F38-$G38-IA38+IB38)&lt;=1)*1,IF(AND(ID38,$F38=$G38,$F38&gt;=PrSettings!$M$6),(ABS(IA38-$F38)&lt;=1)*1,IF(AND(ABS($F38-$G38-IA38+IB38)&lt;=1,$F38+$G38&gt;=PrSettings!$M$8),(ABS(IA38-$F38)&lt;=1)*(ABS(IB38-$G38)&lt;=1)*1,""))),"")</f>
        <v/>
      </c>
      <c r="IH38" s="300"/>
      <c r="IJ38" s="291">
        <f t="shared" si="18"/>
        <v>20</v>
      </c>
      <c r="IK38" s="292" t="str">
        <f t="shared" si="540"/>
        <v>E4</v>
      </c>
      <c r="IL38" s="293">
        <f t="shared" si="80"/>
        <v>17</v>
      </c>
      <c r="IM38" s="292" t="str">
        <f t="shared" si="541"/>
        <v>E1</v>
      </c>
      <c r="IN38" s="296"/>
      <c r="IO38" s="296"/>
      <c r="IP38" s="299"/>
      <c r="IQ38" s="293" t="str">
        <f t="shared" si="542"/>
        <v/>
      </c>
      <c r="IR38" s="293" t="str">
        <f>IF((IQ38&lt;&gt;""),IF(OR($F38&lt;&gt;$G38,PrSettings!$M$4="●"),(($F38-$G38)=(IN38-IO38))*1,0),"")</f>
        <v/>
      </c>
      <c r="IS38" s="293" t="str">
        <f t="shared" si="543"/>
        <v/>
      </c>
      <c r="IT38" s="293" t="str">
        <f>IF(IQ38&lt;&gt;"",IF(ABS($F38-$G38)&gt;=PrSettings!$M$7,(ABS($F38-$G38-IN38+IO38)&lt;=1)*1,IF(AND(IQ38,$F38=$G38,$F38&gt;=PrSettings!$M$6),(ABS(IN38-$F38)&lt;=1)*1,IF(AND(ABS($F38-$G38-IN38+IO38)&lt;=1,$F38+$G38&gt;=PrSettings!$M$8),(ABS(IN38-$F38)&lt;=1)*(ABS(IO38-$G38)&lt;=1)*1,""))),"")</f>
        <v/>
      </c>
      <c r="IU38" s="300"/>
      <c r="IW38" s="291">
        <f t="shared" si="19"/>
        <v>20</v>
      </c>
      <c r="IX38" s="292" t="str">
        <f t="shared" si="544"/>
        <v>E4</v>
      </c>
      <c r="IY38" s="293">
        <f t="shared" si="83"/>
        <v>17</v>
      </c>
      <c r="IZ38" s="292" t="str">
        <f t="shared" si="545"/>
        <v>E1</v>
      </c>
      <c r="JA38" s="296"/>
      <c r="JB38" s="296"/>
      <c r="JC38" s="299"/>
      <c r="JD38" s="293" t="str">
        <f t="shared" si="546"/>
        <v/>
      </c>
      <c r="JE38" s="293" t="str">
        <f>IF((JD38&lt;&gt;""),IF(OR($F38&lt;&gt;$G38,PrSettings!$M$4="●"),(($F38-$G38)=(JA38-JB38))*1,0),"")</f>
        <v/>
      </c>
      <c r="JF38" s="293" t="str">
        <f t="shared" si="547"/>
        <v/>
      </c>
      <c r="JG38" s="293" t="str">
        <f>IF(JD38&lt;&gt;"",IF(ABS($F38-$G38)&gt;=PrSettings!$M$7,(ABS($F38-$G38-JA38+JB38)&lt;=1)*1,IF(AND(JD38,$F38=$G38,$F38&gt;=PrSettings!$M$6),(ABS(JA38-$F38)&lt;=1)*1,IF(AND(ABS($F38-$G38-JA38+JB38)&lt;=1,$F38+$G38&gt;=PrSettings!$M$8),(ABS(JA38-$F38)&lt;=1)*(ABS(JB38-$G38)&lt;=1)*1,""))),"")</f>
        <v/>
      </c>
      <c r="JH38" s="300"/>
      <c r="JJ38" s="291">
        <f t="shared" si="20"/>
        <v>20</v>
      </c>
      <c r="JK38" s="292" t="str">
        <f t="shared" si="548"/>
        <v>E4</v>
      </c>
      <c r="JL38" s="293">
        <f t="shared" si="86"/>
        <v>17</v>
      </c>
      <c r="JM38" s="292" t="str">
        <f t="shared" si="549"/>
        <v>E1</v>
      </c>
      <c r="JN38" s="296"/>
      <c r="JO38" s="296"/>
      <c r="JP38" s="299"/>
      <c r="JQ38" s="293" t="str">
        <f t="shared" si="550"/>
        <v/>
      </c>
      <c r="JR38" s="293" t="str">
        <f>IF((JQ38&lt;&gt;""),IF(OR($F38&lt;&gt;$G38,PrSettings!$M$4="●"),(($F38-$G38)=(JN38-JO38))*1,0),"")</f>
        <v/>
      </c>
      <c r="JS38" s="293" t="str">
        <f t="shared" si="551"/>
        <v/>
      </c>
      <c r="JT38" s="293" t="str">
        <f>IF(JQ38&lt;&gt;"",IF(ABS($F38-$G38)&gt;=PrSettings!$M$7,(ABS($F38-$G38-JN38+JO38)&lt;=1)*1,IF(AND(JQ38,$F38=$G38,$F38&gt;=PrSettings!$M$6),(ABS(JN38-$F38)&lt;=1)*1,IF(AND(ABS($F38-$G38-JN38+JO38)&lt;=1,$F38+$G38&gt;=PrSettings!$M$8),(ABS(JN38-$F38)&lt;=1)*(ABS(JO38-$G38)&lt;=1)*1,""))),"")</f>
        <v/>
      </c>
      <c r="JU38" s="300"/>
      <c r="JW38" s="291">
        <f t="shared" si="21"/>
        <v>20</v>
      </c>
      <c r="JX38" s="292" t="str">
        <f t="shared" si="552"/>
        <v>E4</v>
      </c>
      <c r="JY38" s="293">
        <f t="shared" si="89"/>
        <v>17</v>
      </c>
      <c r="JZ38" s="292" t="str">
        <f t="shared" si="553"/>
        <v>E1</v>
      </c>
      <c r="KA38" s="296"/>
      <c r="KB38" s="296"/>
      <c r="KC38" s="299"/>
      <c r="KD38" s="293" t="str">
        <f t="shared" si="554"/>
        <v/>
      </c>
      <c r="KE38" s="293" t="str">
        <f>IF((KD38&lt;&gt;""),IF(OR($F38&lt;&gt;$G38,PrSettings!$M$4="●"),(($F38-$G38)=(KA38-KB38))*1,0),"")</f>
        <v/>
      </c>
      <c r="KF38" s="293" t="str">
        <f t="shared" si="555"/>
        <v/>
      </c>
      <c r="KG38" s="293" t="str">
        <f>IF(KD38&lt;&gt;"",IF(ABS($F38-$G38)&gt;=PrSettings!$M$7,(ABS($F38-$G38-KA38+KB38)&lt;=1)*1,IF(AND(KD38,$F38=$G38,$F38&gt;=PrSettings!$M$6),(ABS(KA38-$F38)&lt;=1)*1,IF(AND(ABS($F38-$G38-KA38+KB38)&lt;=1,$F38+$G38&gt;=PrSettings!$M$8),(ABS(KA38-$F38)&lt;=1)*(ABS(KB38-$G38)&lt;=1)*1,""))),"")</f>
        <v/>
      </c>
      <c r="KH38" s="300"/>
      <c r="KJ38" s="291">
        <f t="shared" si="22"/>
        <v>20</v>
      </c>
      <c r="KK38" s="292" t="str">
        <f t="shared" si="556"/>
        <v>E4</v>
      </c>
      <c r="KL38" s="293">
        <f t="shared" si="92"/>
        <v>17</v>
      </c>
      <c r="KM38" s="292" t="str">
        <f t="shared" si="557"/>
        <v>E1</v>
      </c>
      <c r="KN38" s="296"/>
      <c r="KO38" s="296"/>
      <c r="KP38" s="299"/>
      <c r="KQ38" s="293" t="str">
        <f t="shared" si="558"/>
        <v/>
      </c>
      <c r="KR38" s="293" t="str">
        <f>IF((KQ38&lt;&gt;""),IF(OR($F38&lt;&gt;$G38,PrSettings!$M$4="●"),(($F38-$G38)=(KN38-KO38))*1,0),"")</f>
        <v/>
      </c>
      <c r="KS38" s="293" t="str">
        <f t="shared" si="559"/>
        <v/>
      </c>
      <c r="KT38" s="293" t="str">
        <f>IF(KQ38&lt;&gt;"",IF(ABS($F38-$G38)&gt;=PrSettings!$M$7,(ABS($F38-$G38-KN38+KO38)&lt;=1)*1,IF(AND(KQ38,$F38=$G38,$F38&gt;=PrSettings!$M$6),(ABS(KN38-$F38)&lt;=1)*1,IF(AND(ABS($F38-$G38-KN38+KO38)&lt;=1,$F38+$G38&gt;=PrSettings!$M$8),(ABS(KN38-$F38)&lt;=1)*(ABS(KO38-$G38)&lt;=1)*1,""))),"")</f>
        <v/>
      </c>
      <c r="KU38" s="300"/>
      <c r="KW38" s="291">
        <f t="shared" si="23"/>
        <v>20</v>
      </c>
      <c r="KX38" s="292" t="str">
        <f t="shared" si="560"/>
        <v>E4</v>
      </c>
      <c r="KY38" s="293">
        <f t="shared" si="95"/>
        <v>17</v>
      </c>
      <c r="KZ38" s="292" t="str">
        <f t="shared" si="561"/>
        <v>E1</v>
      </c>
      <c r="LA38" s="296"/>
      <c r="LB38" s="296"/>
      <c r="LC38" s="299"/>
      <c r="LD38" s="293" t="str">
        <f t="shared" si="562"/>
        <v/>
      </c>
      <c r="LE38" s="293" t="str">
        <f>IF((LD38&lt;&gt;""),IF(OR($F38&lt;&gt;$G38,PrSettings!$M$4="●"),(($F38-$G38)=(LA38-LB38))*1,0),"")</f>
        <v/>
      </c>
      <c r="LF38" s="293" t="str">
        <f t="shared" si="563"/>
        <v/>
      </c>
      <c r="LG38" s="293" t="str">
        <f>IF(LD38&lt;&gt;"",IF(ABS($F38-$G38)&gt;=PrSettings!$M$7,(ABS($F38-$G38-LA38+LB38)&lt;=1)*1,IF(AND(LD38,$F38=$G38,$F38&gt;=PrSettings!$M$6),(ABS(LA38-$F38)&lt;=1)*1,IF(AND(ABS($F38-$G38-LA38+LB38)&lt;=1,$F38+$G38&gt;=PrSettings!$M$8),(ABS(LA38-$F38)&lt;=1)*(ABS(LB38-$G38)&lt;=1)*1,""))),"")</f>
        <v/>
      </c>
      <c r="LH38" s="300"/>
      <c r="LJ38" s="291">
        <f t="shared" si="24"/>
        <v>20</v>
      </c>
      <c r="LK38" s="292" t="str">
        <f t="shared" si="564"/>
        <v>E4</v>
      </c>
      <c r="LL38" s="293">
        <f t="shared" si="98"/>
        <v>17</v>
      </c>
      <c r="LM38" s="292" t="str">
        <f t="shared" si="565"/>
        <v>E1</v>
      </c>
      <c r="LN38" s="296"/>
      <c r="LO38" s="296"/>
      <c r="LP38" s="299"/>
      <c r="LQ38" s="293" t="str">
        <f t="shared" si="566"/>
        <v/>
      </c>
      <c r="LR38" s="293" t="str">
        <f>IF((LQ38&lt;&gt;""),IF(OR($F38&lt;&gt;$G38,PrSettings!$M$4="●"),(($F38-$G38)=(LN38-LO38))*1,0),"")</f>
        <v/>
      </c>
      <c r="LS38" s="293" t="str">
        <f t="shared" si="567"/>
        <v/>
      </c>
      <c r="LT38" s="293" t="str">
        <f>IF(LQ38&lt;&gt;"",IF(ABS($F38-$G38)&gt;=PrSettings!$M$7,(ABS($F38-$G38-LN38+LO38)&lt;=1)*1,IF(AND(LQ38,$F38=$G38,$F38&gt;=PrSettings!$M$6),(ABS(LN38-$F38)&lt;=1)*1,IF(AND(ABS($F38-$G38-LN38+LO38)&lt;=1,$F38+$G38&gt;=PrSettings!$M$8),(ABS(LN38-$F38)&lt;=1)*(ABS(LO38-$G38)&lt;=1)*1,""))),"")</f>
        <v/>
      </c>
      <c r="LU38" s="300"/>
      <c r="LW38" s="291">
        <f t="shared" si="25"/>
        <v>20</v>
      </c>
      <c r="LX38" s="292" t="str">
        <f t="shared" si="568"/>
        <v>E4</v>
      </c>
      <c r="LY38" s="293">
        <f t="shared" si="101"/>
        <v>17</v>
      </c>
      <c r="LZ38" s="292" t="str">
        <f t="shared" si="569"/>
        <v>E1</v>
      </c>
      <c r="MA38" s="296"/>
      <c r="MB38" s="296"/>
      <c r="MC38" s="299"/>
      <c r="MD38" s="293" t="str">
        <f t="shared" si="570"/>
        <v/>
      </c>
      <c r="ME38" s="293" t="str">
        <f>IF((MD38&lt;&gt;""),IF(OR($F38&lt;&gt;$G38,PrSettings!$M$4="●"),(($F38-$G38)=(MA38-MB38))*1,0),"")</f>
        <v/>
      </c>
      <c r="MF38" s="293" t="str">
        <f t="shared" si="571"/>
        <v/>
      </c>
      <c r="MG38" s="293" t="str">
        <f>IF(MD38&lt;&gt;"",IF(ABS($F38-$G38)&gt;=PrSettings!$M$7,(ABS($F38-$G38-MA38+MB38)&lt;=1)*1,IF(AND(MD38,$F38=$G38,$F38&gt;=PrSettings!$M$6),(ABS(MA38-$F38)&lt;=1)*1,IF(AND(ABS($F38-$G38-MA38+MB38)&lt;=1,$F38+$G38&gt;=PrSettings!$M$8),(ABS(MA38-$F38)&lt;=1)*(ABS(MB38-$G38)&lt;=1)*1,""))),"")</f>
        <v/>
      </c>
      <c r="MH38" s="300"/>
    </row>
    <row r="39" spans="1:346" x14ac:dyDescent="0.25">
      <c r="B39" s="291">
        <f>INDEX(Groups!$C$7:$C$35,MATCH(C39,Groups!$D$7:$D$35,0))</f>
        <v>18</v>
      </c>
      <c r="C39" s="292" t="str">
        <f>CalcE!$P$27</f>
        <v>E2</v>
      </c>
      <c r="D39" s="293">
        <f>INDEX(Groups!$C$7:$C$35,MATCH(E39,Groups!$D$7:$D$35,0))</f>
        <v>19</v>
      </c>
      <c r="E39" s="292" t="str">
        <f>CalcE!$Q$27</f>
        <v>E3</v>
      </c>
      <c r="F39" s="294" t="str">
        <f>CalcE!$R$27</f>
        <v/>
      </c>
      <c r="G39" s="295" t="str">
        <f>CalcE!$S$27</f>
        <v/>
      </c>
      <c r="J39" s="291">
        <f t="shared" si="0"/>
        <v>18</v>
      </c>
      <c r="K39" s="292" t="str">
        <f t="shared" si="468"/>
        <v>E2</v>
      </c>
      <c r="L39" s="293">
        <f t="shared" si="26"/>
        <v>19</v>
      </c>
      <c r="M39" s="292" t="str">
        <f t="shared" si="469"/>
        <v>E3</v>
      </c>
      <c r="N39" s="296"/>
      <c r="O39" s="296"/>
      <c r="P39" s="301"/>
      <c r="Q39" s="293" t="str">
        <f t="shared" si="470"/>
        <v/>
      </c>
      <c r="R39" s="293" t="str">
        <f>IF((Q39&lt;&gt;""),IF(OR($F39&lt;&gt;$G39,PrSettings!$M$4="●"),(($F39-$G39)=(N39-O39))*1,0),"")</f>
        <v/>
      </c>
      <c r="S39" s="293" t="str">
        <f t="shared" si="471"/>
        <v/>
      </c>
      <c r="T39" s="293" t="str">
        <f>IF(Q39&lt;&gt;"",IF(ABS($F39-$G39)&gt;=PrSettings!$M$7,(ABS($F39-$G39-N39+O39)&lt;=1)*1,IF(AND(Q39,$F39=$G39,$F39&gt;=PrSettings!$M$6),(ABS(N39-$F39)&lt;=1)*1,IF(AND(ABS($F39-$G39-N39+O39)&lt;=1,$F39+$G39&gt;=PrSettings!$M$8),(ABS(N39-$F39)&lt;=1)*(ABS(O39-$G39)&lt;=1)*1,""))),"")</f>
        <v/>
      </c>
      <c r="U39" s="302"/>
      <c r="W39" s="291">
        <f t="shared" si="1"/>
        <v>18</v>
      </c>
      <c r="X39" s="292" t="str">
        <f t="shared" si="472"/>
        <v>E2</v>
      </c>
      <c r="Y39" s="293">
        <f t="shared" si="29"/>
        <v>19</v>
      </c>
      <c r="Z39" s="292" t="str">
        <f t="shared" si="473"/>
        <v>E3</v>
      </c>
      <c r="AA39" s="296"/>
      <c r="AB39" s="296"/>
      <c r="AC39" s="301"/>
      <c r="AD39" s="293" t="str">
        <f t="shared" si="474"/>
        <v/>
      </c>
      <c r="AE39" s="293" t="str">
        <f>IF((AD39&lt;&gt;""),IF(OR($F39&lt;&gt;$G39,PrSettings!$M$4="●"),(($F39-$G39)=(AA39-AB39))*1,0),"")</f>
        <v/>
      </c>
      <c r="AF39" s="293" t="str">
        <f t="shared" si="475"/>
        <v/>
      </c>
      <c r="AG39" s="293" t="str">
        <f>IF(AD39&lt;&gt;"",IF(ABS($F39-$G39)&gt;=PrSettings!$M$7,(ABS($F39-$G39-AA39+AB39)&lt;=1)*1,IF(AND(AD39,$F39=$G39,$F39&gt;=PrSettings!$M$6),(ABS(AA39-$F39)&lt;=1)*1,IF(AND(ABS($F39-$G39-AA39+AB39)&lt;=1,$F39+$G39&gt;=PrSettings!$M$8),(ABS(AA39-$F39)&lt;=1)*(ABS(AB39-$G39)&lt;=1)*1,""))),"")</f>
        <v/>
      </c>
      <c r="AH39" s="302"/>
      <c r="AJ39" s="291">
        <f t="shared" si="2"/>
        <v>18</v>
      </c>
      <c r="AK39" s="292" t="str">
        <f t="shared" si="476"/>
        <v>E2</v>
      </c>
      <c r="AL39" s="293">
        <f t="shared" si="32"/>
        <v>19</v>
      </c>
      <c r="AM39" s="292" t="str">
        <f t="shared" si="477"/>
        <v>E3</v>
      </c>
      <c r="AN39" s="296"/>
      <c r="AO39" s="296"/>
      <c r="AP39" s="301"/>
      <c r="AQ39" s="293" t="str">
        <f t="shared" si="478"/>
        <v/>
      </c>
      <c r="AR39" s="293" t="str">
        <f>IF((AQ39&lt;&gt;""),IF(OR($F39&lt;&gt;$G39,PrSettings!$M$4="●"),(($F39-$G39)=(AN39-AO39))*1,0),"")</f>
        <v/>
      </c>
      <c r="AS39" s="293" t="str">
        <f t="shared" si="479"/>
        <v/>
      </c>
      <c r="AT39" s="293" t="str">
        <f>IF(AQ39&lt;&gt;"",IF(ABS($F39-$G39)&gt;=PrSettings!$M$7,(ABS($F39-$G39-AN39+AO39)&lt;=1)*1,IF(AND(AQ39,$F39=$G39,$F39&gt;=PrSettings!$M$6),(ABS(AN39-$F39)&lt;=1)*1,IF(AND(ABS($F39-$G39-AN39+AO39)&lt;=1,$F39+$G39&gt;=PrSettings!$M$8),(ABS(AN39-$F39)&lt;=1)*(ABS(AO39-$G39)&lt;=1)*1,""))),"")</f>
        <v/>
      </c>
      <c r="AU39" s="302"/>
      <c r="AW39" s="291">
        <f t="shared" si="3"/>
        <v>18</v>
      </c>
      <c r="AX39" s="292" t="str">
        <f t="shared" si="480"/>
        <v>E2</v>
      </c>
      <c r="AY39" s="293">
        <f t="shared" si="35"/>
        <v>19</v>
      </c>
      <c r="AZ39" s="292" t="str">
        <f t="shared" si="481"/>
        <v>E3</v>
      </c>
      <c r="BA39" s="296"/>
      <c r="BB39" s="296"/>
      <c r="BC39" s="301"/>
      <c r="BD39" s="293" t="str">
        <f t="shared" si="482"/>
        <v/>
      </c>
      <c r="BE39" s="293" t="str">
        <f>IF((BD39&lt;&gt;""),IF(OR($F39&lt;&gt;$G39,PrSettings!$M$4="●"),(($F39-$G39)=(BA39-BB39))*1,0),"")</f>
        <v/>
      </c>
      <c r="BF39" s="293" t="str">
        <f t="shared" si="483"/>
        <v/>
      </c>
      <c r="BG39" s="293" t="str">
        <f>IF(BD39&lt;&gt;"",IF(ABS($F39-$G39)&gt;=PrSettings!$M$7,(ABS($F39-$G39-BA39+BB39)&lt;=1)*1,IF(AND(BD39,$F39=$G39,$F39&gt;=PrSettings!$M$6),(ABS(BA39-$F39)&lt;=1)*1,IF(AND(ABS($F39-$G39-BA39+BB39)&lt;=1,$F39+$G39&gt;=PrSettings!$M$8),(ABS(BA39-$F39)&lt;=1)*(ABS(BB39-$G39)&lt;=1)*1,""))),"")</f>
        <v/>
      </c>
      <c r="BH39" s="302"/>
      <c r="BJ39" s="291">
        <f t="shared" si="4"/>
        <v>18</v>
      </c>
      <c r="BK39" s="292" t="str">
        <f t="shared" si="484"/>
        <v>E2</v>
      </c>
      <c r="BL39" s="293">
        <f t="shared" si="38"/>
        <v>19</v>
      </c>
      <c r="BM39" s="292" t="str">
        <f t="shared" si="485"/>
        <v>E3</v>
      </c>
      <c r="BN39" s="296"/>
      <c r="BO39" s="296"/>
      <c r="BP39" s="301"/>
      <c r="BQ39" s="293" t="str">
        <f t="shared" si="486"/>
        <v/>
      </c>
      <c r="BR39" s="293" t="str">
        <f>IF((BQ39&lt;&gt;""),IF(OR($F39&lt;&gt;$G39,PrSettings!$M$4="●"),(($F39-$G39)=(BN39-BO39))*1,0),"")</f>
        <v/>
      </c>
      <c r="BS39" s="293" t="str">
        <f t="shared" si="487"/>
        <v/>
      </c>
      <c r="BT39" s="293" t="str">
        <f>IF(BQ39&lt;&gt;"",IF(ABS($F39-$G39)&gt;=PrSettings!$M$7,(ABS($F39-$G39-BN39+BO39)&lt;=1)*1,IF(AND(BQ39,$F39=$G39,$F39&gt;=PrSettings!$M$6),(ABS(BN39-$F39)&lt;=1)*1,IF(AND(ABS($F39-$G39-BN39+BO39)&lt;=1,$F39+$G39&gt;=PrSettings!$M$8),(ABS(BN39-$F39)&lt;=1)*(ABS(BO39-$G39)&lt;=1)*1,""))),"")</f>
        <v/>
      </c>
      <c r="BU39" s="302"/>
      <c r="BW39" s="291">
        <f t="shared" si="5"/>
        <v>18</v>
      </c>
      <c r="BX39" s="292" t="str">
        <f t="shared" si="488"/>
        <v>E2</v>
      </c>
      <c r="BY39" s="293">
        <f t="shared" si="41"/>
        <v>19</v>
      </c>
      <c r="BZ39" s="292" t="str">
        <f t="shared" si="489"/>
        <v>E3</v>
      </c>
      <c r="CA39" s="296"/>
      <c r="CB39" s="296"/>
      <c r="CC39" s="301"/>
      <c r="CD39" s="293" t="str">
        <f t="shared" si="490"/>
        <v/>
      </c>
      <c r="CE39" s="293" t="str">
        <f>IF((CD39&lt;&gt;""),IF(OR($F39&lt;&gt;$G39,PrSettings!$M$4="●"),(($F39-$G39)=(CA39-CB39))*1,0),"")</f>
        <v/>
      </c>
      <c r="CF39" s="293" t="str">
        <f t="shared" si="491"/>
        <v/>
      </c>
      <c r="CG39" s="293" t="str">
        <f>IF(CD39&lt;&gt;"",IF(ABS($F39-$G39)&gt;=PrSettings!$M$7,(ABS($F39-$G39-CA39+CB39)&lt;=1)*1,IF(AND(CD39,$F39=$G39,$F39&gt;=PrSettings!$M$6),(ABS(CA39-$F39)&lt;=1)*1,IF(AND(ABS($F39-$G39-CA39+CB39)&lt;=1,$F39+$G39&gt;=PrSettings!$M$8),(ABS(CA39-$F39)&lt;=1)*(ABS(CB39-$G39)&lt;=1)*1,""))),"")</f>
        <v/>
      </c>
      <c r="CH39" s="302"/>
      <c r="CJ39" s="291">
        <f t="shared" si="6"/>
        <v>18</v>
      </c>
      <c r="CK39" s="292" t="str">
        <f t="shared" si="492"/>
        <v>E2</v>
      </c>
      <c r="CL39" s="293">
        <f t="shared" si="44"/>
        <v>19</v>
      </c>
      <c r="CM39" s="292" t="str">
        <f t="shared" si="493"/>
        <v>E3</v>
      </c>
      <c r="CN39" s="296"/>
      <c r="CO39" s="296"/>
      <c r="CP39" s="301"/>
      <c r="CQ39" s="293" t="str">
        <f t="shared" si="494"/>
        <v/>
      </c>
      <c r="CR39" s="293" t="str">
        <f>IF((CQ39&lt;&gt;""),IF(OR($F39&lt;&gt;$G39,PrSettings!$M$4="●"),(($F39-$G39)=(CN39-CO39))*1,0),"")</f>
        <v/>
      </c>
      <c r="CS39" s="293" t="str">
        <f t="shared" si="495"/>
        <v/>
      </c>
      <c r="CT39" s="293" t="str">
        <f>IF(CQ39&lt;&gt;"",IF(ABS($F39-$G39)&gt;=PrSettings!$M$7,(ABS($F39-$G39-CN39+CO39)&lt;=1)*1,IF(AND(CQ39,$F39=$G39,$F39&gt;=PrSettings!$M$6),(ABS(CN39-$F39)&lt;=1)*1,IF(AND(ABS($F39-$G39-CN39+CO39)&lt;=1,$F39+$G39&gt;=PrSettings!$M$8),(ABS(CN39-$F39)&lt;=1)*(ABS(CO39-$G39)&lt;=1)*1,""))),"")</f>
        <v/>
      </c>
      <c r="CU39" s="302"/>
      <c r="CW39" s="291">
        <f t="shared" si="7"/>
        <v>18</v>
      </c>
      <c r="CX39" s="292" t="str">
        <f t="shared" si="496"/>
        <v>E2</v>
      </c>
      <c r="CY39" s="293">
        <f t="shared" si="47"/>
        <v>19</v>
      </c>
      <c r="CZ39" s="292" t="str">
        <f t="shared" si="497"/>
        <v>E3</v>
      </c>
      <c r="DA39" s="296"/>
      <c r="DB39" s="296"/>
      <c r="DC39" s="301"/>
      <c r="DD39" s="293" t="str">
        <f t="shared" si="498"/>
        <v/>
      </c>
      <c r="DE39" s="293" t="str">
        <f>IF((DD39&lt;&gt;""),IF(OR($F39&lt;&gt;$G39,PrSettings!$M$4="●"),(($F39-$G39)=(DA39-DB39))*1,0),"")</f>
        <v/>
      </c>
      <c r="DF39" s="293" t="str">
        <f t="shared" si="499"/>
        <v/>
      </c>
      <c r="DG39" s="293" t="str">
        <f>IF(DD39&lt;&gt;"",IF(ABS($F39-$G39)&gt;=PrSettings!$M$7,(ABS($F39-$G39-DA39+DB39)&lt;=1)*1,IF(AND(DD39,$F39=$G39,$F39&gt;=PrSettings!$M$6),(ABS(DA39-$F39)&lt;=1)*1,IF(AND(ABS($F39-$G39-DA39+DB39)&lt;=1,$F39+$G39&gt;=PrSettings!$M$8),(ABS(DA39-$F39)&lt;=1)*(ABS(DB39-$G39)&lt;=1)*1,""))),"")</f>
        <v/>
      </c>
      <c r="DH39" s="302"/>
      <c r="DJ39" s="291">
        <f t="shared" si="8"/>
        <v>18</v>
      </c>
      <c r="DK39" s="292" t="str">
        <f t="shared" si="500"/>
        <v>E2</v>
      </c>
      <c r="DL39" s="293">
        <f t="shared" si="50"/>
        <v>19</v>
      </c>
      <c r="DM39" s="292" t="str">
        <f t="shared" si="501"/>
        <v>E3</v>
      </c>
      <c r="DN39" s="296"/>
      <c r="DO39" s="296"/>
      <c r="DP39" s="301"/>
      <c r="DQ39" s="293" t="str">
        <f t="shared" si="502"/>
        <v/>
      </c>
      <c r="DR39" s="293" t="str">
        <f>IF((DQ39&lt;&gt;""),IF(OR($F39&lt;&gt;$G39,PrSettings!$M$4="●"),(($F39-$G39)=(DN39-DO39))*1,0),"")</f>
        <v/>
      </c>
      <c r="DS39" s="293" t="str">
        <f t="shared" si="503"/>
        <v/>
      </c>
      <c r="DT39" s="293" t="str">
        <f>IF(DQ39&lt;&gt;"",IF(ABS($F39-$G39)&gt;=PrSettings!$M$7,(ABS($F39-$G39-DN39+DO39)&lt;=1)*1,IF(AND(DQ39,$F39=$G39,$F39&gt;=PrSettings!$M$6),(ABS(DN39-$F39)&lt;=1)*1,IF(AND(ABS($F39-$G39-DN39+DO39)&lt;=1,$F39+$G39&gt;=PrSettings!$M$8),(ABS(DN39-$F39)&lt;=1)*(ABS(DO39-$G39)&lt;=1)*1,""))),"")</f>
        <v/>
      </c>
      <c r="DU39" s="302"/>
      <c r="DW39" s="291">
        <f t="shared" si="9"/>
        <v>18</v>
      </c>
      <c r="DX39" s="292" t="str">
        <f t="shared" si="504"/>
        <v>E2</v>
      </c>
      <c r="DY39" s="293">
        <f t="shared" si="53"/>
        <v>19</v>
      </c>
      <c r="DZ39" s="292" t="str">
        <f t="shared" si="505"/>
        <v>E3</v>
      </c>
      <c r="EA39" s="296"/>
      <c r="EB39" s="296"/>
      <c r="EC39" s="301"/>
      <c r="ED39" s="293" t="str">
        <f t="shared" si="506"/>
        <v/>
      </c>
      <c r="EE39" s="293" t="str">
        <f>IF((ED39&lt;&gt;""),IF(OR($F39&lt;&gt;$G39,PrSettings!$M$4="●"),(($F39-$G39)=(EA39-EB39))*1,0),"")</f>
        <v/>
      </c>
      <c r="EF39" s="293" t="str">
        <f t="shared" si="507"/>
        <v/>
      </c>
      <c r="EG39" s="293" t="str">
        <f>IF(ED39&lt;&gt;"",IF(ABS($F39-$G39)&gt;=PrSettings!$M$7,(ABS($F39-$G39-EA39+EB39)&lt;=1)*1,IF(AND(ED39,$F39=$G39,$F39&gt;=PrSettings!$M$6),(ABS(EA39-$F39)&lt;=1)*1,IF(AND(ABS($F39-$G39-EA39+EB39)&lt;=1,$F39+$G39&gt;=PrSettings!$M$8),(ABS(EA39-$F39)&lt;=1)*(ABS(EB39-$G39)&lt;=1)*1,""))),"")</f>
        <v/>
      </c>
      <c r="EH39" s="302"/>
      <c r="EJ39" s="291">
        <f t="shared" si="10"/>
        <v>18</v>
      </c>
      <c r="EK39" s="292" t="str">
        <f t="shared" si="508"/>
        <v>E2</v>
      </c>
      <c r="EL39" s="293">
        <f t="shared" si="56"/>
        <v>19</v>
      </c>
      <c r="EM39" s="292" t="str">
        <f t="shared" si="509"/>
        <v>E3</v>
      </c>
      <c r="EN39" s="296"/>
      <c r="EO39" s="296"/>
      <c r="EP39" s="301"/>
      <c r="EQ39" s="293" t="str">
        <f t="shared" si="510"/>
        <v/>
      </c>
      <c r="ER39" s="293" t="str">
        <f>IF((EQ39&lt;&gt;""),IF(OR($F39&lt;&gt;$G39,PrSettings!$M$4="●"),(($F39-$G39)=(EN39-EO39))*1,0),"")</f>
        <v/>
      </c>
      <c r="ES39" s="293" t="str">
        <f t="shared" si="511"/>
        <v/>
      </c>
      <c r="ET39" s="293" t="str">
        <f>IF(EQ39&lt;&gt;"",IF(ABS($F39-$G39)&gt;=PrSettings!$M$7,(ABS($F39-$G39-EN39+EO39)&lt;=1)*1,IF(AND(EQ39,$F39=$G39,$F39&gt;=PrSettings!$M$6),(ABS(EN39-$F39)&lt;=1)*1,IF(AND(ABS($F39-$G39-EN39+EO39)&lt;=1,$F39+$G39&gt;=PrSettings!$M$8),(ABS(EN39-$F39)&lt;=1)*(ABS(EO39-$G39)&lt;=1)*1,""))),"")</f>
        <v/>
      </c>
      <c r="EU39" s="302"/>
      <c r="EW39" s="291">
        <f t="shared" si="11"/>
        <v>18</v>
      </c>
      <c r="EX39" s="292" t="str">
        <f t="shared" si="512"/>
        <v>E2</v>
      </c>
      <c r="EY39" s="293">
        <f t="shared" si="59"/>
        <v>19</v>
      </c>
      <c r="EZ39" s="292" t="str">
        <f t="shared" si="513"/>
        <v>E3</v>
      </c>
      <c r="FA39" s="296"/>
      <c r="FB39" s="296"/>
      <c r="FC39" s="301"/>
      <c r="FD39" s="293" t="str">
        <f t="shared" si="514"/>
        <v/>
      </c>
      <c r="FE39" s="293" t="str">
        <f>IF((FD39&lt;&gt;""),IF(OR($F39&lt;&gt;$G39,PrSettings!$M$4="●"),(($F39-$G39)=(FA39-FB39))*1,0),"")</f>
        <v/>
      </c>
      <c r="FF39" s="293" t="str">
        <f t="shared" si="515"/>
        <v/>
      </c>
      <c r="FG39" s="293" t="str">
        <f>IF(FD39&lt;&gt;"",IF(ABS($F39-$G39)&gt;=PrSettings!$M$7,(ABS($F39-$G39-FA39+FB39)&lt;=1)*1,IF(AND(FD39,$F39=$G39,$F39&gt;=PrSettings!$M$6),(ABS(FA39-$F39)&lt;=1)*1,IF(AND(ABS($F39-$G39-FA39+FB39)&lt;=1,$F39+$G39&gt;=PrSettings!$M$8),(ABS(FA39-$F39)&lt;=1)*(ABS(FB39-$G39)&lt;=1)*1,""))),"")</f>
        <v/>
      </c>
      <c r="FH39" s="302"/>
      <c r="FJ39" s="291">
        <f t="shared" si="12"/>
        <v>18</v>
      </c>
      <c r="FK39" s="292" t="str">
        <f t="shared" si="516"/>
        <v>E2</v>
      </c>
      <c r="FL39" s="293">
        <f t="shared" si="62"/>
        <v>19</v>
      </c>
      <c r="FM39" s="292" t="str">
        <f t="shared" si="517"/>
        <v>E3</v>
      </c>
      <c r="FN39" s="296"/>
      <c r="FO39" s="296"/>
      <c r="FP39" s="301"/>
      <c r="FQ39" s="293" t="str">
        <f t="shared" si="518"/>
        <v/>
      </c>
      <c r="FR39" s="293" t="str">
        <f>IF((FQ39&lt;&gt;""),IF(OR($F39&lt;&gt;$G39,PrSettings!$M$4="●"),(($F39-$G39)=(FN39-FO39))*1,0),"")</f>
        <v/>
      </c>
      <c r="FS39" s="293" t="str">
        <f t="shared" si="519"/>
        <v/>
      </c>
      <c r="FT39" s="293" t="str">
        <f>IF(FQ39&lt;&gt;"",IF(ABS($F39-$G39)&gt;=PrSettings!$M$7,(ABS($F39-$G39-FN39+FO39)&lt;=1)*1,IF(AND(FQ39,$F39=$G39,$F39&gt;=PrSettings!$M$6),(ABS(FN39-$F39)&lt;=1)*1,IF(AND(ABS($F39-$G39-FN39+FO39)&lt;=1,$F39+$G39&gt;=PrSettings!$M$8),(ABS(FN39-$F39)&lt;=1)*(ABS(FO39-$G39)&lt;=1)*1,""))),"")</f>
        <v/>
      </c>
      <c r="FU39" s="302"/>
      <c r="FW39" s="291">
        <f t="shared" si="13"/>
        <v>18</v>
      </c>
      <c r="FX39" s="292" t="str">
        <f t="shared" si="520"/>
        <v>E2</v>
      </c>
      <c r="FY39" s="293">
        <f t="shared" si="65"/>
        <v>19</v>
      </c>
      <c r="FZ39" s="292" t="str">
        <f t="shared" si="521"/>
        <v>E3</v>
      </c>
      <c r="GA39" s="296"/>
      <c r="GB39" s="296"/>
      <c r="GC39" s="301"/>
      <c r="GD39" s="293" t="str">
        <f t="shared" si="522"/>
        <v/>
      </c>
      <c r="GE39" s="293" t="str">
        <f>IF((GD39&lt;&gt;""),IF(OR($F39&lt;&gt;$G39,PrSettings!$M$4="●"),(($F39-$G39)=(GA39-GB39))*1,0),"")</f>
        <v/>
      </c>
      <c r="GF39" s="293" t="str">
        <f t="shared" si="523"/>
        <v/>
      </c>
      <c r="GG39" s="293" t="str">
        <f>IF(GD39&lt;&gt;"",IF(ABS($F39-$G39)&gt;=PrSettings!$M$7,(ABS($F39-$G39-GA39+GB39)&lt;=1)*1,IF(AND(GD39,$F39=$G39,$F39&gt;=PrSettings!$M$6),(ABS(GA39-$F39)&lt;=1)*1,IF(AND(ABS($F39-$G39-GA39+GB39)&lt;=1,$F39+$G39&gt;=PrSettings!$M$8),(ABS(GA39-$F39)&lt;=1)*(ABS(GB39-$G39)&lt;=1)*1,""))),"")</f>
        <v/>
      </c>
      <c r="GH39" s="302"/>
      <c r="GJ39" s="291">
        <f t="shared" si="14"/>
        <v>18</v>
      </c>
      <c r="GK39" s="292" t="str">
        <f t="shared" si="524"/>
        <v>E2</v>
      </c>
      <c r="GL39" s="293">
        <f t="shared" si="68"/>
        <v>19</v>
      </c>
      <c r="GM39" s="292" t="str">
        <f t="shared" si="525"/>
        <v>E3</v>
      </c>
      <c r="GN39" s="296"/>
      <c r="GO39" s="296"/>
      <c r="GP39" s="301"/>
      <c r="GQ39" s="293" t="str">
        <f t="shared" si="526"/>
        <v/>
      </c>
      <c r="GR39" s="293" t="str">
        <f>IF((GQ39&lt;&gt;""),IF(OR($F39&lt;&gt;$G39,PrSettings!$M$4="●"),(($F39-$G39)=(GN39-GO39))*1,0),"")</f>
        <v/>
      </c>
      <c r="GS39" s="293" t="str">
        <f t="shared" si="527"/>
        <v/>
      </c>
      <c r="GT39" s="293" t="str">
        <f>IF(GQ39&lt;&gt;"",IF(ABS($F39-$G39)&gt;=PrSettings!$M$7,(ABS($F39-$G39-GN39+GO39)&lt;=1)*1,IF(AND(GQ39,$F39=$G39,$F39&gt;=PrSettings!$M$6),(ABS(GN39-$F39)&lt;=1)*1,IF(AND(ABS($F39-$G39-GN39+GO39)&lt;=1,$F39+$G39&gt;=PrSettings!$M$8),(ABS(GN39-$F39)&lt;=1)*(ABS(GO39-$G39)&lt;=1)*1,""))),"")</f>
        <v/>
      </c>
      <c r="GU39" s="302"/>
      <c r="GW39" s="291">
        <f t="shared" si="15"/>
        <v>18</v>
      </c>
      <c r="GX39" s="292" t="str">
        <f t="shared" si="528"/>
        <v>E2</v>
      </c>
      <c r="GY39" s="293">
        <f t="shared" si="71"/>
        <v>19</v>
      </c>
      <c r="GZ39" s="292" t="str">
        <f t="shared" si="529"/>
        <v>E3</v>
      </c>
      <c r="HA39" s="296"/>
      <c r="HB39" s="296"/>
      <c r="HC39" s="301"/>
      <c r="HD39" s="293" t="str">
        <f t="shared" si="530"/>
        <v/>
      </c>
      <c r="HE39" s="293" t="str">
        <f>IF((HD39&lt;&gt;""),IF(OR($F39&lt;&gt;$G39,PrSettings!$M$4="●"),(($F39-$G39)=(HA39-HB39))*1,0),"")</f>
        <v/>
      </c>
      <c r="HF39" s="293" t="str">
        <f t="shared" si="531"/>
        <v/>
      </c>
      <c r="HG39" s="293" t="str">
        <f>IF(HD39&lt;&gt;"",IF(ABS($F39-$G39)&gt;=PrSettings!$M$7,(ABS($F39-$G39-HA39+HB39)&lt;=1)*1,IF(AND(HD39,$F39=$G39,$F39&gt;=PrSettings!$M$6),(ABS(HA39-$F39)&lt;=1)*1,IF(AND(ABS($F39-$G39-HA39+HB39)&lt;=1,$F39+$G39&gt;=PrSettings!$M$8),(ABS(HA39-$F39)&lt;=1)*(ABS(HB39-$G39)&lt;=1)*1,""))),"")</f>
        <v/>
      </c>
      <c r="HH39" s="302"/>
      <c r="HJ39" s="291">
        <f t="shared" si="16"/>
        <v>18</v>
      </c>
      <c r="HK39" s="292" t="str">
        <f t="shared" si="532"/>
        <v>E2</v>
      </c>
      <c r="HL39" s="293">
        <f t="shared" si="74"/>
        <v>19</v>
      </c>
      <c r="HM39" s="292" t="str">
        <f t="shared" si="533"/>
        <v>E3</v>
      </c>
      <c r="HN39" s="296"/>
      <c r="HO39" s="296"/>
      <c r="HP39" s="301"/>
      <c r="HQ39" s="293" t="str">
        <f t="shared" si="534"/>
        <v/>
      </c>
      <c r="HR39" s="293" t="str">
        <f>IF((HQ39&lt;&gt;""),IF(OR($F39&lt;&gt;$G39,PrSettings!$M$4="●"),(($F39-$G39)=(HN39-HO39))*1,0),"")</f>
        <v/>
      </c>
      <c r="HS39" s="293" t="str">
        <f t="shared" si="535"/>
        <v/>
      </c>
      <c r="HT39" s="293" t="str">
        <f>IF(HQ39&lt;&gt;"",IF(ABS($F39-$G39)&gt;=PrSettings!$M$7,(ABS($F39-$G39-HN39+HO39)&lt;=1)*1,IF(AND(HQ39,$F39=$G39,$F39&gt;=PrSettings!$M$6),(ABS(HN39-$F39)&lt;=1)*1,IF(AND(ABS($F39-$G39-HN39+HO39)&lt;=1,$F39+$G39&gt;=PrSettings!$M$8),(ABS(HN39-$F39)&lt;=1)*(ABS(HO39-$G39)&lt;=1)*1,""))),"")</f>
        <v/>
      </c>
      <c r="HU39" s="302"/>
      <c r="HW39" s="291">
        <f t="shared" si="17"/>
        <v>18</v>
      </c>
      <c r="HX39" s="292" t="str">
        <f t="shared" si="536"/>
        <v>E2</v>
      </c>
      <c r="HY39" s="293">
        <f t="shared" si="77"/>
        <v>19</v>
      </c>
      <c r="HZ39" s="292" t="str">
        <f t="shared" si="537"/>
        <v>E3</v>
      </c>
      <c r="IA39" s="296"/>
      <c r="IB39" s="296"/>
      <c r="IC39" s="301"/>
      <c r="ID39" s="293" t="str">
        <f t="shared" si="538"/>
        <v/>
      </c>
      <c r="IE39" s="293" t="str">
        <f>IF((ID39&lt;&gt;""),IF(OR($F39&lt;&gt;$G39,PrSettings!$M$4="●"),(($F39-$G39)=(IA39-IB39))*1,0),"")</f>
        <v/>
      </c>
      <c r="IF39" s="293" t="str">
        <f t="shared" si="539"/>
        <v/>
      </c>
      <c r="IG39" s="293" t="str">
        <f>IF(ID39&lt;&gt;"",IF(ABS($F39-$G39)&gt;=PrSettings!$M$7,(ABS($F39-$G39-IA39+IB39)&lt;=1)*1,IF(AND(ID39,$F39=$G39,$F39&gt;=PrSettings!$M$6),(ABS(IA39-$F39)&lt;=1)*1,IF(AND(ABS($F39-$G39-IA39+IB39)&lt;=1,$F39+$G39&gt;=PrSettings!$M$8),(ABS(IA39-$F39)&lt;=1)*(ABS(IB39-$G39)&lt;=1)*1,""))),"")</f>
        <v/>
      </c>
      <c r="IH39" s="302"/>
      <c r="IJ39" s="291">
        <f t="shared" si="18"/>
        <v>18</v>
      </c>
      <c r="IK39" s="292" t="str">
        <f t="shared" si="540"/>
        <v>E2</v>
      </c>
      <c r="IL39" s="293">
        <f t="shared" si="80"/>
        <v>19</v>
      </c>
      <c r="IM39" s="292" t="str">
        <f t="shared" si="541"/>
        <v>E3</v>
      </c>
      <c r="IN39" s="296"/>
      <c r="IO39" s="296"/>
      <c r="IP39" s="301"/>
      <c r="IQ39" s="293" t="str">
        <f t="shared" si="542"/>
        <v/>
      </c>
      <c r="IR39" s="293" t="str">
        <f>IF((IQ39&lt;&gt;""),IF(OR($F39&lt;&gt;$G39,PrSettings!$M$4="●"),(($F39-$G39)=(IN39-IO39))*1,0),"")</f>
        <v/>
      </c>
      <c r="IS39" s="293" t="str">
        <f t="shared" si="543"/>
        <v/>
      </c>
      <c r="IT39" s="293" t="str">
        <f>IF(IQ39&lt;&gt;"",IF(ABS($F39-$G39)&gt;=PrSettings!$M$7,(ABS($F39-$G39-IN39+IO39)&lt;=1)*1,IF(AND(IQ39,$F39=$G39,$F39&gt;=PrSettings!$M$6),(ABS(IN39-$F39)&lt;=1)*1,IF(AND(ABS($F39-$G39-IN39+IO39)&lt;=1,$F39+$G39&gt;=PrSettings!$M$8),(ABS(IN39-$F39)&lt;=1)*(ABS(IO39-$G39)&lt;=1)*1,""))),"")</f>
        <v/>
      </c>
      <c r="IU39" s="302"/>
      <c r="IW39" s="291">
        <f t="shared" si="19"/>
        <v>18</v>
      </c>
      <c r="IX39" s="292" t="str">
        <f t="shared" si="544"/>
        <v>E2</v>
      </c>
      <c r="IY39" s="293">
        <f t="shared" si="83"/>
        <v>19</v>
      </c>
      <c r="IZ39" s="292" t="str">
        <f t="shared" si="545"/>
        <v>E3</v>
      </c>
      <c r="JA39" s="296"/>
      <c r="JB39" s="296"/>
      <c r="JC39" s="301"/>
      <c r="JD39" s="293" t="str">
        <f t="shared" si="546"/>
        <v/>
      </c>
      <c r="JE39" s="293" t="str">
        <f>IF((JD39&lt;&gt;""),IF(OR($F39&lt;&gt;$G39,PrSettings!$M$4="●"),(($F39-$G39)=(JA39-JB39))*1,0),"")</f>
        <v/>
      </c>
      <c r="JF39" s="293" t="str">
        <f t="shared" si="547"/>
        <v/>
      </c>
      <c r="JG39" s="293" t="str">
        <f>IF(JD39&lt;&gt;"",IF(ABS($F39-$G39)&gt;=PrSettings!$M$7,(ABS($F39-$G39-JA39+JB39)&lt;=1)*1,IF(AND(JD39,$F39=$G39,$F39&gt;=PrSettings!$M$6),(ABS(JA39-$F39)&lt;=1)*1,IF(AND(ABS($F39-$G39-JA39+JB39)&lt;=1,$F39+$G39&gt;=PrSettings!$M$8),(ABS(JA39-$F39)&lt;=1)*(ABS(JB39-$G39)&lt;=1)*1,""))),"")</f>
        <v/>
      </c>
      <c r="JH39" s="302"/>
      <c r="JJ39" s="291">
        <f t="shared" si="20"/>
        <v>18</v>
      </c>
      <c r="JK39" s="292" t="str">
        <f t="shared" si="548"/>
        <v>E2</v>
      </c>
      <c r="JL39" s="293">
        <f t="shared" si="86"/>
        <v>19</v>
      </c>
      <c r="JM39" s="292" t="str">
        <f t="shared" si="549"/>
        <v>E3</v>
      </c>
      <c r="JN39" s="296"/>
      <c r="JO39" s="296"/>
      <c r="JP39" s="301"/>
      <c r="JQ39" s="293" t="str">
        <f t="shared" si="550"/>
        <v/>
      </c>
      <c r="JR39" s="293" t="str">
        <f>IF((JQ39&lt;&gt;""),IF(OR($F39&lt;&gt;$G39,PrSettings!$M$4="●"),(($F39-$G39)=(JN39-JO39))*1,0),"")</f>
        <v/>
      </c>
      <c r="JS39" s="293" t="str">
        <f t="shared" si="551"/>
        <v/>
      </c>
      <c r="JT39" s="293" t="str">
        <f>IF(JQ39&lt;&gt;"",IF(ABS($F39-$G39)&gt;=PrSettings!$M$7,(ABS($F39-$G39-JN39+JO39)&lt;=1)*1,IF(AND(JQ39,$F39=$G39,$F39&gt;=PrSettings!$M$6),(ABS(JN39-$F39)&lt;=1)*1,IF(AND(ABS($F39-$G39-JN39+JO39)&lt;=1,$F39+$G39&gt;=PrSettings!$M$8),(ABS(JN39-$F39)&lt;=1)*(ABS(JO39-$G39)&lt;=1)*1,""))),"")</f>
        <v/>
      </c>
      <c r="JU39" s="302"/>
      <c r="JW39" s="291">
        <f t="shared" si="21"/>
        <v>18</v>
      </c>
      <c r="JX39" s="292" t="str">
        <f t="shared" si="552"/>
        <v>E2</v>
      </c>
      <c r="JY39" s="293">
        <f t="shared" si="89"/>
        <v>19</v>
      </c>
      <c r="JZ39" s="292" t="str">
        <f t="shared" si="553"/>
        <v>E3</v>
      </c>
      <c r="KA39" s="296"/>
      <c r="KB39" s="296"/>
      <c r="KC39" s="301"/>
      <c r="KD39" s="293" t="str">
        <f t="shared" si="554"/>
        <v/>
      </c>
      <c r="KE39" s="293" t="str">
        <f>IF((KD39&lt;&gt;""),IF(OR($F39&lt;&gt;$G39,PrSettings!$M$4="●"),(($F39-$G39)=(KA39-KB39))*1,0),"")</f>
        <v/>
      </c>
      <c r="KF39" s="293" t="str">
        <f t="shared" si="555"/>
        <v/>
      </c>
      <c r="KG39" s="293" t="str">
        <f>IF(KD39&lt;&gt;"",IF(ABS($F39-$G39)&gt;=PrSettings!$M$7,(ABS($F39-$G39-KA39+KB39)&lt;=1)*1,IF(AND(KD39,$F39=$G39,$F39&gt;=PrSettings!$M$6),(ABS(KA39-$F39)&lt;=1)*1,IF(AND(ABS($F39-$G39-KA39+KB39)&lt;=1,$F39+$G39&gt;=PrSettings!$M$8),(ABS(KA39-$F39)&lt;=1)*(ABS(KB39-$G39)&lt;=1)*1,""))),"")</f>
        <v/>
      </c>
      <c r="KH39" s="302"/>
      <c r="KJ39" s="291">
        <f t="shared" si="22"/>
        <v>18</v>
      </c>
      <c r="KK39" s="292" t="str">
        <f t="shared" si="556"/>
        <v>E2</v>
      </c>
      <c r="KL39" s="293">
        <f t="shared" si="92"/>
        <v>19</v>
      </c>
      <c r="KM39" s="292" t="str">
        <f t="shared" si="557"/>
        <v>E3</v>
      </c>
      <c r="KN39" s="296"/>
      <c r="KO39" s="296"/>
      <c r="KP39" s="301"/>
      <c r="KQ39" s="293" t="str">
        <f t="shared" si="558"/>
        <v/>
      </c>
      <c r="KR39" s="293" t="str">
        <f>IF((KQ39&lt;&gt;""),IF(OR($F39&lt;&gt;$G39,PrSettings!$M$4="●"),(($F39-$G39)=(KN39-KO39))*1,0),"")</f>
        <v/>
      </c>
      <c r="KS39" s="293" t="str">
        <f t="shared" si="559"/>
        <v/>
      </c>
      <c r="KT39" s="293" t="str">
        <f>IF(KQ39&lt;&gt;"",IF(ABS($F39-$G39)&gt;=PrSettings!$M$7,(ABS($F39-$G39-KN39+KO39)&lt;=1)*1,IF(AND(KQ39,$F39=$G39,$F39&gt;=PrSettings!$M$6),(ABS(KN39-$F39)&lt;=1)*1,IF(AND(ABS($F39-$G39-KN39+KO39)&lt;=1,$F39+$G39&gt;=PrSettings!$M$8),(ABS(KN39-$F39)&lt;=1)*(ABS(KO39-$G39)&lt;=1)*1,""))),"")</f>
        <v/>
      </c>
      <c r="KU39" s="302"/>
      <c r="KW39" s="291">
        <f t="shared" si="23"/>
        <v>18</v>
      </c>
      <c r="KX39" s="292" t="str">
        <f t="shared" si="560"/>
        <v>E2</v>
      </c>
      <c r="KY39" s="293">
        <f t="shared" si="95"/>
        <v>19</v>
      </c>
      <c r="KZ39" s="292" t="str">
        <f t="shared" si="561"/>
        <v>E3</v>
      </c>
      <c r="LA39" s="296"/>
      <c r="LB39" s="296"/>
      <c r="LC39" s="301"/>
      <c r="LD39" s="293" t="str">
        <f t="shared" si="562"/>
        <v/>
      </c>
      <c r="LE39" s="293" t="str">
        <f>IF((LD39&lt;&gt;""),IF(OR($F39&lt;&gt;$G39,PrSettings!$M$4="●"),(($F39-$G39)=(LA39-LB39))*1,0),"")</f>
        <v/>
      </c>
      <c r="LF39" s="293" t="str">
        <f t="shared" si="563"/>
        <v/>
      </c>
      <c r="LG39" s="293" t="str">
        <f>IF(LD39&lt;&gt;"",IF(ABS($F39-$G39)&gt;=PrSettings!$M$7,(ABS($F39-$G39-LA39+LB39)&lt;=1)*1,IF(AND(LD39,$F39=$G39,$F39&gt;=PrSettings!$M$6),(ABS(LA39-$F39)&lt;=1)*1,IF(AND(ABS($F39-$G39-LA39+LB39)&lt;=1,$F39+$G39&gt;=PrSettings!$M$8),(ABS(LA39-$F39)&lt;=1)*(ABS(LB39-$G39)&lt;=1)*1,""))),"")</f>
        <v/>
      </c>
      <c r="LH39" s="302"/>
      <c r="LJ39" s="291">
        <f t="shared" si="24"/>
        <v>18</v>
      </c>
      <c r="LK39" s="292" t="str">
        <f t="shared" si="564"/>
        <v>E2</v>
      </c>
      <c r="LL39" s="293">
        <f t="shared" si="98"/>
        <v>19</v>
      </c>
      <c r="LM39" s="292" t="str">
        <f t="shared" si="565"/>
        <v>E3</v>
      </c>
      <c r="LN39" s="296"/>
      <c r="LO39" s="296"/>
      <c r="LP39" s="301"/>
      <c r="LQ39" s="293" t="str">
        <f t="shared" si="566"/>
        <v/>
      </c>
      <c r="LR39" s="293" t="str">
        <f>IF((LQ39&lt;&gt;""),IF(OR($F39&lt;&gt;$G39,PrSettings!$M$4="●"),(($F39-$G39)=(LN39-LO39))*1,0),"")</f>
        <v/>
      </c>
      <c r="LS39" s="293" t="str">
        <f t="shared" si="567"/>
        <v/>
      </c>
      <c r="LT39" s="293" t="str">
        <f>IF(LQ39&lt;&gt;"",IF(ABS($F39-$G39)&gt;=PrSettings!$M$7,(ABS($F39-$G39-LN39+LO39)&lt;=1)*1,IF(AND(LQ39,$F39=$G39,$F39&gt;=PrSettings!$M$6),(ABS(LN39-$F39)&lt;=1)*1,IF(AND(ABS($F39-$G39-LN39+LO39)&lt;=1,$F39+$G39&gt;=PrSettings!$M$8),(ABS(LN39-$F39)&lt;=1)*(ABS(LO39-$G39)&lt;=1)*1,""))),"")</f>
        <v/>
      </c>
      <c r="LU39" s="302"/>
      <c r="LW39" s="291">
        <f t="shared" si="25"/>
        <v>18</v>
      </c>
      <c r="LX39" s="292" t="str">
        <f t="shared" si="568"/>
        <v>E2</v>
      </c>
      <c r="LY39" s="293">
        <f t="shared" si="101"/>
        <v>19</v>
      </c>
      <c r="LZ39" s="292" t="str">
        <f t="shared" si="569"/>
        <v>E3</v>
      </c>
      <c r="MA39" s="296"/>
      <c r="MB39" s="296"/>
      <c r="MC39" s="301"/>
      <c r="MD39" s="293" t="str">
        <f t="shared" si="570"/>
        <v/>
      </c>
      <c r="ME39" s="293" t="str">
        <f>IF((MD39&lt;&gt;""),IF(OR($F39&lt;&gt;$G39,PrSettings!$M$4="●"),(($F39-$G39)=(MA39-MB39))*1,0),"")</f>
        <v/>
      </c>
      <c r="MF39" s="293" t="str">
        <f t="shared" si="571"/>
        <v/>
      </c>
      <c r="MG39" s="293" t="str">
        <f>IF(MD39&lt;&gt;"",IF(ABS($F39-$G39)&gt;=PrSettings!$M$7,(ABS($F39-$G39-MA39+MB39)&lt;=1)*1,IF(AND(MD39,$F39=$G39,$F39&gt;=PrSettings!$M$6),(ABS(MA39-$F39)&lt;=1)*1,IF(AND(ABS($F39-$G39-MA39+MB39)&lt;=1,$F39+$G39&gt;=PrSettings!$M$8),(ABS(MA39-$F39)&lt;=1)*(ABS(MB39-$G39)&lt;=1)*1,""))),"")</f>
        <v/>
      </c>
      <c r="MH39" s="302"/>
    </row>
    <row r="40" spans="1:346" ht="24" customHeight="1" x14ac:dyDescent="0.25">
      <c r="B40" s="281" t="str">
        <f>Sprache!$E$95&amp;" F"</f>
        <v>Gruppe F</v>
      </c>
      <c r="C40" s="282"/>
      <c r="D40" s="303"/>
      <c r="E40" s="284"/>
      <c r="F40" s="304"/>
      <c r="G40" s="305"/>
      <c r="J40" s="281" t="str">
        <f t="shared" si="0"/>
        <v>Gruppe F</v>
      </c>
      <c r="K40" s="303"/>
      <c r="L40" s="303"/>
      <c r="M40" s="284"/>
      <c r="N40" s="287"/>
      <c r="O40" s="288"/>
      <c r="P40" s="285"/>
      <c r="Q40" s="289"/>
      <c r="R40" s="289"/>
      <c r="S40" s="284"/>
      <c r="T40" s="284"/>
      <c r="U40" s="290"/>
      <c r="W40" s="281" t="str">
        <f t="shared" si="1"/>
        <v>Gruppe F</v>
      </c>
      <c r="X40" s="303"/>
      <c r="Y40" s="303"/>
      <c r="Z40" s="284"/>
      <c r="AA40" s="287"/>
      <c r="AB40" s="288"/>
      <c r="AC40" s="285"/>
      <c r="AD40" s="289"/>
      <c r="AE40" s="289"/>
      <c r="AF40" s="284"/>
      <c r="AG40" s="284"/>
      <c r="AH40" s="290"/>
      <c r="AJ40" s="281" t="str">
        <f t="shared" si="2"/>
        <v>Gruppe F</v>
      </c>
      <c r="AK40" s="303"/>
      <c r="AL40" s="303"/>
      <c r="AM40" s="284"/>
      <c r="AN40" s="287"/>
      <c r="AO40" s="288"/>
      <c r="AP40" s="285"/>
      <c r="AQ40" s="289"/>
      <c r="AR40" s="289"/>
      <c r="AS40" s="284"/>
      <c r="AT40" s="284"/>
      <c r="AU40" s="290"/>
      <c r="AW40" s="281" t="str">
        <f t="shared" si="3"/>
        <v>Gruppe F</v>
      </c>
      <c r="AX40" s="303"/>
      <c r="AY40" s="303"/>
      <c r="AZ40" s="284"/>
      <c r="BA40" s="287"/>
      <c r="BB40" s="288"/>
      <c r="BC40" s="285"/>
      <c r="BD40" s="289"/>
      <c r="BE40" s="289"/>
      <c r="BF40" s="284"/>
      <c r="BG40" s="284"/>
      <c r="BH40" s="290"/>
      <c r="BJ40" s="281" t="str">
        <f t="shared" si="4"/>
        <v>Gruppe F</v>
      </c>
      <c r="BK40" s="303"/>
      <c r="BL40" s="303"/>
      <c r="BM40" s="284"/>
      <c r="BN40" s="287"/>
      <c r="BO40" s="288"/>
      <c r="BP40" s="285"/>
      <c r="BQ40" s="289"/>
      <c r="BR40" s="289"/>
      <c r="BS40" s="284"/>
      <c r="BT40" s="284"/>
      <c r="BU40" s="290"/>
      <c r="BW40" s="281" t="str">
        <f t="shared" si="5"/>
        <v>Gruppe F</v>
      </c>
      <c r="BX40" s="303"/>
      <c r="BY40" s="303"/>
      <c r="BZ40" s="284"/>
      <c r="CA40" s="287"/>
      <c r="CB40" s="288"/>
      <c r="CC40" s="285"/>
      <c r="CD40" s="289"/>
      <c r="CE40" s="289"/>
      <c r="CF40" s="284"/>
      <c r="CG40" s="284"/>
      <c r="CH40" s="290"/>
      <c r="CJ40" s="281" t="str">
        <f t="shared" si="6"/>
        <v>Gruppe F</v>
      </c>
      <c r="CK40" s="303"/>
      <c r="CL40" s="303"/>
      <c r="CM40" s="284"/>
      <c r="CN40" s="287"/>
      <c r="CO40" s="288"/>
      <c r="CP40" s="285"/>
      <c r="CQ40" s="289"/>
      <c r="CR40" s="289"/>
      <c r="CS40" s="284"/>
      <c r="CT40" s="284"/>
      <c r="CU40" s="290"/>
      <c r="CW40" s="281" t="str">
        <f t="shared" si="7"/>
        <v>Gruppe F</v>
      </c>
      <c r="CX40" s="303"/>
      <c r="CY40" s="303"/>
      <c r="CZ40" s="284"/>
      <c r="DA40" s="287"/>
      <c r="DB40" s="288"/>
      <c r="DC40" s="285"/>
      <c r="DD40" s="289"/>
      <c r="DE40" s="289"/>
      <c r="DF40" s="284"/>
      <c r="DG40" s="284"/>
      <c r="DH40" s="290"/>
      <c r="DJ40" s="281" t="str">
        <f t="shared" si="8"/>
        <v>Gruppe F</v>
      </c>
      <c r="DK40" s="303"/>
      <c r="DL40" s="303"/>
      <c r="DM40" s="284"/>
      <c r="DN40" s="287"/>
      <c r="DO40" s="288"/>
      <c r="DP40" s="285"/>
      <c r="DQ40" s="289"/>
      <c r="DR40" s="289"/>
      <c r="DS40" s="284"/>
      <c r="DT40" s="284"/>
      <c r="DU40" s="290"/>
      <c r="DW40" s="281" t="str">
        <f t="shared" si="9"/>
        <v>Gruppe F</v>
      </c>
      <c r="DX40" s="303"/>
      <c r="DY40" s="303"/>
      <c r="DZ40" s="284"/>
      <c r="EA40" s="287"/>
      <c r="EB40" s="288"/>
      <c r="EC40" s="285"/>
      <c r="ED40" s="289"/>
      <c r="EE40" s="289"/>
      <c r="EF40" s="284"/>
      <c r="EG40" s="284"/>
      <c r="EH40" s="290"/>
      <c r="EJ40" s="281" t="str">
        <f t="shared" si="10"/>
        <v>Gruppe F</v>
      </c>
      <c r="EK40" s="303"/>
      <c r="EL40" s="303"/>
      <c r="EM40" s="284"/>
      <c r="EN40" s="287"/>
      <c r="EO40" s="288"/>
      <c r="EP40" s="285"/>
      <c r="EQ40" s="289"/>
      <c r="ER40" s="289"/>
      <c r="ES40" s="284"/>
      <c r="ET40" s="284"/>
      <c r="EU40" s="290"/>
      <c r="EW40" s="281" t="str">
        <f t="shared" si="11"/>
        <v>Gruppe F</v>
      </c>
      <c r="EX40" s="303"/>
      <c r="EY40" s="303"/>
      <c r="EZ40" s="284"/>
      <c r="FA40" s="287"/>
      <c r="FB40" s="288"/>
      <c r="FC40" s="285"/>
      <c r="FD40" s="289"/>
      <c r="FE40" s="289"/>
      <c r="FF40" s="284"/>
      <c r="FG40" s="284"/>
      <c r="FH40" s="290"/>
      <c r="FJ40" s="281" t="str">
        <f t="shared" si="12"/>
        <v>Gruppe F</v>
      </c>
      <c r="FK40" s="303"/>
      <c r="FL40" s="303"/>
      <c r="FM40" s="284"/>
      <c r="FN40" s="287"/>
      <c r="FO40" s="288"/>
      <c r="FP40" s="285"/>
      <c r="FQ40" s="289"/>
      <c r="FR40" s="289"/>
      <c r="FS40" s="284"/>
      <c r="FT40" s="284"/>
      <c r="FU40" s="290"/>
      <c r="FW40" s="281" t="str">
        <f t="shared" si="13"/>
        <v>Gruppe F</v>
      </c>
      <c r="FX40" s="303"/>
      <c r="FY40" s="303"/>
      <c r="FZ40" s="284"/>
      <c r="GA40" s="287"/>
      <c r="GB40" s="288"/>
      <c r="GC40" s="285"/>
      <c r="GD40" s="289"/>
      <c r="GE40" s="289"/>
      <c r="GF40" s="284"/>
      <c r="GG40" s="284"/>
      <c r="GH40" s="290"/>
      <c r="GJ40" s="281" t="str">
        <f t="shared" si="14"/>
        <v>Gruppe F</v>
      </c>
      <c r="GK40" s="303"/>
      <c r="GL40" s="303"/>
      <c r="GM40" s="284"/>
      <c r="GN40" s="287"/>
      <c r="GO40" s="288"/>
      <c r="GP40" s="285"/>
      <c r="GQ40" s="289"/>
      <c r="GR40" s="289"/>
      <c r="GS40" s="284"/>
      <c r="GT40" s="284"/>
      <c r="GU40" s="290"/>
      <c r="GW40" s="281" t="str">
        <f t="shared" si="15"/>
        <v>Gruppe F</v>
      </c>
      <c r="GX40" s="303"/>
      <c r="GY40" s="303"/>
      <c r="GZ40" s="284"/>
      <c r="HA40" s="287"/>
      <c r="HB40" s="288"/>
      <c r="HC40" s="285"/>
      <c r="HD40" s="289"/>
      <c r="HE40" s="289"/>
      <c r="HF40" s="284"/>
      <c r="HG40" s="284"/>
      <c r="HH40" s="290"/>
      <c r="HJ40" s="281" t="str">
        <f t="shared" si="16"/>
        <v>Gruppe F</v>
      </c>
      <c r="HK40" s="303"/>
      <c r="HL40" s="303"/>
      <c r="HM40" s="284"/>
      <c r="HN40" s="287"/>
      <c r="HO40" s="288"/>
      <c r="HP40" s="285"/>
      <c r="HQ40" s="289"/>
      <c r="HR40" s="289"/>
      <c r="HS40" s="284"/>
      <c r="HT40" s="284"/>
      <c r="HU40" s="290"/>
      <c r="HW40" s="281" t="str">
        <f t="shared" si="17"/>
        <v>Gruppe F</v>
      </c>
      <c r="HX40" s="303"/>
      <c r="HY40" s="303"/>
      <c r="HZ40" s="284"/>
      <c r="IA40" s="287"/>
      <c r="IB40" s="288"/>
      <c r="IC40" s="285"/>
      <c r="ID40" s="289"/>
      <c r="IE40" s="289"/>
      <c r="IF40" s="284"/>
      <c r="IG40" s="284"/>
      <c r="IH40" s="290"/>
      <c r="IJ40" s="281" t="str">
        <f t="shared" si="18"/>
        <v>Gruppe F</v>
      </c>
      <c r="IK40" s="303"/>
      <c r="IL40" s="303"/>
      <c r="IM40" s="284"/>
      <c r="IN40" s="287"/>
      <c r="IO40" s="288"/>
      <c r="IP40" s="285"/>
      <c r="IQ40" s="289"/>
      <c r="IR40" s="289"/>
      <c r="IS40" s="284"/>
      <c r="IT40" s="284"/>
      <c r="IU40" s="290"/>
      <c r="IW40" s="281" t="str">
        <f t="shared" si="19"/>
        <v>Gruppe F</v>
      </c>
      <c r="IX40" s="303"/>
      <c r="IY40" s="303"/>
      <c r="IZ40" s="284"/>
      <c r="JA40" s="287"/>
      <c r="JB40" s="288"/>
      <c r="JC40" s="285"/>
      <c r="JD40" s="289"/>
      <c r="JE40" s="289"/>
      <c r="JF40" s="284"/>
      <c r="JG40" s="284"/>
      <c r="JH40" s="290"/>
      <c r="JJ40" s="281" t="str">
        <f t="shared" si="20"/>
        <v>Gruppe F</v>
      </c>
      <c r="JK40" s="303"/>
      <c r="JL40" s="303"/>
      <c r="JM40" s="284"/>
      <c r="JN40" s="287"/>
      <c r="JO40" s="288"/>
      <c r="JP40" s="285"/>
      <c r="JQ40" s="289"/>
      <c r="JR40" s="289"/>
      <c r="JS40" s="284"/>
      <c r="JT40" s="284"/>
      <c r="JU40" s="290"/>
      <c r="JW40" s="281" t="str">
        <f t="shared" si="21"/>
        <v>Gruppe F</v>
      </c>
      <c r="JX40" s="303"/>
      <c r="JY40" s="303"/>
      <c r="JZ40" s="284"/>
      <c r="KA40" s="287"/>
      <c r="KB40" s="288"/>
      <c r="KC40" s="285"/>
      <c r="KD40" s="289"/>
      <c r="KE40" s="289"/>
      <c r="KF40" s="284"/>
      <c r="KG40" s="284"/>
      <c r="KH40" s="290"/>
      <c r="KJ40" s="281" t="str">
        <f t="shared" si="22"/>
        <v>Gruppe F</v>
      </c>
      <c r="KK40" s="303"/>
      <c r="KL40" s="303"/>
      <c r="KM40" s="284"/>
      <c r="KN40" s="287"/>
      <c r="KO40" s="288"/>
      <c r="KP40" s="285"/>
      <c r="KQ40" s="289"/>
      <c r="KR40" s="289"/>
      <c r="KS40" s="284"/>
      <c r="KT40" s="284"/>
      <c r="KU40" s="290"/>
      <c r="KW40" s="281" t="str">
        <f t="shared" si="23"/>
        <v>Gruppe F</v>
      </c>
      <c r="KX40" s="303"/>
      <c r="KY40" s="303"/>
      <c r="KZ40" s="284"/>
      <c r="LA40" s="287"/>
      <c r="LB40" s="288"/>
      <c r="LC40" s="285"/>
      <c r="LD40" s="289"/>
      <c r="LE40" s="289"/>
      <c r="LF40" s="284"/>
      <c r="LG40" s="284"/>
      <c r="LH40" s="290"/>
      <c r="LJ40" s="281" t="str">
        <f t="shared" si="24"/>
        <v>Gruppe F</v>
      </c>
      <c r="LK40" s="303"/>
      <c r="LL40" s="303"/>
      <c r="LM40" s="284"/>
      <c r="LN40" s="287"/>
      <c r="LO40" s="288"/>
      <c r="LP40" s="285"/>
      <c r="LQ40" s="289"/>
      <c r="LR40" s="289"/>
      <c r="LS40" s="284"/>
      <c r="LT40" s="284"/>
      <c r="LU40" s="290"/>
      <c r="LW40" s="281" t="str">
        <f t="shared" si="25"/>
        <v>Gruppe F</v>
      </c>
      <c r="LX40" s="303"/>
      <c r="LY40" s="303"/>
      <c r="LZ40" s="284"/>
      <c r="MA40" s="287"/>
      <c r="MB40" s="288"/>
      <c r="MC40" s="285"/>
      <c r="MD40" s="289"/>
      <c r="ME40" s="289"/>
      <c r="MF40" s="284"/>
      <c r="MG40" s="284"/>
      <c r="MH40" s="290"/>
    </row>
    <row r="41" spans="1:346" x14ac:dyDescent="0.25">
      <c r="B41" s="291">
        <f>INDEX(Groups!$C$7:$C$35,MATCH(C41,Groups!$D$7:$D$35,0))</f>
        <v>21</v>
      </c>
      <c r="C41" s="292" t="str">
        <f>CalcF!$P$22</f>
        <v>F1</v>
      </c>
      <c r="D41" s="293">
        <f>INDEX(Groups!$C$7:$C$35,MATCH(E41,Groups!$D$7:$D$35,0))</f>
        <v>22</v>
      </c>
      <c r="E41" s="292" t="str">
        <f>CalcF!$Q$22</f>
        <v>F2</v>
      </c>
      <c r="F41" s="294" t="str">
        <f>CalcF!$R$22</f>
        <v/>
      </c>
      <c r="G41" s="295" t="str">
        <f>CalcF!$S$22</f>
        <v/>
      </c>
      <c r="J41" s="291">
        <f t="shared" si="0"/>
        <v>21</v>
      </c>
      <c r="K41" s="292" t="str">
        <f t="shared" ref="K41:K46" si="572">$C41</f>
        <v>F1</v>
      </c>
      <c r="L41" s="293">
        <f t="shared" si="26"/>
        <v>22</v>
      </c>
      <c r="M41" s="292" t="str">
        <f t="shared" ref="M41:M46" si="573">$E41</f>
        <v>F2</v>
      </c>
      <c r="N41" s="296"/>
      <c r="O41" s="296"/>
      <c r="P41" s="297"/>
      <c r="Q41" s="293" t="str">
        <f t="shared" ref="Q41:Q46" si="574">IF(($F41&lt;&gt;"")*($G41&lt;&gt;"")*(N41&lt;&gt;"")*(O41&lt;&gt;""),($F41&gt;$G41)*(N41&gt;O41)+($F41=$G41)*(N41=O41)+($F41&lt;$G41)*(N41&lt;O41),"")</f>
        <v/>
      </c>
      <c r="R41" s="293" t="str">
        <f>IF((Q41&lt;&gt;""),IF(OR($F41&lt;&gt;$G41,PrSettings!$M$4="●"),(($F41-$G41)=(N41-O41))*1,0),"")</f>
        <v/>
      </c>
      <c r="S41" s="293" t="str">
        <f t="shared" ref="S41:S46" si="575">IF((Q41&lt;&gt;""),($F41=N41)*($G41=O41),"")</f>
        <v/>
      </c>
      <c r="T41" s="293" t="str">
        <f>IF(Q41&lt;&gt;"",IF(ABS($F41-$G41)&gt;=PrSettings!$M$7,(ABS($F41-$G41-N41+O41)&lt;=1)*1,IF(AND(Q41,$F41=$G41,$F41&gt;=PrSettings!$M$6),(ABS(N41-$F41)&lt;=1)*1,IF(AND(ABS($F41-$G41-N41+O41)&lt;=1,$F41+$G41&gt;=PrSettings!$M$8),(ABS(N41-$F41)&lt;=1)*(ABS(O41-$G41)&lt;=1)*1,""))),"")</f>
        <v/>
      </c>
      <c r="U41" s="298"/>
      <c r="W41" s="291">
        <f t="shared" si="1"/>
        <v>21</v>
      </c>
      <c r="X41" s="292" t="str">
        <f t="shared" ref="X41:X46" si="576">$C41</f>
        <v>F1</v>
      </c>
      <c r="Y41" s="293">
        <f t="shared" si="29"/>
        <v>22</v>
      </c>
      <c r="Z41" s="292" t="str">
        <f t="shared" ref="Z41:Z46" si="577">$E41</f>
        <v>F2</v>
      </c>
      <c r="AA41" s="296"/>
      <c r="AB41" s="296"/>
      <c r="AC41" s="297"/>
      <c r="AD41" s="293" t="str">
        <f t="shared" ref="AD41:AD46" si="578">IF(($F41&lt;&gt;"")*($G41&lt;&gt;"")*(AA41&lt;&gt;"")*(AB41&lt;&gt;""),($F41&gt;$G41)*(AA41&gt;AB41)+($F41=$G41)*(AA41=AB41)+($F41&lt;$G41)*(AA41&lt;AB41),"")</f>
        <v/>
      </c>
      <c r="AE41" s="293" t="str">
        <f>IF((AD41&lt;&gt;""),IF(OR($F41&lt;&gt;$G41,PrSettings!$M$4="●"),(($F41-$G41)=(AA41-AB41))*1,0),"")</f>
        <v/>
      </c>
      <c r="AF41" s="293" t="str">
        <f t="shared" ref="AF41:AF46" si="579">IF((AD41&lt;&gt;""),($F41=AA41)*($G41=AB41),"")</f>
        <v/>
      </c>
      <c r="AG41" s="293" t="str">
        <f>IF(AD41&lt;&gt;"",IF(ABS($F41-$G41)&gt;=PrSettings!$M$7,(ABS($F41-$G41-AA41+AB41)&lt;=1)*1,IF(AND(AD41,$F41=$G41,$F41&gt;=PrSettings!$M$6),(ABS(AA41-$F41)&lt;=1)*1,IF(AND(ABS($F41-$G41-AA41+AB41)&lt;=1,$F41+$G41&gt;=PrSettings!$M$8),(ABS(AA41-$F41)&lt;=1)*(ABS(AB41-$G41)&lt;=1)*1,""))),"")</f>
        <v/>
      </c>
      <c r="AH41" s="298"/>
      <c r="AJ41" s="291">
        <f t="shared" si="2"/>
        <v>21</v>
      </c>
      <c r="AK41" s="292" t="str">
        <f t="shared" ref="AK41:AK46" si="580">$C41</f>
        <v>F1</v>
      </c>
      <c r="AL41" s="293">
        <f t="shared" si="32"/>
        <v>22</v>
      </c>
      <c r="AM41" s="292" t="str">
        <f t="shared" ref="AM41:AM46" si="581">$E41</f>
        <v>F2</v>
      </c>
      <c r="AN41" s="296"/>
      <c r="AO41" s="296"/>
      <c r="AP41" s="297"/>
      <c r="AQ41" s="293" t="str">
        <f t="shared" ref="AQ41:AQ46" si="582">IF(($F41&lt;&gt;"")*($G41&lt;&gt;"")*(AN41&lt;&gt;"")*(AO41&lt;&gt;""),($F41&gt;$G41)*(AN41&gt;AO41)+($F41=$G41)*(AN41=AO41)+($F41&lt;$G41)*(AN41&lt;AO41),"")</f>
        <v/>
      </c>
      <c r="AR41" s="293" t="str">
        <f>IF((AQ41&lt;&gt;""),IF(OR($F41&lt;&gt;$G41,PrSettings!$M$4="●"),(($F41-$G41)=(AN41-AO41))*1,0),"")</f>
        <v/>
      </c>
      <c r="AS41" s="293" t="str">
        <f t="shared" ref="AS41:AS46" si="583">IF((AQ41&lt;&gt;""),($F41=AN41)*($G41=AO41),"")</f>
        <v/>
      </c>
      <c r="AT41" s="293" t="str">
        <f>IF(AQ41&lt;&gt;"",IF(ABS($F41-$G41)&gt;=PrSettings!$M$7,(ABS($F41-$G41-AN41+AO41)&lt;=1)*1,IF(AND(AQ41,$F41=$G41,$F41&gt;=PrSettings!$M$6),(ABS(AN41-$F41)&lt;=1)*1,IF(AND(ABS($F41-$G41-AN41+AO41)&lt;=1,$F41+$G41&gt;=PrSettings!$M$8),(ABS(AN41-$F41)&lt;=1)*(ABS(AO41-$G41)&lt;=1)*1,""))),"")</f>
        <v/>
      </c>
      <c r="AU41" s="298"/>
      <c r="AW41" s="291">
        <f t="shared" si="3"/>
        <v>21</v>
      </c>
      <c r="AX41" s="292" t="str">
        <f t="shared" ref="AX41:AX46" si="584">$C41</f>
        <v>F1</v>
      </c>
      <c r="AY41" s="293">
        <f t="shared" si="35"/>
        <v>22</v>
      </c>
      <c r="AZ41" s="292" t="str">
        <f t="shared" ref="AZ41:AZ46" si="585">$E41</f>
        <v>F2</v>
      </c>
      <c r="BA41" s="296"/>
      <c r="BB41" s="296"/>
      <c r="BC41" s="297"/>
      <c r="BD41" s="293" t="str">
        <f t="shared" ref="BD41:BD46" si="586">IF(($F41&lt;&gt;"")*($G41&lt;&gt;"")*(BA41&lt;&gt;"")*(BB41&lt;&gt;""),($F41&gt;$G41)*(BA41&gt;BB41)+($F41=$G41)*(BA41=BB41)+($F41&lt;$G41)*(BA41&lt;BB41),"")</f>
        <v/>
      </c>
      <c r="BE41" s="293" t="str">
        <f>IF((BD41&lt;&gt;""),IF(OR($F41&lt;&gt;$G41,PrSettings!$M$4="●"),(($F41-$G41)=(BA41-BB41))*1,0),"")</f>
        <v/>
      </c>
      <c r="BF41" s="293" t="str">
        <f t="shared" ref="BF41:BF46" si="587">IF((BD41&lt;&gt;""),($F41=BA41)*($G41=BB41),"")</f>
        <v/>
      </c>
      <c r="BG41" s="293" t="str">
        <f>IF(BD41&lt;&gt;"",IF(ABS($F41-$G41)&gt;=PrSettings!$M$7,(ABS($F41-$G41-BA41+BB41)&lt;=1)*1,IF(AND(BD41,$F41=$G41,$F41&gt;=PrSettings!$M$6),(ABS(BA41-$F41)&lt;=1)*1,IF(AND(ABS($F41-$G41-BA41+BB41)&lt;=1,$F41+$G41&gt;=PrSettings!$M$8),(ABS(BA41-$F41)&lt;=1)*(ABS(BB41-$G41)&lt;=1)*1,""))),"")</f>
        <v/>
      </c>
      <c r="BH41" s="298"/>
      <c r="BJ41" s="291">
        <f t="shared" si="4"/>
        <v>21</v>
      </c>
      <c r="BK41" s="292" t="str">
        <f t="shared" ref="BK41:BK46" si="588">$C41</f>
        <v>F1</v>
      </c>
      <c r="BL41" s="293">
        <f t="shared" si="38"/>
        <v>22</v>
      </c>
      <c r="BM41" s="292" t="str">
        <f t="shared" ref="BM41:BM46" si="589">$E41</f>
        <v>F2</v>
      </c>
      <c r="BN41" s="296"/>
      <c r="BO41" s="296"/>
      <c r="BP41" s="297"/>
      <c r="BQ41" s="293" t="str">
        <f t="shared" ref="BQ41:BQ46" si="590">IF(($F41&lt;&gt;"")*($G41&lt;&gt;"")*(BN41&lt;&gt;"")*(BO41&lt;&gt;""),($F41&gt;$G41)*(BN41&gt;BO41)+($F41=$G41)*(BN41=BO41)+($F41&lt;$G41)*(BN41&lt;BO41),"")</f>
        <v/>
      </c>
      <c r="BR41" s="293" t="str">
        <f>IF((BQ41&lt;&gt;""),IF(OR($F41&lt;&gt;$G41,PrSettings!$M$4="●"),(($F41-$G41)=(BN41-BO41))*1,0),"")</f>
        <v/>
      </c>
      <c r="BS41" s="293" t="str">
        <f t="shared" ref="BS41:BS46" si="591">IF((BQ41&lt;&gt;""),($F41=BN41)*($G41=BO41),"")</f>
        <v/>
      </c>
      <c r="BT41" s="293" t="str">
        <f>IF(BQ41&lt;&gt;"",IF(ABS($F41-$G41)&gt;=PrSettings!$M$7,(ABS($F41-$G41-BN41+BO41)&lt;=1)*1,IF(AND(BQ41,$F41=$G41,$F41&gt;=PrSettings!$M$6),(ABS(BN41-$F41)&lt;=1)*1,IF(AND(ABS($F41-$G41-BN41+BO41)&lt;=1,$F41+$G41&gt;=PrSettings!$M$8),(ABS(BN41-$F41)&lt;=1)*(ABS(BO41-$G41)&lt;=1)*1,""))),"")</f>
        <v/>
      </c>
      <c r="BU41" s="298"/>
      <c r="BW41" s="291">
        <f t="shared" si="5"/>
        <v>21</v>
      </c>
      <c r="BX41" s="292" t="str">
        <f t="shared" ref="BX41:BX46" si="592">$C41</f>
        <v>F1</v>
      </c>
      <c r="BY41" s="293">
        <f t="shared" si="41"/>
        <v>22</v>
      </c>
      <c r="BZ41" s="292" t="str">
        <f t="shared" ref="BZ41:BZ46" si="593">$E41</f>
        <v>F2</v>
      </c>
      <c r="CA41" s="296"/>
      <c r="CB41" s="296"/>
      <c r="CC41" s="297"/>
      <c r="CD41" s="293" t="str">
        <f t="shared" ref="CD41:CD46" si="594">IF(($F41&lt;&gt;"")*($G41&lt;&gt;"")*(CA41&lt;&gt;"")*(CB41&lt;&gt;""),($F41&gt;$G41)*(CA41&gt;CB41)+($F41=$G41)*(CA41=CB41)+($F41&lt;$G41)*(CA41&lt;CB41),"")</f>
        <v/>
      </c>
      <c r="CE41" s="293" t="str">
        <f>IF((CD41&lt;&gt;""),IF(OR($F41&lt;&gt;$G41,PrSettings!$M$4="●"),(($F41-$G41)=(CA41-CB41))*1,0),"")</f>
        <v/>
      </c>
      <c r="CF41" s="293" t="str">
        <f t="shared" ref="CF41:CF46" si="595">IF((CD41&lt;&gt;""),($F41=CA41)*($G41=CB41),"")</f>
        <v/>
      </c>
      <c r="CG41" s="293" t="str">
        <f>IF(CD41&lt;&gt;"",IF(ABS($F41-$G41)&gt;=PrSettings!$M$7,(ABS($F41-$G41-CA41+CB41)&lt;=1)*1,IF(AND(CD41,$F41=$G41,$F41&gt;=PrSettings!$M$6),(ABS(CA41-$F41)&lt;=1)*1,IF(AND(ABS($F41-$G41-CA41+CB41)&lt;=1,$F41+$G41&gt;=PrSettings!$M$8),(ABS(CA41-$F41)&lt;=1)*(ABS(CB41-$G41)&lt;=1)*1,""))),"")</f>
        <v/>
      </c>
      <c r="CH41" s="298"/>
      <c r="CJ41" s="291">
        <f t="shared" si="6"/>
        <v>21</v>
      </c>
      <c r="CK41" s="292" t="str">
        <f t="shared" ref="CK41:CK46" si="596">$C41</f>
        <v>F1</v>
      </c>
      <c r="CL41" s="293">
        <f t="shared" si="44"/>
        <v>22</v>
      </c>
      <c r="CM41" s="292" t="str">
        <f t="shared" ref="CM41:CM46" si="597">$E41</f>
        <v>F2</v>
      </c>
      <c r="CN41" s="296"/>
      <c r="CO41" s="296"/>
      <c r="CP41" s="297"/>
      <c r="CQ41" s="293" t="str">
        <f t="shared" ref="CQ41:CQ46" si="598">IF(($F41&lt;&gt;"")*($G41&lt;&gt;"")*(CN41&lt;&gt;"")*(CO41&lt;&gt;""),($F41&gt;$G41)*(CN41&gt;CO41)+($F41=$G41)*(CN41=CO41)+($F41&lt;$G41)*(CN41&lt;CO41),"")</f>
        <v/>
      </c>
      <c r="CR41" s="293" t="str">
        <f>IF((CQ41&lt;&gt;""),IF(OR($F41&lt;&gt;$G41,PrSettings!$M$4="●"),(($F41-$G41)=(CN41-CO41))*1,0),"")</f>
        <v/>
      </c>
      <c r="CS41" s="293" t="str">
        <f t="shared" ref="CS41:CS46" si="599">IF((CQ41&lt;&gt;""),($F41=CN41)*($G41=CO41),"")</f>
        <v/>
      </c>
      <c r="CT41" s="293" t="str">
        <f>IF(CQ41&lt;&gt;"",IF(ABS($F41-$G41)&gt;=PrSettings!$M$7,(ABS($F41-$G41-CN41+CO41)&lt;=1)*1,IF(AND(CQ41,$F41=$G41,$F41&gt;=PrSettings!$M$6),(ABS(CN41-$F41)&lt;=1)*1,IF(AND(ABS($F41-$G41-CN41+CO41)&lt;=1,$F41+$G41&gt;=PrSettings!$M$8),(ABS(CN41-$F41)&lt;=1)*(ABS(CO41-$G41)&lt;=1)*1,""))),"")</f>
        <v/>
      </c>
      <c r="CU41" s="298"/>
      <c r="CW41" s="291">
        <f t="shared" si="7"/>
        <v>21</v>
      </c>
      <c r="CX41" s="292" t="str">
        <f t="shared" ref="CX41:CX46" si="600">$C41</f>
        <v>F1</v>
      </c>
      <c r="CY41" s="293">
        <f t="shared" si="47"/>
        <v>22</v>
      </c>
      <c r="CZ41" s="292" t="str">
        <f t="shared" ref="CZ41:CZ46" si="601">$E41</f>
        <v>F2</v>
      </c>
      <c r="DA41" s="296"/>
      <c r="DB41" s="296"/>
      <c r="DC41" s="297"/>
      <c r="DD41" s="293" t="str">
        <f t="shared" ref="DD41:DD46" si="602">IF(($F41&lt;&gt;"")*($G41&lt;&gt;"")*(DA41&lt;&gt;"")*(DB41&lt;&gt;""),($F41&gt;$G41)*(DA41&gt;DB41)+($F41=$G41)*(DA41=DB41)+($F41&lt;$G41)*(DA41&lt;DB41),"")</f>
        <v/>
      </c>
      <c r="DE41" s="293" t="str">
        <f>IF((DD41&lt;&gt;""),IF(OR($F41&lt;&gt;$G41,PrSettings!$M$4="●"),(($F41-$G41)=(DA41-DB41))*1,0),"")</f>
        <v/>
      </c>
      <c r="DF41" s="293" t="str">
        <f t="shared" ref="DF41:DF46" si="603">IF((DD41&lt;&gt;""),($F41=DA41)*($G41=DB41),"")</f>
        <v/>
      </c>
      <c r="DG41" s="293" t="str">
        <f>IF(DD41&lt;&gt;"",IF(ABS($F41-$G41)&gt;=PrSettings!$M$7,(ABS($F41-$G41-DA41+DB41)&lt;=1)*1,IF(AND(DD41,$F41=$G41,$F41&gt;=PrSettings!$M$6),(ABS(DA41-$F41)&lt;=1)*1,IF(AND(ABS($F41-$G41-DA41+DB41)&lt;=1,$F41+$G41&gt;=PrSettings!$M$8),(ABS(DA41-$F41)&lt;=1)*(ABS(DB41-$G41)&lt;=1)*1,""))),"")</f>
        <v/>
      </c>
      <c r="DH41" s="298"/>
      <c r="DJ41" s="291">
        <f t="shared" si="8"/>
        <v>21</v>
      </c>
      <c r="DK41" s="292" t="str">
        <f t="shared" ref="DK41:DK46" si="604">$C41</f>
        <v>F1</v>
      </c>
      <c r="DL41" s="293">
        <f t="shared" si="50"/>
        <v>22</v>
      </c>
      <c r="DM41" s="292" t="str">
        <f t="shared" ref="DM41:DM46" si="605">$E41</f>
        <v>F2</v>
      </c>
      <c r="DN41" s="296"/>
      <c r="DO41" s="296"/>
      <c r="DP41" s="297"/>
      <c r="DQ41" s="293" t="str">
        <f t="shared" ref="DQ41:DQ46" si="606">IF(($F41&lt;&gt;"")*($G41&lt;&gt;"")*(DN41&lt;&gt;"")*(DO41&lt;&gt;""),($F41&gt;$G41)*(DN41&gt;DO41)+($F41=$G41)*(DN41=DO41)+($F41&lt;$G41)*(DN41&lt;DO41),"")</f>
        <v/>
      </c>
      <c r="DR41" s="293" t="str">
        <f>IF((DQ41&lt;&gt;""),IF(OR($F41&lt;&gt;$G41,PrSettings!$M$4="●"),(($F41-$G41)=(DN41-DO41))*1,0),"")</f>
        <v/>
      </c>
      <c r="DS41" s="293" t="str">
        <f t="shared" ref="DS41:DS46" si="607">IF((DQ41&lt;&gt;""),($F41=DN41)*($G41=DO41),"")</f>
        <v/>
      </c>
      <c r="DT41" s="293" t="str">
        <f>IF(DQ41&lt;&gt;"",IF(ABS($F41-$G41)&gt;=PrSettings!$M$7,(ABS($F41-$G41-DN41+DO41)&lt;=1)*1,IF(AND(DQ41,$F41=$G41,$F41&gt;=PrSettings!$M$6),(ABS(DN41-$F41)&lt;=1)*1,IF(AND(ABS($F41-$G41-DN41+DO41)&lt;=1,$F41+$G41&gt;=PrSettings!$M$8),(ABS(DN41-$F41)&lt;=1)*(ABS(DO41-$G41)&lt;=1)*1,""))),"")</f>
        <v/>
      </c>
      <c r="DU41" s="298"/>
      <c r="DW41" s="291">
        <f t="shared" si="9"/>
        <v>21</v>
      </c>
      <c r="DX41" s="292" t="str">
        <f t="shared" ref="DX41:DX46" si="608">$C41</f>
        <v>F1</v>
      </c>
      <c r="DY41" s="293">
        <f t="shared" si="53"/>
        <v>22</v>
      </c>
      <c r="DZ41" s="292" t="str">
        <f t="shared" ref="DZ41:DZ46" si="609">$E41</f>
        <v>F2</v>
      </c>
      <c r="EA41" s="296"/>
      <c r="EB41" s="296"/>
      <c r="EC41" s="297"/>
      <c r="ED41" s="293" t="str">
        <f t="shared" ref="ED41:ED46" si="610">IF(($F41&lt;&gt;"")*($G41&lt;&gt;"")*(EA41&lt;&gt;"")*(EB41&lt;&gt;""),($F41&gt;$G41)*(EA41&gt;EB41)+($F41=$G41)*(EA41=EB41)+($F41&lt;$G41)*(EA41&lt;EB41),"")</f>
        <v/>
      </c>
      <c r="EE41" s="293" t="str">
        <f>IF((ED41&lt;&gt;""),IF(OR($F41&lt;&gt;$G41,PrSettings!$M$4="●"),(($F41-$G41)=(EA41-EB41))*1,0),"")</f>
        <v/>
      </c>
      <c r="EF41" s="293" t="str">
        <f t="shared" ref="EF41:EF46" si="611">IF((ED41&lt;&gt;""),($F41=EA41)*($G41=EB41),"")</f>
        <v/>
      </c>
      <c r="EG41" s="293" t="str">
        <f>IF(ED41&lt;&gt;"",IF(ABS($F41-$G41)&gt;=PrSettings!$M$7,(ABS($F41-$G41-EA41+EB41)&lt;=1)*1,IF(AND(ED41,$F41=$G41,$F41&gt;=PrSettings!$M$6),(ABS(EA41-$F41)&lt;=1)*1,IF(AND(ABS($F41-$G41-EA41+EB41)&lt;=1,$F41+$G41&gt;=PrSettings!$M$8),(ABS(EA41-$F41)&lt;=1)*(ABS(EB41-$G41)&lt;=1)*1,""))),"")</f>
        <v/>
      </c>
      <c r="EH41" s="298"/>
      <c r="EJ41" s="291">
        <f t="shared" si="10"/>
        <v>21</v>
      </c>
      <c r="EK41" s="292" t="str">
        <f t="shared" ref="EK41:EK46" si="612">$C41</f>
        <v>F1</v>
      </c>
      <c r="EL41" s="293">
        <f t="shared" si="56"/>
        <v>22</v>
      </c>
      <c r="EM41" s="292" t="str">
        <f t="shared" ref="EM41:EM46" si="613">$E41</f>
        <v>F2</v>
      </c>
      <c r="EN41" s="296"/>
      <c r="EO41" s="296"/>
      <c r="EP41" s="297"/>
      <c r="EQ41" s="293" t="str">
        <f t="shared" ref="EQ41:EQ46" si="614">IF(($F41&lt;&gt;"")*($G41&lt;&gt;"")*(EN41&lt;&gt;"")*(EO41&lt;&gt;""),($F41&gt;$G41)*(EN41&gt;EO41)+($F41=$G41)*(EN41=EO41)+($F41&lt;$G41)*(EN41&lt;EO41),"")</f>
        <v/>
      </c>
      <c r="ER41" s="293" t="str">
        <f>IF((EQ41&lt;&gt;""),IF(OR($F41&lt;&gt;$G41,PrSettings!$M$4="●"),(($F41-$G41)=(EN41-EO41))*1,0),"")</f>
        <v/>
      </c>
      <c r="ES41" s="293" t="str">
        <f t="shared" ref="ES41:ES46" si="615">IF((EQ41&lt;&gt;""),($F41=EN41)*($G41=EO41),"")</f>
        <v/>
      </c>
      <c r="ET41" s="293" t="str">
        <f>IF(EQ41&lt;&gt;"",IF(ABS($F41-$G41)&gt;=PrSettings!$M$7,(ABS($F41-$G41-EN41+EO41)&lt;=1)*1,IF(AND(EQ41,$F41=$G41,$F41&gt;=PrSettings!$M$6),(ABS(EN41-$F41)&lt;=1)*1,IF(AND(ABS($F41-$G41-EN41+EO41)&lt;=1,$F41+$G41&gt;=PrSettings!$M$8),(ABS(EN41-$F41)&lt;=1)*(ABS(EO41-$G41)&lt;=1)*1,""))),"")</f>
        <v/>
      </c>
      <c r="EU41" s="298"/>
      <c r="EW41" s="291">
        <f t="shared" si="11"/>
        <v>21</v>
      </c>
      <c r="EX41" s="292" t="str">
        <f t="shared" ref="EX41:EX46" si="616">$C41</f>
        <v>F1</v>
      </c>
      <c r="EY41" s="293">
        <f t="shared" si="59"/>
        <v>22</v>
      </c>
      <c r="EZ41" s="292" t="str">
        <f t="shared" ref="EZ41:EZ46" si="617">$E41</f>
        <v>F2</v>
      </c>
      <c r="FA41" s="296"/>
      <c r="FB41" s="296"/>
      <c r="FC41" s="297"/>
      <c r="FD41" s="293" t="str">
        <f t="shared" ref="FD41:FD46" si="618">IF(($F41&lt;&gt;"")*($G41&lt;&gt;"")*(FA41&lt;&gt;"")*(FB41&lt;&gt;""),($F41&gt;$G41)*(FA41&gt;FB41)+($F41=$G41)*(FA41=FB41)+($F41&lt;$G41)*(FA41&lt;FB41),"")</f>
        <v/>
      </c>
      <c r="FE41" s="293" t="str">
        <f>IF((FD41&lt;&gt;""),IF(OR($F41&lt;&gt;$G41,PrSettings!$M$4="●"),(($F41-$G41)=(FA41-FB41))*1,0),"")</f>
        <v/>
      </c>
      <c r="FF41" s="293" t="str">
        <f t="shared" ref="FF41:FF46" si="619">IF((FD41&lt;&gt;""),($F41=FA41)*($G41=FB41),"")</f>
        <v/>
      </c>
      <c r="FG41" s="293" t="str">
        <f>IF(FD41&lt;&gt;"",IF(ABS($F41-$G41)&gt;=PrSettings!$M$7,(ABS($F41-$G41-FA41+FB41)&lt;=1)*1,IF(AND(FD41,$F41=$G41,$F41&gt;=PrSettings!$M$6),(ABS(FA41-$F41)&lt;=1)*1,IF(AND(ABS($F41-$G41-FA41+FB41)&lt;=1,$F41+$G41&gt;=PrSettings!$M$8),(ABS(FA41-$F41)&lt;=1)*(ABS(FB41-$G41)&lt;=1)*1,""))),"")</f>
        <v/>
      </c>
      <c r="FH41" s="298"/>
      <c r="FJ41" s="291">
        <f t="shared" si="12"/>
        <v>21</v>
      </c>
      <c r="FK41" s="292" t="str">
        <f t="shared" ref="FK41:FK46" si="620">$C41</f>
        <v>F1</v>
      </c>
      <c r="FL41" s="293">
        <f t="shared" si="62"/>
        <v>22</v>
      </c>
      <c r="FM41" s="292" t="str">
        <f t="shared" ref="FM41:FM46" si="621">$E41</f>
        <v>F2</v>
      </c>
      <c r="FN41" s="296"/>
      <c r="FO41" s="296"/>
      <c r="FP41" s="297"/>
      <c r="FQ41" s="293" t="str">
        <f t="shared" ref="FQ41:FQ46" si="622">IF(($F41&lt;&gt;"")*($G41&lt;&gt;"")*(FN41&lt;&gt;"")*(FO41&lt;&gt;""),($F41&gt;$G41)*(FN41&gt;FO41)+($F41=$G41)*(FN41=FO41)+($F41&lt;$G41)*(FN41&lt;FO41),"")</f>
        <v/>
      </c>
      <c r="FR41" s="293" t="str">
        <f>IF((FQ41&lt;&gt;""),IF(OR($F41&lt;&gt;$G41,PrSettings!$M$4="●"),(($F41-$G41)=(FN41-FO41))*1,0),"")</f>
        <v/>
      </c>
      <c r="FS41" s="293" t="str">
        <f t="shared" ref="FS41:FS46" si="623">IF((FQ41&lt;&gt;""),($F41=FN41)*($G41=FO41),"")</f>
        <v/>
      </c>
      <c r="FT41" s="293" t="str">
        <f>IF(FQ41&lt;&gt;"",IF(ABS($F41-$G41)&gt;=PrSettings!$M$7,(ABS($F41-$G41-FN41+FO41)&lt;=1)*1,IF(AND(FQ41,$F41=$G41,$F41&gt;=PrSettings!$M$6),(ABS(FN41-$F41)&lt;=1)*1,IF(AND(ABS($F41-$G41-FN41+FO41)&lt;=1,$F41+$G41&gt;=PrSettings!$M$8),(ABS(FN41-$F41)&lt;=1)*(ABS(FO41-$G41)&lt;=1)*1,""))),"")</f>
        <v/>
      </c>
      <c r="FU41" s="298"/>
      <c r="FW41" s="291">
        <f t="shared" si="13"/>
        <v>21</v>
      </c>
      <c r="FX41" s="292" t="str">
        <f t="shared" ref="FX41:FX46" si="624">$C41</f>
        <v>F1</v>
      </c>
      <c r="FY41" s="293">
        <f t="shared" si="65"/>
        <v>22</v>
      </c>
      <c r="FZ41" s="292" t="str">
        <f t="shared" ref="FZ41:FZ46" si="625">$E41</f>
        <v>F2</v>
      </c>
      <c r="GA41" s="296"/>
      <c r="GB41" s="296"/>
      <c r="GC41" s="297"/>
      <c r="GD41" s="293" t="str">
        <f t="shared" ref="GD41:GD46" si="626">IF(($F41&lt;&gt;"")*($G41&lt;&gt;"")*(GA41&lt;&gt;"")*(GB41&lt;&gt;""),($F41&gt;$G41)*(GA41&gt;GB41)+($F41=$G41)*(GA41=GB41)+($F41&lt;$G41)*(GA41&lt;GB41),"")</f>
        <v/>
      </c>
      <c r="GE41" s="293" t="str">
        <f>IF((GD41&lt;&gt;""),IF(OR($F41&lt;&gt;$G41,PrSettings!$M$4="●"),(($F41-$G41)=(GA41-GB41))*1,0),"")</f>
        <v/>
      </c>
      <c r="GF41" s="293" t="str">
        <f t="shared" ref="GF41:GF46" si="627">IF((GD41&lt;&gt;""),($F41=GA41)*($G41=GB41),"")</f>
        <v/>
      </c>
      <c r="GG41" s="293" t="str">
        <f>IF(GD41&lt;&gt;"",IF(ABS($F41-$G41)&gt;=PrSettings!$M$7,(ABS($F41-$G41-GA41+GB41)&lt;=1)*1,IF(AND(GD41,$F41=$G41,$F41&gt;=PrSettings!$M$6),(ABS(GA41-$F41)&lt;=1)*1,IF(AND(ABS($F41-$G41-GA41+GB41)&lt;=1,$F41+$G41&gt;=PrSettings!$M$8),(ABS(GA41-$F41)&lt;=1)*(ABS(GB41-$G41)&lt;=1)*1,""))),"")</f>
        <v/>
      </c>
      <c r="GH41" s="298"/>
      <c r="GJ41" s="291">
        <f t="shared" si="14"/>
        <v>21</v>
      </c>
      <c r="GK41" s="292" t="str">
        <f t="shared" ref="GK41:GK46" si="628">$C41</f>
        <v>F1</v>
      </c>
      <c r="GL41" s="293">
        <f t="shared" si="68"/>
        <v>22</v>
      </c>
      <c r="GM41" s="292" t="str">
        <f t="shared" ref="GM41:GM46" si="629">$E41</f>
        <v>F2</v>
      </c>
      <c r="GN41" s="296"/>
      <c r="GO41" s="296"/>
      <c r="GP41" s="297"/>
      <c r="GQ41" s="293" t="str">
        <f t="shared" ref="GQ41:GQ46" si="630">IF(($F41&lt;&gt;"")*($G41&lt;&gt;"")*(GN41&lt;&gt;"")*(GO41&lt;&gt;""),($F41&gt;$G41)*(GN41&gt;GO41)+($F41=$G41)*(GN41=GO41)+($F41&lt;$G41)*(GN41&lt;GO41),"")</f>
        <v/>
      </c>
      <c r="GR41" s="293" t="str">
        <f>IF((GQ41&lt;&gt;""),IF(OR($F41&lt;&gt;$G41,PrSettings!$M$4="●"),(($F41-$G41)=(GN41-GO41))*1,0),"")</f>
        <v/>
      </c>
      <c r="GS41" s="293" t="str">
        <f t="shared" ref="GS41:GS46" si="631">IF((GQ41&lt;&gt;""),($F41=GN41)*($G41=GO41),"")</f>
        <v/>
      </c>
      <c r="GT41" s="293" t="str">
        <f>IF(GQ41&lt;&gt;"",IF(ABS($F41-$G41)&gt;=PrSettings!$M$7,(ABS($F41-$G41-GN41+GO41)&lt;=1)*1,IF(AND(GQ41,$F41=$G41,$F41&gt;=PrSettings!$M$6),(ABS(GN41-$F41)&lt;=1)*1,IF(AND(ABS($F41-$G41-GN41+GO41)&lt;=1,$F41+$G41&gt;=PrSettings!$M$8),(ABS(GN41-$F41)&lt;=1)*(ABS(GO41-$G41)&lt;=1)*1,""))),"")</f>
        <v/>
      </c>
      <c r="GU41" s="298"/>
      <c r="GW41" s="291">
        <f t="shared" si="15"/>
        <v>21</v>
      </c>
      <c r="GX41" s="292" t="str">
        <f t="shared" ref="GX41:GX46" si="632">$C41</f>
        <v>F1</v>
      </c>
      <c r="GY41" s="293">
        <f t="shared" si="71"/>
        <v>22</v>
      </c>
      <c r="GZ41" s="292" t="str">
        <f t="shared" ref="GZ41:GZ46" si="633">$E41</f>
        <v>F2</v>
      </c>
      <c r="HA41" s="296"/>
      <c r="HB41" s="296"/>
      <c r="HC41" s="297"/>
      <c r="HD41" s="293" t="str">
        <f t="shared" ref="HD41:HD46" si="634">IF(($F41&lt;&gt;"")*($G41&lt;&gt;"")*(HA41&lt;&gt;"")*(HB41&lt;&gt;""),($F41&gt;$G41)*(HA41&gt;HB41)+($F41=$G41)*(HA41=HB41)+($F41&lt;$G41)*(HA41&lt;HB41),"")</f>
        <v/>
      </c>
      <c r="HE41" s="293" t="str">
        <f>IF((HD41&lt;&gt;""),IF(OR($F41&lt;&gt;$G41,PrSettings!$M$4="●"),(($F41-$G41)=(HA41-HB41))*1,0),"")</f>
        <v/>
      </c>
      <c r="HF41" s="293" t="str">
        <f t="shared" ref="HF41:HF46" si="635">IF((HD41&lt;&gt;""),($F41=HA41)*($G41=HB41),"")</f>
        <v/>
      </c>
      <c r="HG41" s="293" t="str">
        <f>IF(HD41&lt;&gt;"",IF(ABS($F41-$G41)&gt;=PrSettings!$M$7,(ABS($F41-$G41-HA41+HB41)&lt;=1)*1,IF(AND(HD41,$F41=$G41,$F41&gt;=PrSettings!$M$6),(ABS(HA41-$F41)&lt;=1)*1,IF(AND(ABS($F41-$G41-HA41+HB41)&lt;=1,$F41+$G41&gt;=PrSettings!$M$8),(ABS(HA41-$F41)&lt;=1)*(ABS(HB41-$G41)&lt;=1)*1,""))),"")</f>
        <v/>
      </c>
      <c r="HH41" s="298"/>
      <c r="HJ41" s="291">
        <f t="shared" si="16"/>
        <v>21</v>
      </c>
      <c r="HK41" s="292" t="str">
        <f t="shared" ref="HK41:HK46" si="636">$C41</f>
        <v>F1</v>
      </c>
      <c r="HL41" s="293">
        <f t="shared" si="74"/>
        <v>22</v>
      </c>
      <c r="HM41" s="292" t="str">
        <f t="shared" ref="HM41:HM46" si="637">$E41</f>
        <v>F2</v>
      </c>
      <c r="HN41" s="296"/>
      <c r="HO41" s="296"/>
      <c r="HP41" s="297"/>
      <c r="HQ41" s="293" t="str">
        <f t="shared" ref="HQ41:HQ46" si="638">IF(($F41&lt;&gt;"")*($G41&lt;&gt;"")*(HN41&lt;&gt;"")*(HO41&lt;&gt;""),($F41&gt;$G41)*(HN41&gt;HO41)+($F41=$G41)*(HN41=HO41)+($F41&lt;$G41)*(HN41&lt;HO41),"")</f>
        <v/>
      </c>
      <c r="HR41" s="293" t="str">
        <f>IF((HQ41&lt;&gt;""),IF(OR($F41&lt;&gt;$G41,PrSettings!$M$4="●"),(($F41-$G41)=(HN41-HO41))*1,0),"")</f>
        <v/>
      </c>
      <c r="HS41" s="293" t="str">
        <f t="shared" ref="HS41:HS46" si="639">IF((HQ41&lt;&gt;""),($F41=HN41)*($G41=HO41),"")</f>
        <v/>
      </c>
      <c r="HT41" s="293" t="str">
        <f>IF(HQ41&lt;&gt;"",IF(ABS($F41-$G41)&gt;=PrSettings!$M$7,(ABS($F41-$G41-HN41+HO41)&lt;=1)*1,IF(AND(HQ41,$F41=$G41,$F41&gt;=PrSettings!$M$6),(ABS(HN41-$F41)&lt;=1)*1,IF(AND(ABS($F41-$G41-HN41+HO41)&lt;=1,$F41+$G41&gt;=PrSettings!$M$8),(ABS(HN41-$F41)&lt;=1)*(ABS(HO41-$G41)&lt;=1)*1,""))),"")</f>
        <v/>
      </c>
      <c r="HU41" s="298"/>
      <c r="HW41" s="291">
        <f t="shared" si="17"/>
        <v>21</v>
      </c>
      <c r="HX41" s="292" t="str">
        <f t="shared" ref="HX41:HX46" si="640">$C41</f>
        <v>F1</v>
      </c>
      <c r="HY41" s="293">
        <f t="shared" si="77"/>
        <v>22</v>
      </c>
      <c r="HZ41" s="292" t="str">
        <f t="shared" ref="HZ41:HZ46" si="641">$E41</f>
        <v>F2</v>
      </c>
      <c r="IA41" s="296"/>
      <c r="IB41" s="296"/>
      <c r="IC41" s="297"/>
      <c r="ID41" s="293" t="str">
        <f t="shared" ref="ID41:ID46" si="642">IF(($F41&lt;&gt;"")*($G41&lt;&gt;"")*(IA41&lt;&gt;"")*(IB41&lt;&gt;""),($F41&gt;$G41)*(IA41&gt;IB41)+($F41=$G41)*(IA41=IB41)+($F41&lt;$G41)*(IA41&lt;IB41),"")</f>
        <v/>
      </c>
      <c r="IE41" s="293" t="str">
        <f>IF((ID41&lt;&gt;""),IF(OR($F41&lt;&gt;$G41,PrSettings!$M$4="●"),(($F41-$G41)=(IA41-IB41))*1,0),"")</f>
        <v/>
      </c>
      <c r="IF41" s="293" t="str">
        <f t="shared" ref="IF41:IF46" si="643">IF((ID41&lt;&gt;""),($F41=IA41)*($G41=IB41),"")</f>
        <v/>
      </c>
      <c r="IG41" s="293" t="str">
        <f>IF(ID41&lt;&gt;"",IF(ABS($F41-$G41)&gt;=PrSettings!$M$7,(ABS($F41-$G41-IA41+IB41)&lt;=1)*1,IF(AND(ID41,$F41=$G41,$F41&gt;=PrSettings!$M$6),(ABS(IA41-$F41)&lt;=1)*1,IF(AND(ABS($F41-$G41-IA41+IB41)&lt;=1,$F41+$G41&gt;=PrSettings!$M$8),(ABS(IA41-$F41)&lt;=1)*(ABS(IB41-$G41)&lt;=1)*1,""))),"")</f>
        <v/>
      </c>
      <c r="IH41" s="298"/>
      <c r="IJ41" s="291">
        <f t="shared" si="18"/>
        <v>21</v>
      </c>
      <c r="IK41" s="292" t="str">
        <f t="shared" ref="IK41:IK46" si="644">$C41</f>
        <v>F1</v>
      </c>
      <c r="IL41" s="293">
        <f t="shared" si="80"/>
        <v>22</v>
      </c>
      <c r="IM41" s="292" t="str">
        <f t="shared" ref="IM41:IM46" si="645">$E41</f>
        <v>F2</v>
      </c>
      <c r="IN41" s="296"/>
      <c r="IO41" s="296"/>
      <c r="IP41" s="297"/>
      <c r="IQ41" s="293" t="str">
        <f t="shared" ref="IQ41:IQ46" si="646">IF(($F41&lt;&gt;"")*($G41&lt;&gt;"")*(IN41&lt;&gt;"")*(IO41&lt;&gt;""),($F41&gt;$G41)*(IN41&gt;IO41)+($F41=$G41)*(IN41=IO41)+($F41&lt;$G41)*(IN41&lt;IO41),"")</f>
        <v/>
      </c>
      <c r="IR41" s="293" t="str">
        <f>IF((IQ41&lt;&gt;""),IF(OR($F41&lt;&gt;$G41,PrSettings!$M$4="●"),(($F41-$G41)=(IN41-IO41))*1,0),"")</f>
        <v/>
      </c>
      <c r="IS41" s="293" t="str">
        <f t="shared" ref="IS41:IS46" si="647">IF((IQ41&lt;&gt;""),($F41=IN41)*($G41=IO41),"")</f>
        <v/>
      </c>
      <c r="IT41" s="293" t="str">
        <f>IF(IQ41&lt;&gt;"",IF(ABS($F41-$G41)&gt;=PrSettings!$M$7,(ABS($F41-$G41-IN41+IO41)&lt;=1)*1,IF(AND(IQ41,$F41=$G41,$F41&gt;=PrSettings!$M$6),(ABS(IN41-$F41)&lt;=1)*1,IF(AND(ABS($F41-$G41-IN41+IO41)&lt;=1,$F41+$G41&gt;=PrSettings!$M$8),(ABS(IN41-$F41)&lt;=1)*(ABS(IO41-$G41)&lt;=1)*1,""))),"")</f>
        <v/>
      </c>
      <c r="IU41" s="298"/>
      <c r="IW41" s="291">
        <f t="shared" si="19"/>
        <v>21</v>
      </c>
      <c r="IX41" s="292" t="str">
        <f t="shared" ref="IX41:IX46" si="648">$C41</f>
        <v>F1</v>
      </c>
      <c r="IY41" s="293">
        <f t="shared" si="83"/>
        <v>22</v>
      </c>
      <c r="IZ41" s="292" t="str">
        <f t="shared" ref="IZ41:IZ46" si="649">$E41</f>
        <v>F2</v>
      </c>
      <c r="JA41" s="296"/>
      <c r="JB41" s="296"/>
      <c r="JC41" s="297"/>
      <c r="JD41" s="293" t="str">
        <f t="shared" ref="JD41:JD46" si="650">IF(($F41&lt;&gt;"")*($G41&lt;&gt;"")*(JA41&lt;&gt;"")*(JB41&lt;&gt;""),($F41&gt;$G41)*(JA41&gt;JB41)+($F41=$G41)*(JA41=JB41)+($F41&lt;$G41)*(JA41&lt;JB41),"")</f>
        <v/>
      </c>
      <c r="JE41" s="293" t="str">
        <f>IF((JD41&lt;&gt;""),IF(OR($F41&lt;&gt;$G41,PrSettings!$M$4="●"),(($F41-$G41)=(JA41-JB41))*1,0),"")</f>
        <v/>
      </c>
      <c r="JF41" s="293" t="str">
        <f t="shared" ref="JF41:JF46" si="651">IF((JD41&lt;&gt;""),($F41=JA41)*($G41=JB41),"")</f>
        <v/>
      </c>
      <c r="JG41" s="293" t="str">
        <f>IF(JD41&lt;&gt;"",IF(ABS($F41-$G41)&gt;=PrSettings!$M$7,(ABS($F41-$G41-JA41+JB41)&lt;=1)*1,IF(AND(JD41,$F41=$G41,$F41&gt;=PrSettings!$M$6),(ABS(JA41-$F41)&lt;=1)*1,IF(AND(ABS($F41-$G41-JA41+JB41)&lt;=1,$F41+$G41&gt;=PrSettings!$M$8),(ABS(JA41-$F41)&lt;=1)*(ABS(JB41-$G41)&lt;=1)*1,""))),"")</f>
        <v/>
      </c>
      <c r="JH41" s="298"/>
      <c r="JJ41" s="291">
        <f t="shared" si="20"/>
        <v>21</v>
      </c>
      <c r="JK41" s="292" t="str">
        <f t="shared" ref="JK41:JK46" si="652">$C41</f>
        <v>F1</v>
      </c>
      <c r="JL41" s="293">
        <f t="shared" si="86"/>
        <v>22</v>
      </c>
      <c r="JM41" s="292" t="str">
        <f t="shared" ref="JM41:JM46" si="653">$E41</f>
        <v>F2</v>
      </c>
      <c r="JN41" s="296"/>
      <c r="JO41" s="296"/>
      <c r="JP41" s="297"/>
      <c r="JQ41" s="293" t="str">
        <f t="shared" ref="JQ41:JQ46" si="654">IF(($F41&lt;&gt;"")*($G41&lt;&gt;"")*(JN41&lt;&gt;"")*(JO41&lt;&gt;""),($F41&gt;$G41)*(JN41&gt;JO41)+($F41=$G41)*(JN41=JO41)+($F41&lt;$G41)*(JN41&lt;JO41),"")</f>
        <v/>
      </c>
      <c r="JR41" s="293" t="str">
        <f>IF((JQ41&lt;&gt;""),IF(OR($F41&lt;&gt;$G41,PrSettings!$M$4="●"),(($F41-$G41)=(JN41-JO41))*1,0),"")</f>
        <v/>
      </c>
      <c r="JS41" s="293" t="str">
        <f t="shared" ref="JS41:JS46" si="655">IF((JQ41&lt;&gt;""),($F41=JN41)*($G41=JO41),"")</f>
        <v/>
      </c>
      <c r="JT41" s="293" t="str">
        <f>IF(JQ41&lt;&gt;"",IF(ABS($F41-$G41)&gt;=PrSettings!$M$7,(ABS($F41-$G41-JN41+JO41)&lt;=1)*1,IF(AND(JQ41,$F41=$G41,$F41&gt;=PrSettings!$M$6),(ABS(JN41-$F41)&lt;=1)*1,IF(AND(ABS($F41-$G41-JN41+JO41)&lt;=1,$F41+$G41&gt;=PrSettings!$M$8),(ABS(JN41-$F41)&lt;=1)*(ABS(JO41-$G41)&lt;=1)*1,""))),"")</f>
        <v/>
      </c>
      <c r="JU41" s="298"/>
      <c r="JW41" s="291">
        <f t="shared" si="21"/>
        <v>21</v>
      </c>
      <c r="JX41" s="292" t="str">
        <f t="shared" ref="JX41:JX46" si="656">$C41</f>
        <v>F1</v>
      </c>
      <c r="JY41" s="293">
        <f t="shared" si="89"/>
        <v>22</v>
      </c>
      <c r="JZ41" s="292" t="str">
        <f t="shared" ref="JZ41:JZ46" si="657">$E41</f>
        <v>F2</v>
      </c>
      <c r="KA41" s="296"/>
      <c r="KB41" s="296"/>
      <c r="KC41" s="297"/>
      <c r="KD41" s="293" t="str">
        <f t="shared" ref="KD41:KD46" si="658">IF(($F41&lt;&gt;"")*($G41&lt;&gt;"")*(KA41&lt;&gt;"")*(KB41&lt;&gt;""),($F41&gt;$G41)*(KA41&gt;KB41)+($F41=$G41)*(KA41=KB41)+($F41&lt;$G41)*(KA41&lt;KB41),"")</f>
        <v/>
      </c>
      <c r="KE41" s="293" t="str">
        <f>IF((KD41&lt;&gt;""),IF(OR($F41&lt;&gt;$G41,PrSettings!$M$4="●"),(($F41-$G41)=(KA41-KB41))*1,0),"")</f>
        <v/>
      </c>
      <c r="KF41" s="293" t="str">
        <f t="shared" ref="KF41:KF46" si="659">IF((KD41&lt;&gt;""),($F41=KA41)*($G41=KB41),"")</f>
        <v/>
      </c>
      <c r="KG41" s="293" t="str">
        <f>IF(KD41&lt;&gt;"",IF(ABS($F41-$G41)&gt;=PrSettings!$M$7,(ABS($F41-$G41-KA41+KB41)&lt;=1)*1,IF(AND(KD41,$F41=$G41,$F41&gt;=PrSettings!$M$6),(ABS(KA41-$F41)&lt;=1)*1,IF(AND(ABS($F41-$G41-KA41+KB41)&lt;=1,$F41+$G41&gt;=PrSettings!$M$8),(ABS(KA41-$F41)&lt;=1)*(ABS(KB41-$G41)&lt;=1)*1,""))),"")</f>
        <v/>
      </c>
      <c r="KH41" s="298"/>
      <c r="KJ41" s="291">
        <f t="shared" si="22"/>
        <v>21</v>
      </c>
      <c r="KK41" s="292" t="str">
        <f t="shared" ref="KK41:KK46" si="660">$C41</f>
        <v>F1</v>
      </c>
      <c r="KL41" s="293">
        <f t="shared" si="92"/>
        <v>22</v>
      </c>
      <c r="KM41" s="292" t="str">
        <f t="shared" ref="KM41:KM46" si="661">$E41</f>
        <v>F2</v>
      </c>
      <c r="KN41" s="296"/>
      <c r="KO41" s="296"/>
      <c r="KP41" s="297"/>
      <c r="KQ41" s="293" t="str">
        <f t="shared" ref="KQ41:KQ46" si="662">IF(($F41&lt;&gt;"")*($G41&lt;&gt;"")*(KN41&lt;&gt;"")*(KO41&lt;&gt;""),($F41&gt;$G41)*(KN41&gt;KO41)+($F41=$G41)*(KN41=KO41)+($F41&lt;$G41)*(KN41&lt;KO41),"")</f>
        <v/>
      </c>
      <c r="KR41" s="293" t="str">
        <f>IF((KQ41&lt;&gt;""),IF(OR($F41&lt;&gt;$G41,PrSettings!$M$4="●"),(($F41-$G41)=(KN41-KO41))*1,0),"")</f>
        <v/>
      </c>
      <c r="KS41" s="293" t="str">
        <f t="shared" ref="KS41:KS46" si="663">IF((KQ41&lt;&gt;""),($F41=KN41)*($G41=KO41),"")</f>
        <v/>
      </c>
      <c r="KT41" s="293" t="str">
        <f>IF(KQ41&lt;&gt;"",IF(ABS($F41-$G41)&gt;=PrSettings!$M$7,(ABS($F41-$G41-KN41+KO41)&lt;=1)*1,IF(AND(KQ41,$F41=$G41,$F41&gt;=PrSettings!$M$6),(ABS(KN41-$F41)&lt;=1)*1,IF(AND(ABS($F41-$G41-KN41+KO41)&lt;=1,$F41+$G41&gt;=PrSettings!$M$8),(ABS(KN41-$F41)&lt;=1)*(ABS(KO41-$G41)&lt;=1)*1,""))),"")</f>
        <v/>
      </c>
      <c r="KU41" s="298"/>
      <c r="KW41" s="291">
        <f t="shared" si="23"/>
        <v>21</v>
      </c>
      <c r="KX41" s="292" t="str">
        <f t="shared" ref="KX41:KX46" si="664">$C41</f>
        <v>F1</v>
      </c>
      <c r="KY41" s="293">
        <f t="shared" si="95"/>
        <v>22</v>
      </c>
      <c r="KZ41" s="292" t="str">
        <f t="shared" ref="KZ41:KZ46" si="665">$E41</f>
        <v>F2</v>
      </c>
      <c r="LA41" s="296"/>
      <c r="LB41" s="296"/>
      <c r="LC41" s="297"/>
      <c r="LD41" s="293" t="str">
        <f t="shared" ref="LD41:LD46" si="666">IF(($F41&lt;&gt;"")*($G41&lt;&gt;"")*(LA41&lt;&gt;"")*(LB41&lt;&gt;""),($F41&gt;$G41)*(LA41&gt;LB41)+($F41=$G41)*(LA41=LB41)+($F41&lt;$G41)*(LA41&lt;LB41),"")</f>
        <v/>
      </c>
      <c r="LE41" s="293" t="str">
        <f>IF((LD41&lt;&gt;""),IF(OR($F41&lt;&gt;$G41,PrSettings!$M$4="●"),(($F41-$G41)=(LA41-LB41))*1,0),"")</f>
        <v/>
      </c>
      <c r="LF41" s="293" t="str">
        <f t="shared" ref="LF41:LF46" si="667">IF((LD41&lt;&gt;""),($F41=LA41)*($G41=LB41),"")</f>
        <v/>
      </c>
      <c r="LG41" s="293" t="str">
        <f>IF(LD41&lt;&gt;"",IF(ABS($F41-$G41)&gt;=PrSettings!$M$7,(ABS($F41-$G41-LA41+LB41)&lt;=1)*1,IF(AND(LD41,$F41=$G41,$F41&gt;=PrSettings!$M$6),(ABS(LA41-$F41)&lt;=1)*1,IF(AND(ABS($F41-$G41-LA41+LB41)&lt;=1,$F41+$G41&gt;=PrSettings!$M$8),(ABS(LA41-$F41)&lt;=1)*(ABS(LB41-$G41)&lt;=1)*1,""))),"")</f>
        <v/>
      </c>
      <c r="LH41" s="298"/>
      <c r="LJ41" s="291">
        <f t="shared" si="24"/>
        <v>21</v>
      </c>
      <c r="LK41" s="292" t="str">
        <f t="shared" ref="LK41:LK46" si="668">$C41</f>
        <v>F1</v>
      </c>
      <c r="LL41" s="293">
        <f t="shared" si="98"/>
        <v>22</v>
      </c>
      <c r="LM41" s="292" t="str">
        <f t="shared" ref="LM41:LM46" si="669">$E41</f>
        <v>F2</v>
      </c>
      <c r="LN41" s="296"/>
      <c r="LO41" s="296"/>
      <c r="LP41" s="297"/>
      <c r="LQ41" s="293" t="str">
        <f t="shared" ref="LQ41:LQ46" si="670">IF(($F41&lt;&gt;"")*($G41&lt;&gt;"")*(LN41&lt;&gt;"")*(LO41&lt;&gt;""),($F41&gt;$G41)*(LN41&gt;LO41)+($F41=$G41)*(LN41=LO41)+($F41&lt;$G41)*(LN41&lt;LO41),"")</f>
        <v/>
      </c>
      <c r="LR41" s="293" t="str">
        <f>IF((LQ41&lt;&gt;""),IF(OR($F41&lt;&gt;$G41,PrSettings!$M$4="●"),(($F41-$G41)=(LN41-LO41))*1,0),"")</f>
        <v/>
      </c>
      <c r="LS41" s="293" t="str">
        <f t="shared" ref="LS41:LS46" si="671">IF((LQ41&lt;&gt;""),($F41=LN41)*($G41=LO41),"")</f>
        <v/>
      </c>
      <c r="LT41" s="293" t="str">
        <f>IF(LQ41&lt;&gt;"",IF(ABS($F41-$G41)&gt;=PrSettings!$M$7,(ABS($F41-$G41-LN41+LO41)&lt;=1)*1,IF(AND(LQ41,$F41=$G41,$F41&gt;=PrSettings!$M$6),(ABS(LN41-$F41)&lt;=1)*1,IF(AND(ABS($F41-$G41-LN41+LO41)&lt;=1,$F41+$G41&gt;=PrSettings!$M$8),(ABS(LN41-$F41)&lt;=1)*(ABS(LO41-$G41)&lt;=1)*1,""))),"")</f>
        <v/>
      </c>
      <c r="LU41" s="298"/>
      <c r="LW41" s="291">
        <f t="shared" si="25"/>
        <v>21</v>
      </c>
      <c r="LX41" s="292" t="str">
        <f t="shared" ref="LX41:LX46" si="672">$C41</f>
        <v>F1</v>
      </c>
      <c r="LY41" s="293">
        <f t="shared" si="101"/>
        <v>22</v>
      </c>
      <c r="LZ41" s="292" t="str">
        <f t="shared" ref="LZ41:LZ46" si="673">$E41</f>
        <v>F2</v>
      </c>
      <c r="MA41" s="296"/>
      <c r="MB41" s="296"/>
      <c r="MC41" s="297"/>
      <c r="MD41" s="293" t="str">
        <f t="shared" ref="MD41:MD46" si="674">IF(($F41&lt;&gt;"")*($G41&lt;&gt;"")*(MA41&lt;&gt;"")*(MB41&lt;&gt;""),($F41&gt;$G41)*(MA41&gt;MB41)+($F41=$G41)*(MA41=MB41)+($F41&lt;$G41)*(MA41&lt;MB41),"")</f>
        <v/>
      </c>
      <c r="ME41" s="293" t="str">
        <f>IF((MD41&lt;&gt;""),IF(OR($F41&lt;&gt;$G41,PrSettings!$M$4="●"),(($F41-$G41)=(MA41-MB41))*1,0),"")</f>
        <v/>
      </c>
      <c r="MF41" s="293" t="str">
        <f t="shared" ref="MF41:MF46" si="675">IF((MD41&lt;&gt;""),($F41=MA41)*($G41=MB41),"")</f>
        <v/>
      </c>
      <c r="MG41" s="293" t="str">
        <f>IF(MD41&lt;&gt;"",IF(ABS($F41-$G41)&gt;=PrSettings!$M$7,(ABS($F41-$G41-MA41+MB41)&lt;=1)*1,IF(AND(MD41,$F41=$G41,$F41&gt;=PrSettings!$M$6),(ABS(MA41-$F41)&lt;=1)*1,IF(AND(ABS($F41-$G41-MA41+MB41)&lt;=1,$F41+$G41&gt;=PrSettings!$M$8),(ABS(MA41-$F41)&lt;=1)*(ABS(MB41-$G41)&lt;=1)*1,""))),"")</f>
        <v/>
      </c>
      <c r="MH41" s="298"/>
    </row>
    <row r="42" spans="1:346" x14ac:dyDescent="0.25">
      <c r="B42" s="291">
        <f>INDEX(Groups!$C$7:$C$35,MATCH(C42,Groups!$D$7:$D$35,0))</f>
        <v>23</v>
      </c>
      <c r="C42" s="292" t="str">
        <f>CalcF!$P$23</f>
        <v>F3</v>
      </c>
      <c r="D42" s="293">
        <f>INDEX(Groups!$C$7:$C$35,MATCH(E42,Groups!$D$7:$D$35,0))</f>
        <v>24</v>
      </c>
      <c r="E42" s="292" t="str">
        <f>CalcF!$Q$23</f>
        <v>F4</v>
      </c>
      <c r="F42" s="294" t="str">
        <f>CalcF!$R$23</f>
        <v/>
      </c>
      <c r="G42" s="295" t="str">
        <f>CalcF!$S$23</f>
        <v/>
      </c>
      <c r="J42" s="291">
        <f t="shared" si="0"/>
        <v>23</v>
      </c>
      <c r="K42" s="292" t="str">
        <f t="shared" si="572"/>
        <v>F3</v>
      </c>
      <c r="L42" s="293">
        <f t="shared" si="26"/>
        <v>24</v>
      </c>
      <c r="M42" s="292" t="str">
        <f t="shared" si="573"/>
        <v>F4</v>
      </c>
      <c r="N42" s="296"/>
      <c r="O42" s="296"/>
      <c r="P42" s="299"/>
      <c r="Q42" s="293" t="str">
        <f t="shared" si="574"/>
        <v/>
      </c>
      <c r="R42" s="293" t="str">
        <f>IF((Q42&lt;&gt;""),IF(OR($F42&lt;&gt;$G42,PrSettings!$M$4="●"),(($F42-$G42)=(N42-O42))*1,0),"")</f>
        <v/>
      </c>
      <c r="S42" s="293" t="str">
        <f t="shared" si="575"/>
        <v/>
      </c>
      <c r="T42" s="293" t="str">
        <f>IF(Q42&lt;&gt;"",IF(ABS($F42-$G42)&gt;=PrSettings!$M$7,(ABS($F42-$G42-N42+O42)&lt;=1)*1,IF(AND(Q42,$F42=$G42,$F42&gt;=PrSettings!$M$6),(ABS(N42-$F42)&lt;=1)*1,IF(AND(ABS($F42-$G42-N42+O42)&lt;=1,$F42+$G42&gt;=PrSettings!$M$8),(ABS(N42-$F42)&lt;=1)*(ABS(O42-$G42)&lt;=1)*1,""))),"")</f>
        <v/>
      </c>
      <c r="U42" s="300"/>
      <c r="W42" s="291">
        <f t="shared" si="1"/>
        <v>23</v>
      </c>
      <c r="X42" s="292" t="str">
        <f t="shared" si="576"/>
        <v>F3</v>
      </c>
      <c r="Y42" s="293">
        <f t="shared" si="29"/>
        <v>24</v>
      </c>
      <c r="Z42" s="292" t="str">
        <f t="shared" si="577"/>
        <v>F4</v>
      </c>
      <c r="AA42" s="296"/>
      <c r="AB42" s="296"/>
      <c r="AC42" s="299"/>
      <c r="AD42" s="293" t="str">
        <f t="shared" si="578"/>
        <v/>
      </c>
      <c r="AE42" s="293" t="str">
        <f>IF((AD42&lt;&gt;""),IF(OR($F42&lt;&gt;$G42,PrSettings!$M$4="●"),(($F42-$G42)=(AA42-AB42))*1,0),"")</f>
        <v/>
      </c>
      <c r="AF42" s="293" t="str">
        <f t="shared" si="579"/>
        <v/>
      </c>
      <c r="AG42" s="293" t="str">
        <f>IF(AD42&lt;&gt;"",IF(ABS($F42-$G42)&gt;=PrSettings!$M$7,(ABS($F42-$G42-AA42+AB42)&lt;=1)*1,IF(AND(AD42,$F42=$G42,$F42&gt;=PrSettings!$M$6),(ABS(AA42-$F42)&lt;=1)*1,IF(AND(ABS($F42-$G42-AA42+AB42)&lt;=1,$F42+$G42&gt;=PrSettings!$M$8),(ABS(AA42-$F42)&lt;=1)*(ABS(AB42-$G42)&lt;=1)*1,""))),"")</f>
        <v/>
      </c>
      <c r="AH42" s="300"/>
      <c r="AJ42" s="291">
        <f t="shared" si="2"/>
        <v>23</v>
      </c>
      <c r="AK42" s="292" t="str">
        <f t="shared" si="580"/>
        <v>F3</v>
      </c>
      <c r="AL42" s="293">
        <f t="shared" si="32"/>
        <v>24</v>
      </c>
      <c r="AM42" s="292" t="str">
        <f t="shared" si="581"/>
        <v>F4</v>
      </c>
      <c r="AN42" s="296"/>
      <c r="AO42" s="296"/>
      <c r="AP42" s="299"/>
      <c r="AQ42" s="293" t="str">
        <f t="shared" si="582"/>
        <v/>
      </c>
      <c r="AR42" s="293" t="str">
        <f>IF((AQ42&lt;&gt;""),IF(OR($F42&lt;&gt;$G42,PrSettings!$M$4="●"),(($F42-$G42)=(AN42-AO42))*1,0),"")</f>
        <v/>
      </c>
      <c r="AS42" s="293" t="str">
        <f t="shared" si="583"/>
        <v/>
      </c>
      <c r="AT42" s="293" t="str">
        <f>IF(AQ42&lt;&gt;"",IF(ABS($F42-$G42)&gt;=PrSettings!$M$7,(ABS($F42-$G42-AN42+AO42)&lt;=1)*1,IF(AND(AQ42,$F42=$G42,$F42&gt;=PrSettings!$M$6),(ABS(AN42-$F42)&lt;=1)*1,IF(AND(ABS($F42-$G42-AN42+AO42)&lt;=1,$F42+$G42&gt;=PrSettings!$M$8),(ABS(AN42-$F42)&lt;=1)*(ABS(AO42-$G42)&lt;=1)*1,""))),"")</f>
        <v/>
      </c>
      <c r="AU42" s="300"/>
      <c r="AW42" s="291">
        <f t="shared" si="3"/>
        <v>23</v>
      </c>
      <c r="AX42" s="292" t="str">
        <f t="shared" si="584"/>
        <v>F3</v>
      </c>
      <c r="AY42" s="293">
        <f t="shared" si="35"/>
        <v>24</v>
      </c>
      <c r="AZ42" s="292" t="str">
        <f t="shared" si="585"/>
        <v>F4</v>
      </c>
      <c r="BA42" s="296"/>
      <c r="BB42" s="296"/>
      <c r="BC42" s="299"/>
      <c r="BD42" s="293" t="str">
        <f t="shared" si="586"/>
        <v/>
      </c>
      <c r="BE42" s="293" t="str">
        <f>IF((BD42&lt;&gt;""),IF(OR($F42&lt;&gt;$G42,PrSettings!$M$4="●"),(($F42-$G42)=(BA42-BB42))*1,0),"")</f>
        <v/>
      </c>
      <c r="BF42" s="293" t="str">
        <f t="shared" si="587"/>
        <v/>
      </c>
      <c r="BG42" s="293" t="str">
        <f>IF(BD42&lt;&gt;"",IF(ABS($F42-$G42)&gt;=PrSettings!$M$7,(ABS($F42-$G42-BA42+BB42)&lt;=1)*1,IF(AND(BD42,$F42=$G42,$F42&gt;=PrSettings!$M$6),(ABS(BA42-$F42)&lt;=1)*1,IF(AND(ABS($F42-$G42-BA42+BB42)&lt;=1,$F42+$G42&gt;=PrSettings!$M$8),(ABS(BA42-$F42)&lt;=1)*(ABS(BB42-$G42)&lt;=1)*1,""))),"")</f>
        <v/>
      </c>
      <c r="BH42" s="300"/>
      <c r="BJ42" s="291">
        <f t="shared" si="4"/>
        <v>23</v>
      </c>
      <c r="BK42" s="292" t="str">
        <f t="shared" si="588"/>
        <v>F3</v>
      </c>
      <c r="BL42" s="293">
        <f t="shared" si="38"/>
        <v>24</v>
      </c>
      <c r="BM42" s="292" t="str">
        <f t="shared" si="589"/>
        <v>F4</v>
      </c>
      <c r="BN42" s="296"/>
      <c r="BO42" s="296"/>
      <c r="BP42" s="299"/>
      <c r="BQ42" s="293" t="str">
        <f t="shared" si="590"/>
        <v/>
      </c>
      <c r="BR42" s="293" t="str">
        <f>IF((BQ42&lt;&gt;""),IF(OR($F42&lt;&gt;$G42,PrSettings!$M$4="●"),(($F42-$G42)=(BN42-BO42))*1,0),"")</f>
        <v/>
      </c>
      <c r="BS42" s="293" t="str">
        <f t="shared" si="591"/>
        <v/>
      </c>
      <c r="BT42" s="293" t="str">
        <f>IF(BQ42&lt;&gt;"",IF(ABS($F42-$G42)&gt;=PrSettings!$M$7,(ABS($F42-$G42-BN42+BO42)&lt;=1)*1,IF(AND(BQ42,$F42=$G42,$F42&gt;=PrSettings!$M$6),(ABS(BN42-$F42)&lt;=1)*1,IF(AND(ABS($F42-$G42-BN42+BO42)&lt;=1,$F42+$G42&gt;=PrSettings!$M$8),(ABS(BN42-$F42)&lt;=1)*(ABS(BO42-$G42)&lt;=1)*1,""))),"")</f>
        <v/>
      </c>
      <c r="BU42" s="300"/>
      <c r="BW42" s="291">
        <f t="shared" si="5"/>
        <v>23</v>
      </c>
      <c r="BX42" s="292" t="str">
        <f t="shared" si="592"/>
        <v>F3</v>
      </c>
      <c r="BY42" s="293">
        <f t="shared" si="41"/>
        <v>24</v>
      </c>
      <c r="BZ42" s="292" t="str">
        <f t="shared" si="593"/>
        <v>F4</v>
      </c>
      <c r="CA42" s="296"/>
      <c r="CB42" s="296"/>
      <c r="CC42" s="299"/>
      <c r="CD42" s="293" t="str">
        <f t="shared" si="594"/>
        <v/>
      </c>
      <c r="CE42" s="293" t="str">
        <f>IF((CD42&lt;&gt;""),IF(OR($F42&lt;&gt;$G42,PrSettings!$M$4="●"),(($F42-$G42)=(CA42-CB42))*1,0),"")</f>
        <v/>
      </c>
      <c r="CF42" s="293" t="str">
        <f t="shared" si="595"/>
        <v/>
      </c>
      <c r="CG42" s="293" t="str">
        <f>IF(CD42&lt;&gt;"",IF(ABS($F42-$G42)&gt;=PrSettings!$M$7,(ABS($F42-$G42-CA42+CB42)&lt;=1)*1,IF(AND(CD42,$F42=$G42,$F42&gt;=PrSettings!$M$6),(ABS(CA42-$F42)&lt;=1)*1,IF(AND(ABS($F42-$G42-CA42+CB42)&lt;=1,$F42+$G42&gt;=PrSettings!$M$8),(ABS(CA42-$F42)&lt;=1)*(ABS(CB42-$G42)&lt;=1)*1,""))),"")</f>
        <v/>
      </c>
      <c r="CH42" s="300"/>
      <c r="CJ42" s="291">
        <f t="shared" si="6"/>
        <v>23</v>
      </c>
      <c r="CK42" s="292" t="str">
        <f t="shared" si="596"/>
        <v>F3</v>
      </c>
      <c r="CL42" s="293">
        <f t="shared" si="44"/>
        <v>24</v>
      </c>
      <c r="CM42" s="292" t="str">
        <f t="shared" si="597"/>
        <v>F4</v>
      </c>
      <c r="CN42" s="296"/>
      <c r="CO42" s="296"/>
      <c r="CP42" s="299"/>
      <c r="CQ42" s="293" t="str">
        <f t="shared" si="598"/>
        <v/>
      </c>
      <c r="CR42" s="293" t="str">
        <f>IF((CQ42&lt;&gt;""),IF(OR($F42&lt;&gt;$G42,PrSettings!$M$4="●"),(($F42-$G42)=(CN42-CO42))*1,0),"")</f>
        <v/>
      </c>
      <c r="CS42" s="293" t="str">
        <f t="shared" si="599"/>
        <v/>
      </c>
      <c r="CT42" s="293" t="str">
        <f>IF(CQ42&lt;&gt;"",IF(ABS($F42-$G42)&gt;=PrSettings!$M$7,(ABS($F42-$G42-CN42+CO42)&lt;=1)*1,IF(AND(CQ42,$F42=$G42,$F42&gt;=PrSettings!$M$6),(ABS(CN42-$F42)&lt;=1)*1,IF(AND(ABS($F42-$G42-CN42+CO42)&lt;=1,$F42+$G42&gt;=PrSettings!$M$8),(ABS(CN42-$F42)&lt;=1)*(ABS(CO42-$G42)&lt;=1)*1,""))),"")</f>
        <v/>
      </c>
      <c r="CU42" s="300"/>
      <c r="CW42" s="291">
        <f t="shared" si="7"/>
        <v>23</v>
      </c>
      <c r="CX42" s="292" t="str">
        <f t="shared" si="600"/>
        <v>F3</v>
      </c>
      <c r="CY42" s="293">
        <f t="shared" si="47"/>
        <v>24</v>
      </c>
      <c r="CZ42" s="292" t="str">
        <f t="shared" si="601"/>
        <v>F4</v>
      </c>
      <c r="DA42" s="296"/>
      <c r="DB42" s="296"/>
      <c r="DC42" s="299"/>
      <c r="DD42" s="293" t="str">
        <f t="shared" si="602"/>
        <v/>
      </c>
      <c r="DE42" s="293" t="str">
        <f>IF((DD42&lt;&gt;""),IF(OR($F42&lt;&gt;$G42,PrSettings!$M$4="●"),(($F42-$G42)=(DA42-DB42))*1,0),"")</f>
        <v/>
      </c>
      <c r="DF42" s="293" t="str">
        <f t="shared" si="603"/>
        <v/>
      </c>
      <c r="DG42" s="293" t="str">
        <f>IF(DD42&lt;&gt;"",IF(ABS($F42-$G42)&gt;=PrSettings!$M$7,(ABS($F42-$G42-DA42+DB42)&lt;=1)*1,IF(AND(DD42,$F42=$G42,$F42&gt;=PrSettings!$M$6),(ABS(DA42-$F42)&lt;=1)*1,IF(AND(ABS($F42-$G42-DA42+DB42)&lt;=1,$F42+$G42&gt;=PrSettings!$M$8),(ABS(DA42-$F42)&lt;=1)*(ABS(DB42-$G42)&lt;=1)*1,""))),"")</f>
        <v/>
      </c>
      <c r="DH42" s="300"/>
      <c r="DJ42" s="291">
        <f t="shared" si="8"/>
        <v>23</v>
      </c>
      <c r="DK42" s="292" t="str">
        <f t="shared" si="604"/>
        <v>F3</v>
      </c>
      <c r="DL42" s="293">
        <f t="shared" si="50"/>
        <v>24</v>
      </c>
      <c r="DM42" s="292" t="str">
        <f t="shared" si="605"/>
        <v>F4</v>
      </c>
      <c r="DN42" s="296"/>
      <c r="DO42" s="296"/>
      <c r="DP42" s="299"/>
      <c r="DQ42" s="293" t="str">
        <f t="shared" si="606"/>
        <v/>
      </c>
      <c r="DR42" s="293" t="str">
        <f>IF((DQ42&lt;&gt;""),IF(OR($F42&lt;&gt;$G42,PrSettings!$M$4="●"),(($F42-$G42)=(DN42-DO42))*1,0),"")</f>
        <v/>
      </c>
      <c r="DS42" s="293" t="str">
        <f t="shared" si="607"/>
        <v/>
      </c>
      <c r="DT42" s="293" t="str">
        <f>IF(DQ42&lt;&gt;"",IF(ABS($F42-$G42)&gt;=PrSettings!$M$7,(ABS($F42-$G42-DN42+DO42)&lt;=1)*1,IF(AND(DQ42,$F42=$G42,$F42&gt;=PrSettings!$M$6),(ABS(DN42-$F42)&lt;=1)*1,IF(AND(ABS($F42-$G42-DN42+DO42)&lt;=1,$F42+$G42&gt;=PrSettings!$M$8),(ABS(DN42-$F42)&lt;=1)*(ABS(DO42-$G42)&lt;=1)*1,""))),"")</f>
        <v/>
      </c>
      <c r="DU42" s="300"/>
      <c r="DW42" s="291">
        <f t="shared" si="9"/>
        <v>23</v>
      </c>
      <c r="DX42" s="292" t="str">
        <f t="shared" si="608"/>
        <v>F3</v>
      </c>
      <c r="DY42" s="293">
        <f t="shared" si="53"/>
        <v>24</v>
      </c>
      <c r="DZ42" s="292" t="str">
        <f t="shared" si="609"/>
        <v>F4</v>
      </c>
      <c r="EA42" s="296"/>
      <c r="EB42" s="296"/>
      <c r="EC42" s="299"/>
      <c r="ED42" s="293" t="str">
        <f t="shared" si="610"/>
        <v/>
      </c>
      <c r="EE42" s="293" t="str">
        <f>IF((ED42&lt;&gt;""),IF(OR($F42&lt;&gt;$G42,PrSettings!$M$4="●"),(($F42-$G42)=(EA42-EB42))*1,0),"")</f>
        <v/>
      </c>
      <c r="EF42" s="293" t="str">
        <f t="shared" si="611"/>
        <v/>
      </c>
      <c r="EG42" s="293" t="str">
        <f>IF(ED42&lt;&gt;"",IF(ABS($F42-$G42)&gt;=PrSettings!$M$7,(ABS($F42-$G42-EA42+EB42)&lt;=1)*1,IF(AND(ED42,$F42=$G42,$F42&gt;=PrSettings!$M$6),(ABS(EA42-$F42)&lt;=1)*1,IF(AND(ABS($F42-$G42-EA42+EB42)&lt;=1,$F42+$G42&gt;=PrSettings!$M$8),(ABS(EA42-$F42)&lt;=1)*(ABS(EB42-$G42)&lt;=1)*1,""))),"")</f>
        <v/>
      </c>
      <c r="EH42" s="300"/>
      <c r="EJ42" s="291">
        <f t="shared" si="10"/>
        <v>23</v>
      </c>
      <c r="EK42" s="292" t="str">
        <f t="shared" si="612"/>
        <v>F3</v>
      </c>
      <c r="EL42" s="293">
        <f t="shared" si="56"/>
        <v>24</v>
      </c>
      <c r="EM42" s="292" t="str">
        <f t="shared" si="613"/>
        <v>F4</v>
      </c>
      <c r="EN42" s="296"/>
      <c r="EO42" s="296"/>
      <c r="EP42" s="299"/>
      <c r="EQ42" s="293" t="str">
        <f t="shared" si="614"/>
        <v/>
      </c>
      <c r="ER42" s="293" t="str">
        <f>IF((EQ42&lt;&gt;""),IF(OR($F42&lt;&gt;$G42,PrSettings!$M$4="●"),(($F42-$G42)=(EN42-EO42))*1,0),"")</f>
        <v/>
      </c>
      <c r="ES42" s="293" t="str">
        <f t="shared" si="615"/>
        <v/>
      </c>
      <c r="ET42" s="293" t="str">
        <f>IF(EQ42&lt;&gt;"",IF(ABS($F42-$G42)&gt;=PrSettings!$M$7,(ABS($F42-$G42-EN42+EO42)&lt;=1)*1,IF(AND(EQ42,$F42=$G42,$F42&gt;=PrSettings!$M$6),(ABS(EN42-$F42)&lt;=1)*1,IF(AND(ABS($F42-$G42-EN42+EO42)&lt;=1,$F42+$G42&gt;=PrSettings!$M$8),(ABS(EN42-$F42)&lt;=1)*(ABS(EO42-$G42)&lt;=1)*1,""))),"")</f>
        <v/>
      </c>
      <c r="EU42" s="300"/>
      <c r="EW42" s="291">
        <f t="shared" si="11"/>
        <v>23</v>
      </c>
      <c r="EX42" s="292" t="str">
        <f t="shared" si="616"/>
        <v>F3</v>
      </c>
      <c r="EY42" s="293">
        <f t="shared" si="59"/>
        <v>24</v>
      </c>
      <c r="EZ42" s="292" t="str">
        <f t="shared" si="617"/>
        <v>F4</v>
      </c>
      <c r="FA42" s="296"/>
      <c r="FB42" s="296"/>
      <c r="FC42" s="299"/>
      <c r="FD42" s="293" t="str">
        <f t="shared" si="618"/>
        <v/>
      </c>
      <c r="FE42" s="293" t="str">
        <f>IF((FD42&lt;&gt;""),IF(OR($F42&lt;&gt;$G42,PrSettings!$M$4="●"),(($F42-$G42)=(FA42-FB42))*1,0),"")</f>
        <v/>
      </c>
      <c r="FF42" s="293" t="str">
        <f t="shared" si="619"/>
        <v/>
      </c>
      <c r="FG42" s="293" t="str">
        <f>IF(FD42&lt;&gt;"",IF(ABS($F42-$G42)&gt;=PrSettings!$M$7,(ABS($F42-$G42-FA42+FB42)&lt;=1)*1,IF(AND(FD42,$F42=$G42,$F42&gt;=PrSettings!$M$6),(ABS(FA42-$F42)&lt;=1)*1,IF(AND(ABS($F42-$G42-FA42+FB42)&lt;=1,$F42+$G42&gt;=PrSettings!$M$8),(ABS(FA42-$F42)&lt;=1)*(ABS(FB42-$G42)&lt;=1)*1,""))),"")</f>
        <v/>
      </c>
      <c r="FH42" s="300"/>
      <c r="FJ42" s="291">
        <f t="shared" si="12"/>
        <v>23</v>
      </c>
      <c r="FK42" s="292" t="str">
        <f t="shared" si="620"/>
        <v>F3</v>
      </c>
      <c r="FL42" s="293">
        <f t="shared" si="62"/>
        <v>24</v>
      </c>
      <c r="FM42" s="292" t="str">
        <f t="shared" si="621"/>
        <v>F4</v>
      </c>
      <c r="FN42" s="296"/>
      <c r="FO42" s="296"/>
      <c r="FP42" s="299"/>
      <c r="FQ42" s="293" t="str">
        <f t="shared" si="622"/>
        <v/>
      </c>
      <c r="FR42" s="293" t="str">
        <f>IF((FQ42&lt;&gt;""),IF(OR($F42&lt;&gt;$G42,PrSettings!$M$4="●"),(($F42-$G42)=(FN42-FO42))*1,0),"")</f>
        <v/>
      </c>
      <c r="FS42" s="293" t="str">
        <f t="shared" si="623"/>
        <v/>
      </c>
      <c r="FT42" s="293" t="str">
        <f>IF(FQ42&lt;&gt;"",IF(ABS($F42-$G42)&gt;=PrSettings!$M$7,(ABS($F42-$G42-FN42+FO42)&lt;=1)*1,IF(AND(FQ42,$F42=$G42,$F42&gt;=PrSettings!$M$6),(ABS(FN42-$F42)&lt;=1)*1,IF(AND(ABS($F42-$G42-FN42+FO42)&lt;=1,$F42+$G42&gt;=PrSettings!$M$8),(ABS(FN42-$F42)&lt;=1)*(ABS(FO42-$G42)&lt;=1)*1,""))),"")</f>
        <v/>
      </c>
      <c r="FU42" s="300"/>
      <c r="FW42" s="291">
        <f t="shared" si="13"/>
        <v>23</v>
      </c>
      <c r="FX42" s="292" t="str">
        <f t="shared" si="624"/>
        <v>F3</v>
      </c>
      <c r="FY42" s="293">
        <f t="shared" si="65"/>
        <v>24</v>
      </c>
      <c r="FZ42" s="292" t="str">
        <f t="shared" si="625"/>
        <v>F4</v>
      </c>
      <c r="GA42" s="296"/>
      <c r="GB42" s="296"/>
      <c r="GC42" s="299"/>
      <c r="GD42" s="293" t="str">
        <f t="shared" si="626"/>
        <v/>
      </c>
      <c r="GE42" s="293" t="str">
        <f>IF((GD42&lt;&gt;""),IF(OR($F42&lt;&gt;$G42,PrSettings!$M$4="●"),(($F42-$G42)=(GA42-GB42))*1,0),"")</f>
        <v/>
      </c>
      <c r="GF42" s="293" t="str">
        <f t="shared" si="627"/>
        <v/>
      </c>
      <c r="GG42" s="293" t="str">
        <f>IF(GD42&lt;&gt;"",IF(ABS($F42-$G42)&gt;=PrSettings!$M$7,(ABS($F42-$G42-GA42+GB42)&lt;=1)*1,IF(AND(GD42,$F42=$G42,$F42&gt;=PrSettings!$M$6),(ABS(GA42-$F42)&lt;=1)*1,IF(AND(ABS($F42-$G42-GA42+GB42)&lt;=1,$F42+$G42&gt;=PrSettings!$M$8),(ABS(GA42-$F42)&lt;=1)*(ABS(GB42-$G42)&lt;=1)*1,""))),"")</f>
        <v/>
      </c>
      <c r="GH42" s="300"/>
      <c r="GJ42" s="291">
        <f t="shared" si="14"/>
        <v>23</v>
      </c>
      <c r="GK42" s="292" t="str">
        <f t="shared" si="628"/>
        <v>F3</v>
      </c>
      <c r="GL42" s="293">
        <f t="shared" si="68"/>
        <v>24</v>
      </c>
      <c r="GM42" s="292" t="str">
        <f t="shared" si="629"/>
        <v>F4</v>
      </c>
      <c r="GN42" s="296"/>
      <c r="GO42" s="296"/>
      <c r="GP42" s="299"/>
      <c r="GQ42" s="293" t="str">
        <f t="shared" si="630"/>
        <v/>
      </c>
      <c r="GR42" s="293" t="str">
        <f>IF((GQ42&lt;&gt;""),IF(OR($F42&lt;&gt;$G42,PrSettings!$M$4="●"),(($F42-$G42)=(GN42-GO42))*1,0),"")</f>
        <v/>
      </c>
      <c r="GS42" s="293" t="str">
        <f t="shared" si="631"/>
        <v/>
      </c>
      <c r="GT42" s="293" t="str">
        <f>IF(GQ42&lt;&gt;"",IF(ABS($F42-$G42)&gt;=PrSettings!$M$7,(ABS($F42-$G42-GN42+GO42)&lt;=1)*1,IF(AND(GQ42,$F42=$G42,$F42&gt;=PrSettings!$M$6),(ABS(GN42-$F42)&lt;=1)*1,IF(AND(ABS($F42-$G42-GN42+GO42)&lt;=1,$F42+$G42&gt;=PrSettings!$M$8),(ABS(GN42-$F42)&lt;=1)*(ABS(GO42-$G42)&lt;=1)*1,""))),"")</f>
        <v/>
      </c>
      <c r="GU42" s="300"/>
      <c r="GW42" s="291">
        <f t="shared" si="15"/>
        <v>23</v>
      </c>
      <c r="GX42" s="292" t="str">
        <f t="shared" si="632"/>
        <v>F3</v>
      </c>
      <c r="GY42" s="293">
        <f t="shared" si="71"/>
        <v>24</v>
      </c>
      <c r="GZ42" s="292" t="str">
        <f t="shared" si="633"/>
        <v>F4</v>
      </c>
      <c r="HA42" s="296"/>
      <c r="HB42" s="296"/>
      <c r="HC42" s="299"/>
      <c r="HD42" s="293" t="str">
        <f t="shared" si="634"/>
        <v/>
      </c>
      <c r="HE42" s="293" t="str">
        <f>IF((HD42&lt;&gt;""),IF(OR($F42&lt;&gt;$G42,PrSettings!$M$4="●"),(($F42-$G42)=(HA42-HB42))*1,0),"")</f>
        <v/>
      </c>
      <c r="HF42" s="293" t="str">
        <f t="shared" si="635"/>
        <v/>
      </c>
      <c r="HG42" s="293" t="str">
        <f>IF(HD42&lt;&gt;"",IF(ABS($F42-$G42)&gt;=PrSettings!$M$7,(ABS($F42-$G42-HA42+HB42)&lt;=1)*1,IF(AND(HD42,$F42=$G42,$F42&gt;=PrSettings!$M$6),(ABS(HA42-$F42)&lt;=1)*1,IF(AND(ABS($F42-$G42-HA42+HB42)&lt;=1,$F42+$G42&gt;=PrSettings!$M$8),(ABS(HA42-$F42)&lt;=1)*(ABS(HB42-$G42)&lt;=1)*1,""))),"")</f>
        <v/>
      </c>
      <c r="HH42" s="300"/>
      <c r="HJ42" s="291">
        <f t="shared" si="16"/>
        <v>23</v>
      </c>
      <c r="HK42" s="292" t="str">
        <f t="shared" si="636"/>
        <v>F3</v>
      </c>
      <c r="HL42" s="293">
        <f t="shared" si="74"/>
        <v>24</v>
      </c>
      <c r="HM42" s="292" t="str">
        <f t="shared" si="637"/>
        <v>F4</v>
      </c>
      <c r="HN42" s="296"/>
      <c r="HO42" s="296"/>
      <c r="HP42" s="299"/>
      <c r="HQ42" s="293" t="str">
        <f t="shared" si="638"/>
        <v/>
      </c>
      <c r="HR42" s="293" t="str">
        <f>IF((HQ42&lt;&gt;""),IF(OR($F42&lt;&gt;$G42,PrSettings!$M$4="●"),(($F42-$G42)=(HN42-HO42))*1,0),"")</f>
        <v/>
      </c>
      <c r="HS42" s="293" t="str">
        <f t="shared" si="639"/>
        <v/>
      </c>
      <c r="HT42" s="293" t="str">
        <f>IF(HQ42&lt;&gt;"",IF(ABS($F42-$G42)&gt;=PrSettings!$M$7,(ABS($F42-$G42-HN42+HO42)&lt;=1)*1,IF(AND(HQ42,$F42=$G42,$F42&gt;=PrSettings!$M$6),(ABS(HN42-$F42)&lt;=1)*1,IF(AND(ABS($F42-$G42-HN42+HO42)&lt;=1,$F42+$G42&gt;=PrSettings!$M$8),(ABS(HN42-$F42)&lt;=1)*(ABS(HO42-$G42)&lt;=1)*1,""))),"")</f>
        <v/>
      </c>
      <c r="HU42" s="300"/>
      <c r="HW42" s="291">
        <f t="shared" si="17"/>
        <v>23</v>
      </c>
      <c r="HX42" s="292" t="str">
        <f t="shared" si="640"/>
        <v>F3</v>
      </c>
      <c r="HY42" s="293">
        <f t="shared" si="77"/>
        <v>24</v>
      </c>
      <c r="HZ42" s="292" t="str">
        <f t="shared" si="641"/>
        <v>F4</v>
      </c>
      <c r="IA42" s="296"/>
      <c r="IB42" s="296"/>
      <c r="IC42" s="299"/>
      <c r="ID42" s="293" t="str">
        <f t="shared" si="642"/>
        <v/>
      </c>
      <c r="IE42" s="293" t="str">
        <f>IF((ID42&lt;&gt;""),IF(OR($F42&lt;&gt;$G42,PrSettings!$M$4="●"),(($F42-$G42)=(IA42-IB42))*1,0),"")</f>
        <v/>
      </c>
      <c r="IF42" s="293" t="str">
        <f t="shared" si="643"/>
        <v/>
      </c>
      <c r="IG42" s="293" t="str">
        <f>IF(ID42&lt;&gt;"",IF(ABS($F42-$G42)&gt;=PrSettings!$M$7,(ABS($F42-$G42-IA42+IB42)&lt;=1)*1,IF(AND(ID42,$F42=$G42,$F42&gt;=PrSettings!$M$6),(ABS(IA42-$F42)&lt;=1)*1,IF(AND(ABS($F42-$G42-IA42+IB42)&lt;=1,$F42+$G42&gt;=PrSettings!$M$8),(ABS(IA42-$F42)&lt;=1)*(ABS(IB42-$G42)&lt;=1)*1,""))),"")</f>
        <v/>
      </c>
      <c r="IH42" s="300"/>
      <c r="IJ42" s="291">
        <f t="shared" si="18"/>
        <v>23</v>
      </c>
      <c r="IK42" s="292" t="str">
        <f t="shared" si="644"/>
        <v>F3</v>
      </c>
      <c r="IL42" s="293">
        <f t="shared" si="80"/>
        <v>24</v>
      </c>
      <c r="IM42" s="292" t="str">
        <f t="shared" si="645"/>
        <v>F4</v>
      </c>
      <c r="IN42" s="296"/>
      <c r="IO42" s="296"/>
      <c r="IP42" s="299"/>
      <c r="IQ42" s="293" t="str">
        <f t="shared" si="646"/>
        <v/>
      </c>
      <c r="IR42" s="293" t="str">
        <f>IF((IQ42&lt;&gt;""),IF(OR($F42&lt;&gt;$G42,PrSettings!$M$4="●"),(($F42-$G42)=(IN42-IO42))*1,0),"")</f>
        <v/>
      </c>
      <c r="IS42" s="293" t="str">
        <f t="shared" si="647"/>
        <v/>
      </c>
      <c r="IT42" s="293" t="str">
        <f>IF(IQ42&lt;&gt;"",IF(ABS($F42-$G42)&gt;=PrSettings!$M$7,(ABS($F42-$G42-IN42+IO42)&lt;=1)*1,IF(AND(IQ42,$F42=$G42,$F42&gt;=PrSettings!$M$6),(ABS(IN42-$F42)&lt;=1)*1,IF(AND(ABS($F42-$G42-IN42+IO42)&lt;=1,$F42+$G42&gt;=PrSettings!$M$8),(ABS(IN42-$F42)&lt;=1)*(ABS(IO42-$G42)&lt;=1)*1,""))),"")</f>
        <v/>
      </c>
      <c r="IU42" s="300"/>
      <c r="IW42" s="291">
        <f t="shared" si="19"/>
        <v>23</v>
      </c>
      <c r="IX42" s="292" t="str">
        <f t="shared" si="648"/>
        <v>F3</v>
      </c>
      <c r="IY42" s="293">
        <f t="shared" si="83"/>
        <v>24</v>
      </c>
      <c r="IZ42" s="292" t="str">
        <f t="shared" si="649"/>
        <v>F4</v>
      </c>
      <c r="JA42" s="296"/>
      <c r="JB42" s="296"/>
      <c r="JC42" s="299"/>
      <c r="JD42" s="293" t="str">
        <f t="shared" si="650"/>
        <v/>
      </c>
      <c r="JE42" s="293" t="str">
        <f>IF((JD42&lt;&gt;""),IF(OR($F42&lt;&gt;$G42,PrSettings!$M$4="●"),(($F42-$G42)=(JA42-JB42))*1,0),"")</f>
        <v/>
      </c>
      <c r="JF42" s="293" t="str">
        <f t="shared" si="651"/>
        <v/>
      </c>
      <c r="JG42" s="293" t="str">
        <f>IF(JD42&lt;&gt;"",IF(ABS($F42-$G42)&gt;=PrSettings!$M$7,(ABS($F42-$G42-JA42+JB42)&lt;=1)*1,IF(AND(JD42,$F42=$G42,$F42&gt;=PrSettings!$M$6),(ABS(JA42-$F42)&lt;=1)*1,IF(AND(ABS($F42-$G42-JA42+JB42)&lt;=1,$F42+$G42&gt;=PrSettings!$M$8),(ABS(JA42-$F42)&lt;=1)*(ABS(JB42-$G42)&lt;=1)*1,""))),"")</f>
        <v/>
      </c>
      <c r="JH42" s="300"/>
      <c r="JJ42" s="291">
        <f t="shared" si="20"/>
        <v>23</v>
      </c>
      <c r="JK42" s="292" t="str">
        <f t="shared" si="652"/>
        <v>F3</v>
      </c>
      <c r="JL42" s="293">
        <f t="shared" si="86"/>
        <v>24</v>
      </c>
      <c r="JM42" s="292" t="str">
        <f t="shared" si="653"/>
        <v>F4</v>
      </c>
      <c r="JN42" s="296"/>
      <c r="JO42" s="296"/>
      <c r="JP42" s="299"/>
      <c r="JQ42" s="293" t="str">
        <f t="shared" si="654"/>
        <v/>
      </c>
      <c r="JR42" s="293" t="str">
        <f>IF((JQ42&lt;&gt;""),IF(OR($F42&lt;&gt;$G42,PrSettings!$M$4="●"),(($F42-$G42)=(JN42-JO42))*1,0),"")</f>
        <v/>
      </c>
      <c r="JS42" s="293" t="str">
        <f t="shared" si="655"/>
        <v/>
      </c>
      <c r="JT42" s="293" t="str">
        <f>IF(JQ42&lt;&gt;"",IF(ABS($F42-$G42)&gt;=PrSettings!$M$7,(ABS($F42-$G42-JN42+JO42)&lt;=1)*1,IF(AND(JQ42,$F42=$G42,$F42&gt;=PrSettings!$M$6),(ABS(JN42-$F42)&lt;=1)*1,IF(AND(ABS($F42-$G42-JN42+JO42)&lt;=1,$F42+$G42&gt;=PrSettings!$M$8),(ABS(JN42-$F42)&lt;=1)*(ABS(JO42-$G42)&lt;=1)*1,""))),"")</f>
        <v/>
      </c>
      <c r="JU42" s="300"/>
      <c r="JW42" s="291">
        <f t="shared" si="21"/>
        <v>23</v>
      </c>
      <c r="JX42" s="292" t="str">
        <f t="shared" si="656"/>
        <v>F3</v>
      </c>
      <c r="JY42" s="293">
        <f t="shared" si="89"/>
        <v>24</v>
      </c>
      <c r="JZ42" s="292" t="str">
        <f t="shared" si="657"/>
        <v>F4</v>
      </c>
      <c r="KA42" s="296"/>
      <c r="KB42" s="296"/>
      <c r="KC42" s="299"/>
      <c r="KD42" s="293" t="str">
        <f t="shared" si="658"/>
        <v/>
      </c>
      <c r="KE42" s="293" t="str">
        <f>IF((KD42&lt;&gt;""),IF(OR($F42&lt;&gt;$G42,PrSettings!$M$4="●"),(($F42-$G42)=(KA42-KB42))*1,0),"")</f>
        <v/>
      </c>
      <c r="KF42" s="293" t="str">
        <f t="shared" si="659"/>
        <v/>
      </c>
      <c r="KG42" s="293" t="str">
        <f>IF(KD42&lt;&gt;"",IF(ABS($F42-$G42)&gt;=PrSettings!$M$7,(ABS($F42-$G42-KA42+KB42)&lt;=1)*1,IF(AND(KD42,$F42=$G42,$F42&gt;=PrSettings!$M$6),(ABS(KA42-$F42)&lt;=1)*1,IF(AND(ABS($F42-$G42-KA42+KB42)&lt;=1,$F42+$G42&gt;=PrSettings!$M$8),(ABS(KA42-$F42)&lt;=1)*(ABS(KB42-$G42)&lt;=1)*1,""))),"")</f>
        <v/>
      </c>
      <c r="KH42" s="300"/>
      <c r="KJ42" s="291">
        <f t="shared" si="22"/>
        <v>23</v>
      </c>
      <c r="KK42" s="292" t="str">
        <f t="shared" si="660"/>
        <v>F3</v>
      </c>
      <c r="KL42" s="293">
        <f t="shared" si="92"/>
        <v>24</v>
      </c>
      <c r="KM42" s="292" t="str">
        <f t="shared" si="661"/>
        <v>F4</v>
      </c>
      <c r="KN42" s="296"/>
      <c r="KO42" s="296"/>
      <c r="KP42" s="299"/>
      <c r="KQ42" s="293" t="str">
        <f t="shared" si="662"/>
        <v/>
      </c>
      <c r="KR42" s="293" t="str">
        <f>IF((KQ42&lt;&gt;""),IF(OR($F42&lt;&gt;$G42,PrSettings!$M$4="●"),(($F42-$G42)=(KN42-KO42))*1,0),"")</f>
        <v/>
      </c>
      <c r="KS42" s="293" t="str">
        <f t="shared" si="663"/>
        <v/>
      </c>
      <c r="KT42" s="293" t="str">
        <f>IF(KQ42&lt;&gt;"",IF(ABS($F42-$G42)&gt;=PrSettings!$M$7,(ABS($F42-$G42-KN42+KO42)&lt;=1)*1,IF(AND(KQ42,$F42=$G42,$F42&gt;=PrSettings!$M$6),(ABS(KN42-$F42)&lt;=1)*1,IF(AND(ABS($F42-$G42-KN42+KO42)&lt;=1,$F42+$G42&gt;=PrSettings!$M$8),(ABS(KN42-$F42)&lt;=1)*(ABS(KO42-$G42)&lt;=1)*1,""))),"")</f>
        <v/>
      </c>
      <c r="KU42" s="300"/>
      <c r="KW42" s="291">
        <f t="shared" si="23"/>
        <v>23</v>
      </c>
      <c r="KX42" s="292" t="str">
        <f t="shared" si="664"/>
        <v>F3</v>
      </c>
      <c r="KY42" s="293">
        <f t="shared" si="95"/>
        <v>24</v>
      </c>
      <c r="KZ42" s="292" t="str">
        <f t="shared" si="665"/>
        <v>F4</v>
      </c>
      <c r="LA42" s="296"/>
      <c r="LB42" s="296"/>
      <c r="LC42" s="299"/>
      <c r="LD42" s="293" t="str">
        <f t="shared" si="666"/>
        <v/>
      </c>
      <c r="LE42" s="293" t="str">
        <f>IF((LD42&lt;&gt;""),IF(OR($F42&lt;&gt;$G42,PrSettings!$M$4="●"),(($F42-$G42)=(LA42-LB42))*1,0),"")</f>
        <v/>
      </c>
      <c r="LF42" s="293" t="str">
        <f t="shared" si="667"/>
        <v/>
      </c>
      <c r="LG42" s="293" t="str">
        <f>IF(LD42&lt;&gt;"",IF(ABS($F42-$G42)&gt;=PrSettings!$M$7,(ABS($F42-$G42-LA42+LB42)&lt;=1)*1,IF(AND(LD42,$F42=$G42,$F42&gt;=PrSettings!$M$6),(ABS(LA42-$F42)&lt;=1)*1,IF(AND(ABS($F42-$G42-LA42+LB42)&lt;=1,$F42+$G42&gt;=PrSettings!$M$8),(ABS(LA42-$F42)&lt;=1)*(ABS(LB42-$G42)&lt;=1)*1,""))),"")</f>
        <v/>
      </c>
      <c r="LH42" s="300"/>
      <c r="LJ42" s="291">
        <f t="shared" si="24"/>
        <v>23</v>
      </c>
      <c r="LK42" s="292" t="str">
        <f t="shared" si="668"/>
        <v>F3</v>
      </c>
      <c r="LL42" s="293">
        <f t="shared" si="98"/>
        <v>24</v>
      </c>
      <c r="LM42" s="292" t="str">
        <f t="shared" si="669"/>
        <v>F4</v>
      </c>
      <c r="LN42" s="296"/>
      <c r="LO42" s="296"/>
      <c r="LP42" s="299"/>
      <c r="LQ42" s="293" t="str">
        <f t="shared" si="670"/>
        <v/>
      </c>
      <c r="LR42" s="293" t="str">
        <f>IF((LQ42&lt;&gt;""),IF(OR($F42&lt;&gt;$G42,PrSettings!$M$4="●"),(($F42-$G42)=(LN42-LO42))*1,0),"")</f>
        <v/>
      </c>
      <c r="LS42" s="293" t="str">
        <f t="shared" si="671"/>
        <v/>
      </c>
      <c r="LT42" s="293" t="str">
        <f>IF(LQ42&lt;&gt;"",IF(ABS($F42-$G42)&gt;=PrSettings!$M$7,(ABS($F42-$G42-LN42+LO42)&lt;=1)*1,IF(AND(LQ42,$F42=$G42,$F42&gt;=PrSettings!$M$6),(ABS(LN42-$F42)&lt;=1)*1,IF(AND(ABS($F42-$G42-LN42+LO42)&lt;=1,$F42+$G42&gt;=PrSettings!$M$8),(ABS(LN42-$F42)&lt;=1)*(ABS(LO42-$G42)&lt;=1)*1,""))),"")</f>
        <v/>
      </c>
      <c r="LU42" s="300"/>
      <c r="LW42" s="291">
        <f t="shared" si="25"/>
        <v>23</v>
      </c>
      <c r="LX42" s="292" t="str">
        <f t="shared" si="672"/>
        <v>F3</v>
      </c>
      <c r="LY42" s="293">
        <f t="shared" si="101"/>
        <v>24</v>
      </c>
      <c r="LZ42" s="292" t="str">
        <f t="shared" si="673"/>
        <v>F4</v>
      </c>
      <c r="MA42" s="296"/>
      <c r="MB42" s="296"/>
      <c r="MC42" s="299"/>
      <c r="MD42" s="293" t="str">
        <f t="shared" si="674"/>
        <v/>
      </c>
      <c r="ME42" s="293" t="str">
        <f>IF((MD42&lt;&gt;""),IF(OR($F42&lt;&gt;$G42,PrSettings!$M$4="●"),(($F42-$G42)=(MA42-MB42))*1,0),"")</f>
        <v/>
      </c>
      <c r="MF42" s="293" t="str">
        <f t="shared" si="675"/>
        <v/>
      </c>
      <c r="MG42" s="293" t="str">
        <f>IF(MD42&lt;&gt;"",IF(ABS($F42-$G42)&gt;=PrSettings!$M$7,(ABS($F42-$G42-MA42+MB42)&lt;=1)*1,IF(AND(MD42,$F42=$G42,$F42&gt;=PrSettings!$M$6),(ABS(MA42-$F42)&lt;=1)*1,IF(AND(ABS($F42-$G42-MA42+MB42)&lt;=1,$F42+$G42&gt;=PrSettings!$M$8),(ABS(MA42-$F42)&lt;=1)*(ABS(MB42-$G42)&lt;=1)*1,""))),"")</f>
        <v/>
      </c>
      <c r="MH42" s="300"/>
    </row>
    <row r="43" spans="1:346" x14ac:dyDescent="0.25">
      <c r="B43" s="291">
        <f>INDEX(Groups!$C$7:$C$35,MATCH(C43,Groups!$D$7:$D$35,0))</f>
        <v>22</v>
      </c>
      <c r="C43" s="292" t="str">
        <f>CalcF!$P$24</f>
        <v>F2</v>
      </c>
      <c r="D43" s="293">
        <f>INDEX(Groups!$C$7:$C$35,MATCH(E43,Groups!$D$7:$D$35,0))</f>
        <v>24</v>
      </c>
      <c r="E43" s="292" t="str">
        <f>CalcF!$Q$24</f>
        <v>F4</v>
      </c>
      <c r="F43" s="294" t="str">
        <f>CalcF!$R$24</f>
        <v/>
      </c>
      <c r="G43" s="295" t="str">
        <f>CalcF!$S$24</f>
        <v/>
      </c>
      <c r="J43" s="291">
        <f t="shared" si="0"/>
        <v>22</v>
      </c>
      <c r="K43" s="292" t="str">
        <f t="shared" si="572"/>
        <v>F2</v>
      </c>
      <c r="L43" s="293">
        <f t="shared" si="26"/>
        <v>24</v>
      </c>
      <c r="M43" s="292" t="str">
        <f t="shared" si="573"/>
        <v>F4</v>
      </c>
      <c r="N43" s="296"/>
      <c r="O43" s="296"/>
      <c r="P43" s="299"/>
      <c r="Q43" s="293" t="str">
        <f t="shared" si="574"/>
        <v/>
      </c>
      <c r="R43" s="293" t="str">
        <f>IF((Q43&lt;&gt;""),IF(OR($F43&lt;&gt;$G43,PrSettings!$M$4="●"),(($F43-$G43)=(N43-O43))*1,0),"")</f>
        <v/>
      </c>
      <c r="S43" s="293" t="str">
        <f t="shared" si="575"/>
        <v/>
      </c>
      <c r="T43" s="293" t="str">
        <f>IF(Q43&lt;&gt;"",IF(ABS($F43-$G43)&gt;=PrSettings!$M$7,(ABS($F43-$G43-N43+O43)&lt;=1)*1,IF(AND(Q43,$F43=$G43,$F43&gt;=PrSettings!$M$6),(ABS(N43-$F43)&lt;=1)*1,IF(AND(ABS($F43-$G43-N43+O43)&lt;=1,$F43+$G43&gt;=PrSettings!$M$8),(ABS(N43-$F43)&lt;=1)*(ABS(O43-$G43)&lt;=1)*1,""))),"")</f>
        <v/>
      </c>
      <c r="U43" s="300"/>
      <c r="W43" s="291">
        <f t="shared" si="1"/>
        <v>22</v>
      </c>
      <c r="X43" s="292" t="str">
        <f t="shared" si="576"/>
        <v>F2</v>
      </c>
      <c r="Y43" s="293">
        <f t="shared" si="29"/>
        <v>24</v>
      </c>
      <c r="Z43" s="292" t="str">
        <f t="shared" si="577"/>
        <v>F4</v>
      </c>
      <c r="AA43" s="296"/>
      <c r="AB43" s="296"/>
      <c r="AC43" s="299"/>
      <c r="AD43" s="293" t="str">
        <f t="shared" si="578"/>
        <v/>
      </c>
      <c r="AE43" s="293" t="str">
        <f>IF((AD43&lt;&gt;""),IF(OR($F43&lt;&gt;$G43,PrSettings!$M$4="●"),(($F43-$G43)=(AA43-AB43))*1,0),"")</f>
        <v/>
      </c>
      <c r="AF43" s="293" t="str">
        <f t="shared" si="579"/>
        <v/>
      </c>
      <c r="AG43" s="293" t="str">
        <f>IF(AD43&lt;&gt;"",IF(ABS($F43-$G43)&gt;=PrSettings!$M$7,(ABS($F43-$G43-AA43+AB43)&lt;=1)*1,IF(AND(AD43,$F43=$G43,$F43&gt;=PrSettings!$M$6),(ABS(AA43-$F43)&lt;=1)*1,IF(AND(ABS($F43-$G43-AA43+AB43)&lt;=1,$F43+$G43&gt;=PrSettings!$M$8),(ABS(AA43-$F43)&lt;=1)*(ABS(AB43-$G43)&lt;=1)*1,""))),"")</f>
        <v/>
      </c>
      <c r="AH43" s="300"/>
      <c r="AJ43" s="291">
        <f t="shared" si="2"/>
        <v>22</v>
      </c>
      <c r="AK43" s="292" t="str">
        <f t="shared" si="580"/>
        <v>F2</v>
      </c>
      <c r="AL43" s="293">
        <f t="shared" si="32"/>
        <v>24</v>
      </c>
      <c r="AM43" s="292" t="str">
        <f t="shared" si="581"/>
        <v>F4</v>
      </c>
      <c r="AN43" s="296"/>
      <c r="AO43" s="296"/>
      <c r="AP43" s="299"/>
      <c r="AQ43" s="293" t="str">
        <f t="shared" si="582"/>
        <v/>
      </c>
      <c r="AR43" s="293" t="str">
        <f>IF((AQ43&lt;&gt;""),IF(OR($F43&lt;&gt;$G43,PrSettings!$M$4="●"),(($F43-$G43)=(AN43-AO43))*1,0),"")</f>
        <v/>
      </c>
      <c r="AS43" s="293" t="str">
        <f t="shared" si="583"/>
        <v/>
      </c>
      <c r="AT43" s="293" t="str">
        <f>IF(AQ43&lt;&gt;"",IF(ABS($F43-$G43)&gt;=PrSettings!$M$7,(ABS($F43-$G43-AN43+AO43)&lt;=1)*1,IF(AND(AQ43,$F43=$G43,$F43&gt;=PrSettings!$M$6),(ABS(AN43-$F43)&lt;=1)*1,IF(AND(ABS($F43-$G43-AN43+AO43)&lt;=1,$F43+$G43&gt;=PrSettings!$M$8),(ABS(AN43-$F43)&lt;=1)*(ABS(AO43-$G43)&lt;=1)*1,""))),"")</f>
        <v/>
      </c>
      <c r="AU43" s="300"/>
      <c r="AW43" s="291">
        <f t="shared" si="3"/>
        <v>22</v>
      </c>
      <c r="AX43" s="292" t="str">
        <f t="shared" si="584"/>
        <v>F2</v>
      </c>
      <c r="AY43" s="293">
        <f t="shared" si="35"/>
        <v>24</v>
      </c>
      <c r="AZ43" s="292" t="str">
        <f t="shared" si="585"/>
        <v>F4</v>
      </c>
      <c r="BA43" s="296"/>
      <c r="BB43" s="296"/>
      <c r="BC43" s="299"/>
      <c r="BD43" s="293" t="str">
        <f t="shared" si="586"/>
        <v/>
      </c>
      <c r="BE43" s="293" t="str">
        <f>IF((BD43&lt;&gt;""),IF(OR($F43&lt;&gt;$G43,PrSettings!$M$4="●"),(($F43-$G43)=(BA43-BB43))*1,0),"")</f>
        <v/>
      </c>
      <c r="BF43" s="293" t="str">
        <f t="shared" si="587"/>
        <v/>
      </c>
      <c r="BG43" s="293" t="str">
        <f>IF(BD43&lt;&gt;"",IF(ABS($F43-$G43)&gt;=PrSettings!$M$7,(ABS($F43-$G43-BA43+BB43)&lt;=1)*1,IF(AND(BD43,$F43=$G43,$F43&gt;=PrSettings!$M$6),(ABS(BA43-$F43)&lt;=1)*1,IF(AND(ABS($F43-$G43-BA43+BB43)&lt;=1,$F43+$G43&gt;=PrSettings!$M$8),(ABS(BA43-$F43)&lt;=1)*(ABS(BB43-$G43)&lt;=1)*1,""))),"")</f>
        <v/>
      </c>
      <c r="BH43" s="300"/>
      <c r="BJ43" s="291">
        <f t="shared" si="4"/>
        <v>22</v>
      </c>
      <c r="BK43" s="292" t="str">
        <f t="shared" si="588"/>
        <v>F2</v>
      </c>
      <c r="BL43" s="293">
        <f t="shared" si="38"/>
        <v>24</v>
      </c>
      <c r="BM43" s="292" t="str">
        <f t="shared" si="589"/>
        <v>F4</v>
      </c>
      <c r="BN43" s="296"/>
      <c r="BO43" s="296"/>
      <c r="BP43" s="299"/>
      <c r="BQ43" s="293" t="str">
        <f t="shared" si="590"/>
        <v/>
      </c>
      <c r="BR43" s="293" t="str">
        <f>IF((BQ43&lt;&gt;""),IF(OR($F43&lt;&gt;$G43,PrSettings!$M$4="●"),(($F43-$G43)=(BN43-BO43))*1,0),"")</f>
        <v/>
      </c>
      <c r="BS43" s="293" t="str">
        <f t="shared" si="591"/>
        <v/>
      </c>
      <c r="BT43" s="293" t="str">
        <f>IF(BQ43&lt;&gt;"",IF(ABS($F43-$G43)&gt;=PrSettings!$M$7,(ABS($F43-$G43-BN43+BO43)&lt;=1)*1,IF(AND(BQ43,$F43=$G43,$F43&gt;=PrSettings!$M$6),(ABS(BN43-$F43)&lt;=1)*1,IF(AND(ABS($F43-$G43-BN43+BO43)&lt;=1,$F43+$G43&gt;=PrSettings!$M$8),(ABS(BN43-$F43)&lt;=1)*(ABS(BO43-$G43)&lt;=1)*1,""))),"")</f>
        <v/>
      </c>
      <c r="BU43" s="300"/>
      <c r="BW43" s="291">
        <f t="shared" si="5"/>
        <v>22</v>
      </c>
      <c r="BX43" s="292" t="str">
        <f t="shared" si="592"/>
        <v>F2</v>
      </c>
      <c r="BY43" s="293">
        <f t="shared" si="41"/>
        <v>24</v>
      </c>
      <c r="BZ43" s="292" t="str">
        <f t="shared" si="593"/>
        <v>F4</v>
      </c>
      <c r="CA43" s="296"/>
      <c r="CB43" s="296"/>
      <c r="CC43" s="299"/>
      <c r="CD43" s="293" t="str">
        <f t="shared" si="594"/>
        <v/>
      </c>
      <c r="CE43" s="293" t="str">
        <f>IF((CD43&lt;&gt;""),IF(OR($F43&lt;&gt;$G43,PrSettings!$M$4="●"),(($F43-$G43)=(CA43-CB43))*1,0),"")</f>
        <v/>
      </c>
      <c r="CF43" s="293" t="str">
        <f t="shared" si="595"/>
        <v/>
      </c>
      <c r="CG43" s="293" t="str">
        <f>IF(CD43&lt;&gt;"",IF(ABS($F43-$G43)&gt;=PrSettings!$M$7,(ABS($F43-$G43-CA43+CB43)&lt;=1)*1,IF(AND(CD43,$F43=$G43,$F43&gt;=PrSettings!$M$6),(ABS(CA43-$F43)&lt;=1)*1,IF(AND(ABS($F43-$G43-CA43+CB43)&lt;=1,$F43+$G43&gt;=PrSettings!$M$8),(ABS(CA43-$F43)&lt;=1)*(ABS(CB43-$G43)&lt;=1)*1,""))),"")</f>
        <v/>
      </c>
      <c r="CH43" s="300"/>
      <c r="CJ43" s="291">
        <f t="shared" si="6"/>
        <v>22</v>
      </c>
      <c r="CK43" s="292" t="str">
        <f t="shared" si="596"/>
        <v>F2</v>
      </c>
      <c r="CL43" s="293">
        <f t="shared" si="44"/>
        <v>24</v>
      </c>
      <c r="CM43" s="292" t="str">
        <f t="shared" si="597"/>
        <v>F4</v>
      </c>
      <c r="CN43" s="296"/>
      <c r="CO43" s="296"/>
      <c r="CP43" s="299"/>
      <c r="CQ43" s="293" t="str">
        <f t="shared" si="598"/>
        <v/>
      </c>
      <c r="CR43" s="293" t="str">
        <f>IF((CQ43&lt;&gt;""),IF(OR($F43&lt;&gt;$G43,PrSettings!$M$4="●"),(($F43-$G43)=(CN43-CO43))*1,0),"")</f>
        <v/>
      </c>
      <c r="CS43" s="293" t="str">
        <f t="shared" si="599"/>
        <v/>
      </c>
      <c r="CT43" s="293" t="str">
        <f>IF(CQ43&lt;&gt;"",IF(ABS($F43-$G43)&gt;=PrSettings!$M$7,(ABS($F43-$G43-CN43+CO43)&lt;=1)*1,IF(AND(CQ43,$F43=$G43,$F43&gt;=PrSettings!$M$6),(ABS(CN43-$F43)&lt;=1)*1,IF(AND(ABS($F43-$G43-CN43+CO43)&lt;=1,$F43+$G43&gt;=PrSettings!$M$8),(ABS(CN43-$F43)&lt;=1)*(ABS(CO43-$G43)&lt;=1)*1,""))),"")</f>
        <v/>
      </c>
      <c r="CU43" s="300"/>
      <c r="CW43" s="291">
        <f t="shared" si="7"/>
        <v>22</v>
      </c>
      <c r="CX43" s="292" t="str">
        <f t="shared" si="600"/>
        <v>F2</v>
      </c>
      <c r="CY43" s="293">
        <f t="shared" si="47"/>
        <v>24</v>
      </c>
      <c r="CZ43" s="292" t="str">
        <f t="shared" si="601"/>
        <v>F4</v>
      </c>
      <c r="DA43" s="296"/>
      <c r="DB43" s="296"/>
      <c r="DC43" s="299"/>
      <c r="DD43" s="293" t="str">
        <f t="shared" si="602"/>
        <v/>
      </c>
      <c r="DE43" s="293" t="str">
        <f>IF((DD43&lt;&gt;""),IF(OR($F43&lt;&gt;$G43,PrSettings!$M$4="●"),(($F43-$G43)=(DA43-DB43))*1,0),"")</f>
        <v/>
      </c>
      <c r="DF43" s="293" t="str">
        <f t="shared" si="603"/>
        <v/>
      </c>
      <c r="DG43" s="293" t="str">
        <f>IF(DD43&lt;&gt;"",IF(ABS($F43-$G43)&gt;=PrSettings!$M$7,(ABS($F43-$G43-DA43+DB43)&lt;=1)*1,IF(AND(DD43,$F43=$G43,$F43&gt;=PrSettings!$M$6),(ABS(DA43-$F43)&lt;=1)*1,IF(AND(ABS($F43-$G43-DA43+DB43)&lt;=1,$F43+$G43&gt;=PrSettings!$M$8),(ABS(DA43-$F43)&lt;=1)*(ABS(DB43-$G43)&lt;=1)*1,""))),"")</f>
        <v/>
      </c>
      <c r="DH43" s="300"/>
      <c r="DJ43" s="291">
        <f t="shared" si="8"/>
        <v>22</v>
      </c>
      <c r="DK43" s="292" t="str">
        <f t="shared" si="604"/>
        <v>F2</v>
      </c>
      <c r="DL43" s="293">
        <f t="shared" si="50"/>
        <v>24</v>
      </c>
      <c r="DM43" s="292" t="str">
        <f t="shared" si="605"/>
        <v>F4</v>
      </c>
      <c r="DN43" s="296"/>
      <c r="DO43" s="296"/>
      <c r="DP43" s="299"/>
      <c r="DQ43" s="293" t="str">
        <f t="shared" si="606"/>
        <v/>
      </c>
      <c r="DR43" s="293" t="str">
        <f>IF((DQ43&lt;&gt;""),IF(OR($F43&lt;&gt;$G43,PrSettings!$M$4="●"),(($F43-$G43)=(DN43-DO43))*1,0),"")</f>
        <v/>
      </c>
      <c r="DS43" s="293" t="str">
        <f t="shared" si="607"/>
        <v/>
      </c>
      <c r="DT43" s="293" t="str">
        <f>IF(DQ43&lt;&gt;"",IF(ABS($F43-$G43)&gt;=PrSettings!$M$7,(ABS($F43-$G43-DN43+DO43)&lt;=1)*1,IF(AND(DQ43,$F43=$G43,$F43&gt;=PrSettings!$M$6),(ABS(DN43-$F43)&lt;=1)*1,IF(AND(ABS($F43-$G43-DN43+DO43)&lt;=1,$F43+$G43&gt;=PrSettings!$M$8),(ABS(DN43-$F43)&lt;=1)*(ABS(DO43-$G43)&lt;=1)*1,""))),"")</f>
        <v/>
      </c>
      <c r="DU43" s="300"/>
      <c r="DW43" s="291">
        <f t="shared" si="9"/>
        <v>22</v>
      </c>
      <c r="DX43" s="292" t="str">
        <f t="shared" si="608"/>
        <v>F2</v>
      </c>
      <c r="DY43" s="293">
        <f t="shared" si="53"/>
        <v>24</v>
      </c>
      <c r="DZ43" s="292" t="str">
        <f t="shared" si="609"/>
        <v>F4</v>
      </c>
      <c r="EA43" s="296"/>
      <c r="EB43" s="296"/>
      <c r="EC43" s="299"/>
      <c r="ED43" s="293" t="str">
        <f t="shared" si="610"/>
        <v/>
      </c>
      <c r="EE43" s="293" t="str">
        <f>IF((ED43&lt;&gt;""),IF(OR($F43&lt;&gt;$G43,PrSettings!$M$4="●"),(($F43-$G43)=(EA43-EB43))*1,0),"")</f>
        <v/>
      </c>
      <c r="EF43" s="293" t="str">
        <f t="shared" si="611"/>
        <v/>
      </c>
      <c r="EG43" s="293" t="str">
        <f>IF(ED43&lt;&gt;"",IF(ABS($F43-$G43)&gt;=PrSettings!$M$7,(ABS($F43-$G43-EA43+EB43)&lt;=1)*1,IF(AND(ED43,$F43=$G43,$F43&gt;=PrSettings!$M$6),(ABS(EA43-$F43)&lt;=1)*1,IF(AND(ABS($F43-$G43-EA43+EB43)&lt;=1,$F43+$G43&gt;=PrSettings!$M$8),(ABS(EA43-$F43)&lt;=1)*(ABS(EB43-$G43)&lt;=1)*1,""))),"")</f>
        <v/>
      </c>
      <c r="EH43" s="300"/>
      <c r="EJ43" s="291">
        <f t="shared" si="10"/>
        <v>22</v>
      </c>
      <c r="EK43" s="292" t="str">
        <f t="shared" si="612"/>
        <v>F2</v>
      </c>
      <c r="EL43" s="293">
        <f t="shared" si="56"/>
        <v>24</v>
      </c>
      <c r="EM43" s="292" t="str">
        <f t="shared" si="613"/>
        <v>F4</v>
      </c>
      <c r="EN43" s="296"/>
      <c r="EO43" s="296"/>
      <c r="EP43" s="299"/>
      <c r="EQ43" s="293" t="str">
        <f t="shared" si="614"/>
        <v/>
      </c>
      <c r="ER43" s="293" t="str">
        <f>IF((EQ43&lt;&gt;""),IF(OR($F43&lt;&gt;$G43,PrSettings!$M$4="●"),(($F43-$G43)=(EN43-EO43))*1,0),"")</f>
        <v/>
      </c>
      <c r="ES43" s="293" t="str">
        <f t="shared" si="615"/>
        <v/>
      </c>
      <c r="ET43" s="293" t="str">
        <f>IF(EQ43&lt;&gt;"",IF(ABS($F43-$G43)&gt;=PrSettings!$M$7,(ABS($F43-$G43-EN43+EO43)&lt;=1)*1,IF(AND(EQ43,$F43=$G43,$F43&gt;=PrSettings!$M$6),(ABS(EN43-$F43)&lt;=1)*1,IF(AND(ABS($F43-$G43-EN43+EO43)&lt;=1,$F43+$G43&gt;=PrSettings!$M$8),(ABS(EN43-$F43)&lt;=1)*(ABS(EO43-$G43)&lt;=1)*1,""))),"")</f>
        <v/>
      </c>
      <c r="EU43" s="300"/>
      <c r="EW43" s="291">
        <f t="shared" si="11"/>
        <v>22</v>
      </c>
      <c r="EX43" s="292" t="str">
        <f t="shared" si="616"/>
        <v>F2</v>
      </c>
      <c r="EY43" s="293">
        <f t="shared" si="59"/>
        <v>24</v>
      </c>
      <c r="EZ43" s="292" t="str">
        <f t="shared" si="617"/>
        <v>F4</v>
      </c>
      <c r="FA43" s="296"/>
      <c r="FB43" s="296"/>
      <c r="FC43" s="299"/>
      <c r="FD43" s="293" t="str">
        <f t="shared" si="618"/>
        <v/>
      </c>
      <c r="FE43" s="293" t="str">
        <f>IF((FD43&lt;&gt;""),IF(OR($F43&lt;&gt;$G43,PrSettings!$M$4="●"),(($F43-$G43)=(FA43-FB43))*1,0),"")</f>
        <v/>
      </c>
      <c r="FF43" s="293" t="str">
        <f t="shared" si="619"/>
        <v/>
      </c>
      <c r="FG43" s="293" t="str">
        <f>IF(FD43&lt;&gt;"",IF(ABS($F43-$G43)&gt;=PrSettings!$M$7,(ABS($F43-$G43-FA43+FB43)&lt;=1)*1,IF(AND(FD43,$F43=$G43,$F43&gt;=PrSettings!$M$6),(ABS(FA43-$F43)&lt;=1)*1,IF(AND(ABS($F43-$G43-FA43+FB43)&lt;=1,$F43+$G43&gt;=PrSettings!$M$8),(ABS(FA43-$F43)&lt;=1)*(ABS(FB43-$G43)&lt;=1)*1,""))),"")</f>
        <v/>
      </c>
      <c r="FH43" s="300"/>
      <c r="FJ43" s="291">
        <f t="shared" si="12"/>
        <v>22</v>
      </c>
      <c r="FK43" s="292" t="str">
        <f t="shared" si="620"/>
        <v>F2</v>
      </c>
      <c r="FL43" s="293">
        <f t="shared" si="62"/>
        <v>24</v>
      </c>
      <c r="FM43" s="292" t="str">
        <f t="shared" si="621"/>
        <v>F4</v>
      </c>
      <c r="FN43" s="296"/>
      <c r="FO43" s="296"/>
      <c r="FP43" s="299"/>
      <c r="FQ43" s="293" t="str">
        <f t="shared" si="622"/>
        <v/>
      </c>
      <c r="FR43" s="293" t="str">
        <f>IF((FQ43&lt;&gt;""),IF(OR($F43&lt;&gt;$G43,PrSettings!$M$4="●"),(($F43-$G43)=(FN43-FO43))*1,0),"")</f>
        <v/>
      </c>
      <c r="FS43" s="293" t="str">
        <f t="shared" si="623"/>
        <v/>
      </c>
      <c r="FT43" s="293" t="str">
        <f>IF(FQ43&lt;&gt;"",IF(ABS($F43-$G43)&gt;=PrSettings!$M$7,(ABS($F43-$G43-FN43+FO43)&lt;=1)*1,IF(AND(FQ43,$F43=$G43,$F43&gt;=PrSettings!$M$6),(ABS(FN43-$F43)&lt;=1)*1,IF(AND(ABS($F43-$G43-FN43+FO43)&lt;=1,$F43+$G43&gt;=PrSettings!$M$8),(ABS(FN43-$F43)&lt;=1)*(ABS(FO43-$G43)&lt;=1)*1,""))),"")</f>
        <v/>
      </c>
      <c r="FU43" s="300"/>
      <c r="FW43" s="291">
        <f t="shared" si="13"/>
        <v>22</v>
      </c>
      <c r="FX43" s="292" t="str">
        <f t="shared" si="624"/>
        <v>F2</v>
      </c>
      <c r="FY43" s="293">
        <f t="shared" si="65"/>
        <v>24</v>
      </c>
      <c r="FZ43" s="292" t="str">
        <f t="shared" si="625"/>
        <v>F4</v>
      </c>
      <c r="GA43" s="296"/>
      <c r="GB43" s="296"/>
      <c r="GC43" s="299"/>
      <c r="GD43" s="293" t="str">
        <f t="shared" si="626"/>
        <v/>
      </c>
      <c r="GE43" s="293" t="str">
        <f>IF((GD43&lt;&gt;""),IF(OR($F43&lt;&gt;$G43,PrSettings!$M$4="●"),(($F43-$G43)=(GA43-GB43))*1,0),"")</f>
        <v/>
      </c>
      <c r="GF43" s="293" t="str">
        <f t="shared" si="627"/>
        <v/>
      </c>
      <c r="GG43" s="293" t="str">
        <f>IF(GD43&lt;&gt;"",IF(ABS($F43-$G43)&gt;=PrSettings!$M$7,(ABS($F43-$G43-GA43+GB43)&lt;=1)*1,IF(AND(GD43,$F43=$G43,$F43&gt;=PrSettings!$M$6),(ABS(GA43-$F43)&lt;=1)*1,IF(AND(ABS($F43-$G43-GA43+GB43)&lt;=1,$F43+$G43&gt;=PrSettings!$M$8),(ABS(GA43-$F43)&lt;=1)*(ABS(GB43-$G43)&lt;=1)*1,""))),"")</f>
        <v/>
      </c>
      <c r="GH43" s="300"/>
      <c r="GJ43" s="291">
        <f t="shared" si="14"/>
        <v>22</v>
      </c>
      <c r="GK43" s="292" t="str">
        <f t="shared" si="628"/>
        <v>F2</v>
      </c>
      <c r="GL43" s="293">
        <f t="shared" si="68"/>
        <v>24</v>
      </c>
      <c r="GM43" s="292" t="str">
        <f t="shared" si="629"/>
        <v>F4</v>
      </c>
      <c r="GN43" s="296"/>
      <c r="GO43" s="296"/>
      <c r="GP43" s="299"/>
      <c r="GQ43" s="293" t="str">
        <f t="shared" si="630"/>
        <v/>
      </c>
      <c r="GR43" s="293" t="str">
        <f>IF((GQ43&lt;&gt;""),IF(OR($F43&lt;&gt;$G43,PrSettings!$M$4="●"),(($F43-$G43)=(GN43-GO43))*1,0),"")</f>
        <v/>
      </c>
      <c r="GS43" s="293" t="str">
        <f t="shared" si="631"/>
        <v/>
      </c>
      <c r="GT43" s="293" t="str">
        <f>IF(GQ43&lt;&gt;"",IF(ABS($F43-$G43)&gt;=PrSettings!$M$7,(ABS($F43-$G43-GN43+GO43)&lt;=1)*1,IF(AND(GQ43,$F43=$G43,$F43&gt;=PrSettings!$M$6),(ABS(GN43-$F43)&lt;=1)*1,IF(AND(ABS($F43-$G43-GN43+GO43)&lt;=1,$F43+$G43&gt;=PrSettings!$M$8),(ABS(GN43-$F43)&lt;=1)*(ABS(GO43-$G43)&lt;=1)*1,""))),"")</f>
        <v/>
      </c>
      <c r="GU43" s="300"/>
      <c r="GW43" s="291">
        <f t="shared" si="15"/>
        <v>22</v>
      </c>
      <c r="GX43" s="292" t="str">
        <f t="shared" si="632"/>
        <v>F2</v>
      </c>
      <c r="GY43" s="293">
        <f t="shared" si="71"/>
        <v>24</v>
      </c>
      <c r="GZ43" s="292" t="str">
        <f t="shared" si="633"/>
        <v>F4</v>
      </c>
      <c r="HA43" s="296"/>
      <c r="HB43" s="296"/>
      <c r="HC43" s="299"/>
      <c r="HD43" s="293" t="str">
        <f t="shared" si="634"/>
        <v/>
      </c>
      <c r="HE43" s="293" t="str">
        <f>IF((HD43&lt;&gt;""),IF(OR($F43&lt;&gt;$G43,PrSettings!$M$4="●"),(($F43-$G43)=(HA43-HB43))*1,0),"")</f>
        <v/>
      </c>
      <c r="HF43" s="293" t="str">
        <f t="shared" si="635"/>
        <v/>
      </c>
      <c r="HG43" s="293" t="str">
        <f>IF(HD43&lt;&gt;"",IF(ABS($F43-$G43)&gt;=PrSettings!$M$7,(ABS($F43-$G43-HA43+HB43)&lt;=1)*1,IF(AND(HD43,$F43=$G43,$F43&gt;=PrSettings!$M$6),(ABS(HA43-$F43)&lt;=1)*1,IF(AND(ABS($F43-$G43-HA43+HB43)&lt;=1,$F43+$G43&gt;=PrSettings!$M$8),(ABS(HA43-$F43)&lt;=1)*(ABS(HB43-$G43)&lt;=1)*1,""))),"")</f>
        <v/>
      </c>
      <c r="HH43" s="300"/>
      <c r="HJ43" s="291">
        <f t="shared" si="16"/>
        <v>22</v>
      </c>
      <c r="HK43" s="292" t="str">
        <f t="shared" si="636"/>
        <v>F2</v>
      </c>
      <c r="HL43" s="293">
        <f t="shared" si="74"/>
        <v>24</v>
      </c>
      <c r="HM43" s="292" t="str">
        <f t="shared" si="637"/>
        <v>F4</v>
      </c>
      <c r="HN43" s="296"/>
      <c r="HO43" s="296"/>
      <c r="HP43" s="299"/>
      <c r="HQ43" s="293" t="str">
        <f t="shared" si="638"/>
        <v/>
      </c>
      <c r="HR43" s="293" t="str">
        <f>IF((HQ43&lt;&gt;""),IF(OR($F43&lt;&gt;$G43,PrSettings!$M$4="●"),(($F43-$G43)=(HN43-HO43))*1,0),"")</f>
        <v/>
      </c>
      <c r="HS43" s="293" t="str">
        <f t="shared" si="639"/>
        <v/>
      </c>
      <c r="HT43" s="293" t="str">
        <f>IF(HQ43&lt;&gt;"",IF(ABS($F43-$G43)&gt;=PrSettings!$M$7,(ABS($F43-$G43-HN43+HO43)&lt;=1)*1,IF(AND(HQ43,$F43=$G43,$F43&gt;=PrSettings!$M$6),(ABS(HN43-$F43)&lt;=1)*1,IF(AND(ABS($F43-$G43-HN43+HO43)&lt;=1,$F43+$G43&gt;=PrSettings!$M$8),(ABS(HN43-$F43)&lt;=1)*(ABS(HO43-$G43)&lt;=1)*1,""))),"")</f>
        <v/>
      </c>
      <c r="HU43" s="300"/>
      <c r="HW43" s="291">
        <f t="shared" si="17"/>
        <v>22</v>
      </c>
      <c r="HX43" s="292" t="str">
        <f t="shared" si="640"/>
        <v>F2</v>
      </c>
      <c r="HY43" s="293">
        <f t="shared" si="77"/>
        <v>24</v>
      </c>
      <c r="HZ43" s="292" t="str">
        <f t="shared" si="641"/>
        <v>F4</v>
      </c>
      <c r="IA43" s="296"/>
      <c r="IB43" s="296"/>
      <c r="IC43" s="299"/>
      <c r="ID43" s="293" t="str">
        <f t="shared" si="642"/>
        <v/>
      </c>
      <c r="IE43" s="293" t="str">
        <f>IF((ID43&lt;&gt;""),IF(OR($F43&lt;&gt;$G43,PrSettings!$M$4="●"),(($F43-$G43)=(IA43-IB43))*1,0),"")</f>
        <v/>
      </c>
      <c r="IF43" s="293" t="str">
        <f t="shared" si="643"/>
        <v/>
      </c>
      <c r="IG43" s="293" t="str">
        <f>IF(ID43&lt;&gt;"",IF(ABS($F43-$G43)&gt;=PrSettings!$M$7,(ABS($F43-$G43-IA43+IB43)&lt;=1)*1,IF(AND(ID43,$F43=$G43,$F43&gt;=PrSettings!$M$6),(ABS(IA43-$F43)&lt;=1)*1,IF(AND(ABS($F43-$G43-IA43+IB43)&lt;=1,$F43+$G43&gt;=PrSettings!$M$8),(ABS(IA43-$F43)&lt;=1)*(ABS(IB43-$G43)&lt;=1)*1,""))),"")</f>
        <v/>
      </c>
      <c r="IH43" s="300"/>
      <c r="IJ43" s="291">
        <f t="shared" si="18"/>
        <v>22</v>
      </c>
      <c r="IK43" s="292" t="str">
        <f t="shared" si="644"/>
        <v>F2</v>
      </c>
      <c r="IL43" s="293">
        <f t="shared" si="80"/>
        <v>24</v>
      </c>
      <c r="IM43" s="292" t="str">
        <f t="shared" si="645"/>
        <v>F4</v>
      </c>
      <c r="IN43" s="296"/>
      <c r="IO43" s="296"/>
      <c r="IP43" s="299"/>
      <c r="IQ43" s="293" t="str">
        <f t="shared" si="646"/>
        <v/>
      </c>
      <c r="IR43" s="293" t="str">
        <f>IF((IQ43&lt;&gt;""),IF(OR($F43&lt;&gt;$G43,PrSettings!$M$4="●"),(($F43-$G43)=(IN43-IO43))*1,0),"")</f>
        <v/>
      </c>
      <c r="IS43" s="293" t="str">
        <f t="shared" si="647"/>
        <v/>
      </c>
      <c r="IT43" s="293" t="str">
        <f>IF(IQ43&lt;&gt;"",IF(ABS($F43-$G43)&gt;=PrSettings!$M$7,(ABS($F43-$G43-IN43+IO43)&lt;=1)*1,IF(AND(IQ43,$F43=$G43,$F43&gt;=PrSettings!$M$6),(ABS(IN43-$F43)&lt;=1)*1,IF(AND(ABS($F43-$G43-IN43+IO43)&lt;=1,$F43+$G43&gt;=PrSettings!$M$8),(ABS(IN43-$F43)&lt;=1)*(ABS(IO43-$G43)&lt;=1)*1,""))),"")</f>
        <v/>
      </c>
      <c r="IU43" s="300"/>
      <c r="IW43" s="291">
        <f t="shared" si="19"/>
        <v>22</v>
      </c>
      <c r="IX43" s="292" t="str">
        <f t="shared" si="648"/>
        <v>F2</v>
      </c>
      <c r="IY43" s="293">
        <f t="shared" si="83"/>
        <v>24</v>
      </c>
      <c r="IZ43" s="292" t="str">
        <f t="shared" si="649"/>
        <v>F4</v>
      </c>
      <c r="JA43" s="296"/>
      <c r="JB43" s="296"/>
      <c r="JC43" s="299"/>
      <c r="JD43" s="293" t="str">
        <f t="shared" si="650"/>
        <v/>
      </c>
      <c r="JE43" s="293" t="str">
        <f>IF((JD43&lt;&gt;""),IF(OR($F43&lt;&gt;$G43,PrSettings!$M$4="●"),(($F43-$G43)=(JA43-JB43))*1,0),"")</f>
        <v/>
      </c>
      <c r="JF43" s="293" t="str">
        <f t="shared" si="651"/>
        <v/>
      </c>
      <c r="JG43" s="293" t="str">
        <f>IF(JD43&lt;&gt;"",IF(ABS($F43-$G43)&gt;=PrSettings!$M$7,(ABS($F43-$G43-JA43+JB43)&lt;=1)*1,IF(AND(JD43,$F43=$G43,$F43&gt;=PrSettings!$M$6),(ABS(JA43-$F43)&lt;=1)*1,IF(AND(ABS($F43-$G43-JA43+JB43)&lt;=1,$F43+$G43&gt;=PrSettings!$M$8),(ABS(JA43-$F43)&lt;=1)*(ABS(JB43-$G43)&lt;=1)*1,""))),"")</f>
        <v/>
      </c>
      <c r="JH43" s="300"/>
      <c r="JJ43" s="291">
        <f t="shared" si="20"/>
        <v>22</v>
      </c>
      <c r="JK43" s="292" t="str">
        <f t="shared" si="652"/>
        <v>F2</v>
      </c>
      <c r="JL43" s="293">
        <f t="shared" si="86"/>
        <v>24</v>
      </c>
      <c r="JM43" s="292" t="str">
        <f t="shared" si="653"/>
        <v>F4</v>
      </c>
      <c r="JN43" s="296"/>
      <c r="JO43" s="296"/>
      <c r="JP43" s="299"/>
      <c r="JQ43" s="293" t="str">
        <f t="shared" si="654"/>
        <v/>
      </c>
      <c r="JR43" s="293" t="str">
        <f>IF((JQ43&lt;&gt;""),IF(OR($F43&lt;&gt;$G43,PrSettings!$M$4="●"),(($F43-$G43)=(JN43-JO43))*1,0),"")</f>
        <v/>
      </c>
      <c r="JS43" s="293" t="str">
        <f t="shared" si="655"/>
        <v/>
      </c>
      <c r="JT43" s="293" t="str">
        <f>IF(JQ43&lt;&gt;"",IF(ABS($F43-$G43)&gt;=PrSettings!$M$7,(ABS($F43-$G43-JN43+JO43)&lt;=1)*1,IF(AND(JQ43,$F43=$G43,$F43&gt;=PrSettings!$M$6),(ABS(JN43-$F43)&lt;=1)*1,IF(AND(ABS($F43-$G43-JN43+JO43)&lt;=1,$F43+$G43&gt;=PrSettings!$M$8),(ABS(JN43-$F43)&lt;=1)*(ABS(JO43-$G43)&lt;=1)*1,""))),"")</f>
        <v/>
      </c>
      <c r="JU43" s="300"/>
      <c r="JW43" s="291">
        <f t="shared" si="21"/>
        <v>22</v>
      </c>
      <c r="JX43" s="292" t="str">
        <f t="shared" si="656"/>
        <v>F2</v>
      </c>
      <c r="JY43" s="293">
        <f t="shared" si="89"/>
        <v>24</v>
      </c>
      <c r="JZ43" s="292" t="str">
        <f t="shared" si="657"/>
        <v>F4</v>
      </c>
      <c r="KA43" s="296"/>
      <c r="KB43" s="296"/>
      <c r="KC43" s="299"/>
      <c r="KD43" s="293" t="str">
        <f t="shared" si="658"/>
        <v/>
      </c>
      <c r="KE43" s="293" t="str">
        <f>IF((KD43&lt;&gt;""),IF(OR($F43&lt;&gt;$G43,PrSettings!$M$4="●"),(($F43-$G43)=(KA43-KB43))*1,0),"")</f>
        <v/>
      </c>
      <c r="KF43" s="293" t="str">
        <f t="shared" si="659"/>
        <v/>
      </c>
      <c r="KG43" s="293" t="str">
        <f>IF(KD43&lt;&gt;"",IF(ABS($F43-$G43)&gt;=PrSettings!$M$7,(ABS($F43-$G43-KA43+KB43)&lt;=1)*1,IF(AND(KD43,$F43=$G43,$F43&gt;=PrSettings!$M$6),(ABS(KA43-$F43)&lt;=1)*1,IF(AND(ABS($F43-$G43-KA43+KB43)&lt;=1,$F43+$G43&gt;=PrSettings!$M$8),(ABS(KA43-$F43)&lt;=1)*(ABS(KB43-$G43)&lt;=1)*1,""))),"")</f>
        <v/>
      </c>
      <c r="KH43" s="300"/>
      <c r="KJ43" s="291">
        <f t="shared" si="22"/>
        <v>22</v>
      </c>
      <c r="KK43" s="292" t="str">
        <f t="shared" si="660"/>
        <v>F2</v>
      </c>
      <c r="KL43" s="293">
        <f t="shared" si="92"/>
        <v>24</v>
      </c>
      <c r="KM43" s="292" t="str">
        <f t="shared" si="661"/>
        <v>F4</v>
      </c>
      <c r="KN43" s="296"/>
      <c r="KO43" s="296"/>
      <c r="KP43" s="299"/>
      <c r="KQ43" s="293" t="str">
        <f t="shared" si="662"/>
        <v/>
      </c>
      <c r="KR43" s="293" t="str">
        <f>IF((KQ43&lt;&gt;""),IF(OR($F43&lt;&gt;$G43,PrSettings!$M$4="●"),(($F43-$G43)=(KN43-KO43))*1,0),"")</f>
        <v/>
      </c>
      <c r="KS43" s="293" t="str">
        <f t="shared" si="663"/>
        <v/>
      </c>
      <c r="KT43" s="293" t="str">
        <f>IF(KQ43&lt;&gt;"",IF(ABS($F43-$G43)&gt;=PrSettings!$M$7,(ABS($F43-$G43-KN43+KO43)&lt;=1)*1,IF(AND(KQ43,$F43=$G43,$F43&gt;=PrSettings!$M$6),(ABS(KN43-$F43)&lt;=1)*1,IF(AND(ABS($F43-$G43-KN43+KO43)&lt;=1,$F43+$G43&gt;=PrSettings!$M$8),(ABS(KN43-$F43)&lt;=1)*(ABS(KO43-$G43)&lt;=1)*1,""))),"")</f>
        <v/>
      </c>
      <c r="KU43" s="300"/>
      <c r="KW43" s="291">
        <f t="shared" si="23"/>
        <v>22</v>
      </c>
      <c r="KX43" s="292" t="str">
        <f t="shared" si="664"/>
        <v>F2</v>
      </c>
      <c r="KY43" s="293">
        <f t="shared" si="95"/>
        <v>24</v>
      </c>
      <c r="KZ43" s="292" t="str">
        <f t="shared" si="665"/>
        <v>F4</v>
      </c>
      <c r="LA43" s="296"/>
      <c r="LB43" s="296"/>
      <c r="LC43" s="299"/>
      <c r="LD43" s="293" t="str">
        <f t="shared" si="666"/>
        <v/>
      </c>
      <c r="LE43" s="293" t="str">
        <f>IF((LD43&lt;&gt;""),IF(OR($F43&lt;&gt;$G43,PrSettings!$M$4="●"),(($F43-$G43)=(LA43-LB43))*1,0),"")</f>
        <v/>
      </c>
      <c r="LF43" s="293" t="str">
        <f t="shared" si="667"/>
        <v/>
      </c>
      <c r="LG43" s="293" t="str">
        <f>IF(LD43&lt;&gt;"",IF(ABS($F43-$G43)&gt;=PrSettings!$M$7,(ABS($F43-$G43-LA43+LB43)&lt;=1)*1,IF(AND(LD43,$F43=$G43,$F43&gt;=PrSettings!$M$6),(ABS(LA43-$F43)&lt;=1)*1,IF(AND(ABS($F43-$G43-LA43+LB43)&lt;=1,$F43+$G43&gt;=PrSettings!$M$8),(ABS(LA43-$F43)&lt;=1)*(ABS(LB43-$G43)&lt;=1)*1,""))),"")</f>
        <v/>
      </c>
      <c r="LH43" s="300"/>
      <c r="LJ43" s="291">
        <f t="shared" si="24"/>
        <v>22</v>
      </c>
      <c r="LK43" s="292" t="str">
        <f t="shared" si="668"/>
        <v>F2</v>
      </c>
      <c r="LL43" s="293">
        <f t="shared" si="98"/>
        <v>24</v>
      </c>
      <c r="LM43" s="292" t="str">
        <f t="shared" si="669"/>
        <v>F4</v>
      </c>
      <c r="LN43" s="296"/>
      <c r="LO43" s="296"/>
      <c r="LP43" s="299"/>
      <c r="LQ43" s="293" t="str">
        <f t="shared" si="670"/>
        <v/>
      </c>
      <c r="LR43" s="293" t="str">
        <f>IF((LQ43&lt;&gt;""),IF(OR($F43&lt;&gt;$G43,PrSettings!$M$4="●"),(($F43-$G43)=(LN43-LO43))*1,0),"")</f>
        <v/>
      </c>
      <c r="LS43" s="293" t="str">
        <f t="shared" si="671"/>
        <v/>
      </c>
      <c r="LT43" s="293" t="str">
        <f>IF(LQ43&lt;&gt;"",IF(ABS($F43-$G43)&gt;=PrSettings!$M$7,(ABS($F43-$G43-LN43+LO43)&lt;=1)*1,IF(AND(LQ43,$F43=$G43,$F43&gt;=PrSettings!$M$6),(ABS(LN43-$F43)&lt;=1)*1,IF(AND(ABS($F43-$G43-LN43+LO43)&lt;=1,$F43+$G43&gt;=PrSettings!$M$8),(ABS(LN43-$F43)&lt;=1)*(ABS(LO43-$G43)&lt;=1)*1,""))),"")</f>
        <v/>
      </c>
      <c r="LU43" s="300"/>
      <c r="LW43" s="291">
        <f t="shared" si="25"/>
        <v>22</v>
      </c>
      <c r="LX43" s="292" t="str">
        <f t="shared" si="672"/>
        <v>F2</v>
      </c>
      <c r="LY43" s="293">
        <f t="shared" si="101"/>
        <v>24</v>
      </c>
      <c r="LZ43" s="292" t="str">
        <f t="shared" si="673"/>
        <v>F4</v>
      </c>
      <c r="MA43" s="296"/>
      <c r="MB43" s="296"/>
      <c r="MC43" s="299"/>
      <c r="MD43" s="293" t="str">
        <f t="shared" si="674"/>
        <v/>
      </c>
      <c r="ME43" s="293" t="str">
        <f>IF((MD43&lt;&gt;""),IF(OR($F43&lt;&gt;$G43,PrSettings!$M$4="●"),(($F43-$G43)=(MA43-MB43))*1,0),"")</f>
        <v/>
      </c>
      <c r="MF43" s="293" t="str">
        <f t="shared" si="675"/>
        <v/>
      </c>
      <c r="MG43" s="293" t="str">
        <f>IF(MD43&lt;&gt;"",IF(ABS($F43-$G43)&gt;=PrSettings!$M$7,(ABS($F43-$G43-MA43+MB43)&lt;=1)*1,IF(AND(MD43,$F43=$G43,$F43&gt;=PrSettings!$M$6),(ABS(MA43-$F43)&lt;=1)*1,IF(AND(ABS($F43-$G43-MA43+MB43)&lt;=1,$F43+$G43&gt;=PrSettings!$M$8),(ABS(MA43-$F43)&lt;=1)*(ABS(MB43-$G43)&lt;=1)*1,""))),"")</f>
        <v/>
      </c>
      <c r="MH43" s="300"/>
    </row>
    <row r="44" spans="1:346" x14ac:dyDescent="0.25">
      <c r="B44" s="291">
        <f>INDEX(Groups!$C$7:$C$35,MATCH(C44,Groups!$D$7:$D$35,0))</f>
        <v>21</v>
      </c>
      <c r="C44" s="292" t="str">
        <f>CalcF!$P$25</f>
        <v>F1</v>
      </c>
      <c r="D44" s="293">
        <f>INDEX(Groups!$C$7:$C$35,MATCH(E44,Groups!$D$7:$D$35,0))</f>
        <v>23</v>
      </c>
      <c r="E44" s="292" t="str">
        <f>CalcF!$Q$25</f>
        <v>F3</v>
      </c>
      <c r="F44" s="294" t="str">
        <f>CalcF!$R$25</f>
        <v/>
      </c>
      <c r="G44" s="295" t="str">
        <f>CalcF!$S$25</f>
        <v/>
      </c>
      <c r="J44" s="291">
        <f t="shared" si="0"/>
        <v>21</v>
      </c>
      <c r="K44" s="292" t="str">
        <f t="shared" si="572"/>
        <v>F1</v>
      </c>
      <c r="L44" s="293">
        <f t="shared" si="26"/>
        <v>23</v>
      </c>
      <c r="M44" s="292" t="str">
        <f t="shared" si="573"/>
        <v>F3</v>
      </c>
      <c r="N44" s="296"/>
      <c r="O44" s="296"/>
      <c r="P44" s="299"/>
      <c r="Q44" s="293" t="str">
        <f t="shared" si="574"/>
        <v/>
      </c>
      <c r="R44" s="293" t="str">
        <f>IF((Q44&lt;&gt;""),IF(OR($F44&lt;&gt;$G44,PrSettings!$M$4="●"),(($F44-$G44)=(N44-O44))*1,0),"")</f>
        <v/>
      </c>
      <c r="S44" s="293" t="str">
        <f t="shared" si="575"/>
        <v/>
      </c>
      <c r="T44" s="293" t="str">
        <f>IF(Q44&lt;&gt;"",IF(ABS($F44-$G44)&gt;=PrSettings!$M$7,(ABS($F44-$G44-N44+O44)&lt;=1)*1,IF(AND(Q44,$F44=$G44,$F44&gt;=PrSettings!$M$6),(ABS(N44-$F44)&lt;=1)*1,IF(AND(ABS($F44-$G44-N44+O44)&lt;=1,$F44+$G44&gt;=PrSettings!$M$8),(ABS(N44-$F44)&lt;=1)*(ABS(O44-$G44)&lt;=1)*1,""))),"")</f>
        <v/>
      </c>
      <c r="U44" s="300"/>
      <c r="W44" s="291">
        <f t="shared" si="1"/>
        <v>21</v>
      </c>
      <c r="X44" s="292" t="str">
        <f t="shared" si="576"/>
        <v>F1</v>
      </c>
      <c r="Y44" s="293">
        <f t="shared" si="29"/>
        <v>23</v>
      </c>
      <c r="Z44" s="292" t="str">
        <f t="shared" si="577"/>
        <v>F3</v>
      </c>
      <c r="AA44" s="296"/>
      <c r="AB44" s="296"/>
      <c r="AC44" s="299"/>
      <c r="AD44" s="293" t="str">
        <f t="shared" si="578"/>
        <v/>
      </c>
      <c r="AE44" s="293" t="str">
        <f>IF((AD44&lt;&gt;""),IF(OR($F44&lt;&gt;$G44,PrSettings!$M$4="●"),(($F44-$G44)=(AA44-AB44))*1,0),"")</f>
        <v/>
      </c>
      <c r="AF44" s="293" t="str">
        <f t="shared" si="579"/>
        <v/>
      </c>
      <c r="AG44" s="293" t="str">
        <f>IF(AD44&lt;&gt;"",IF(ABS($F44-$G44)&gt;=PrSettings!$M$7,(ABS($F44-$G44-AA44+AB44)&lt;=1)*1,IF(AND(AD44,$F44=$G44,$F44&gt;=PrSettings!$M$6),(ABS(AA44-$F44)&lt;=1)*1,IF(AND(ABS($F44-$G44-AA44+AB44)&lt;=1,$F44+$G44&gt;=PrSettings!$M$8),(ABS(AA44-$F44)&lt;=1)*(ABS(AB44-$G44)&lt;=1)*1,""))),"")</f>
        <v/>
      </c>
      <c r="AH44" s="300"/>
      <c r="AJ44" s="291">
        <f t="shared" si="2"/>
        <v>21</v>
      </c>
      <c r="AK44" s="292" t="str">
        <f t="shared" si="580"/>
        <v>F1</v>
      </c>
      <c r="AL44" s="293">
        <f t="shared" si="32"/>
        <v>23</v>
      </c>
      <c r="AM44" s="292" t="str">
        <f t="shared" si="581"/>
        <v>F3</v>
      </c>
      <c r="AN44" s="296"/>
      <c r="AO44" s="296"/>
      <c r="AP44" s="299"/>
      <c r="AQ44" s="293" t="str">
        <f t="shared" si="582"/>
        <v/>
      </c>
      <c r="AR44" s="293" t="str">
        <f>IF((AQ44&lt;&gt;""),IF(OR($F44&lt;&gt;$G44,PrSettings!$M$4="●"),(($F44-$G44)=(AN44-AO44))*1,0),"")</f>
        <v/>
      </c>
      <c r="AS44" s="293" t="str">
        <f t="shared" si="583"/>
        <v/>
      </c>
      <c r="AT44" s="293" t="str">
        <f>IF(AQ44&lt;&gt;"",IF(ABS($F44-$G44)&gt;=PrSettings!$M$7,(ABS($F44-$G44-AN44+AO44)&lt;=1)*1,IF(AND(AQ44,$F44=$G44,$F44&gt;=PrSettings!$M$6),(ABS(AN44-$F44)&lt;=1)*1,IF(AND(ABS($F44-$G44-AN44+AO44)&lt;=1,$F44+$G44&gt;=PrSettings!$M$8),(ABS(AN44-$F44)&lt;=1)*(ABS(AO44-$G44)&lt;=1)*1,""))),"")</f>
        <v/>
      </c>
      <c r="AU44" s="300"/>
      <c r="AW44" s="291">
        <f t="shared" si="3"/>
        <v>21</v>
      </c>
      <c r="AX44" s="292" t="str">
        <f t="shared" si="584"/>
        <v>F1</v>
      </c>
      <c r="AY44" s="293">
        <f t="shared" si="35"/>
        <v>23</v>
      </c>
      <c r="AZ44" s="292" t="str">
        <f t="shared" si="585"/>
        <v>F3</v>
      </c>
      <c r="BA44" s="296"/>
      <c r="BB44" s="296"/>
      <c r="BC44" s="299"/>
      <c r="BD44" s="293" t="str">
        <f t="shared" si="586"/>
        <v/>
      </c>
      <c r="BE44" s="293" t="str">
        <f>IF((BD44&lt;&gt;""),IF(OR($F44&lt;&gt;$G44,PrSettings!$M$4="●"),(($F44-$G44)=(BA44-BB44))*1,0),"")</f>
        <v/>
      </c>
      <c r="BF44" s="293" t="str">
        <f t="shared" si="587"/>
        <v/>
      </c>
      <c r="BG44" s="293" t="str">
        <f>IF(BD44&lt;&gt;"",IF(ABS($F44-$G44)&gt;=PrSettings!$M$7,(ABS($F44-$G44-BA44+BB44)&lt;=1)*1,IF(AND(BD44,$F44=$G44,$F44&gt;=PrSettings!$M$6),(ABS(BA44-$F44)&lt;=1)*1,IF(AND(ABS($F44-$G44-BA44+BB44)&lt;=1,$F44+$G44&gt;=PrSettings!$M$8),(ABS(BA44-$F44)&lt;=1)*(ABS(BB44-$G44)&lt;=1)*1,""))),"")</f>
        <v/>
      </c>
      <c r="BH44" s="300"/>
      <c r="BJ44" s="291">
        <f t="shared" si="4"/>
        <v>21</v>
      </c>
      <c r="BK44" s="292" t="str">
        <f t="shared" si="588"/>
        <v>F1</v>
      </c>
      <c r="BL44" s="293">
        <f t="shared" si="38"/>
        <v>23</v>
      </c>
      <c r="BM44" s="292" t="str">
        <f t="shared" si="589"/>
        <v>F3</v>
      </c>
      <c r="BN44" s="296"/>
      <c r="BO44" s="296"/>
      <c r="BP44" s="299"/>
      <c r="BQ44" s="293" t="str">
        <f t="shared" si="590"/>
        <v/>
      </c>
      <c r="BR44" s="293" t="str">
        <f>IF((BQ44&lt;&gt;""),IF(OR($F44&lt;&gt;$G44,PrSettings!$M$4="●"),(($F44-$G44)=(BN44-BO44))*1,0),"")</f>
        <v/>
      </c>
      <c r="BS44" s="293" t="str">
        <f t="shared" si="591"/>
        <v/>
      </c>
      <c r="BT44" s="293" t="str">
        <f>IF(BQ44&lt;&gt;"",IF(ABS($F44-$G44)&gt;=PrSettings!$M$7,(ABS($F44-$G44-BN44+BO44)&lt;=1)*1,IF(AND(BQ44,$F44=$G44,$F44&gt;=PrSettings!$M$6),(ABS(BN44-$F44)&lt;=1)*1,IF(AND(ABS($F44-$G44-BN44+BO44)&lt;=1,$F44+$G44&gt;=PrSettings!$M$8),(ABS(BN44-$F44)&lt;=1)*(ABS(BO44-$G44)&lt;=1)*1,""))),"")</f>
        <v/>
      </c>
      <c r="BU44" s="300"/>
      <c r="BW44" s="291">
        <f t="shared" si="5"/>
        <v>21</v>
      </c>
      <c r="BX44" s="292" t="str">
        <f t="shared" si="592"/>
        <v>F1</v>
      </c>
      <c r="BY44" s="293">
        <f t="shared" si="41"/>
        <v>23</v>
      </c>
      <c r="BZ44" s="292" t="str">
        <f t="shared" si="593"/>
        <v>F3</v>
      </c>
      <c r="CA44" s="296"/>
      <c r="CB44" s="296"/>
      <c r="CC44" s="299"/>
      <c r="CD44" s="293" t="str">
        <f t="shared" si="594"/>
        <v/>
      </c>
      <c r="CE44" s="293" t="str">
        <f>IF((CD44&lt;&gt;""),IF(OR($F44&lt;&gt;$G44,PrSettings!$M$4="●"),(($F44-$G44)=(CA44-CB44))*1,0),"")</f>
        <v/>
      </c>
      <c r="CF44" s="293" t="str">
        <f t="shared" si="595"/>
        <v/>
      </c>
      <c r="CG44" s="293" t="str">
        <f>IF(CD44&lt;&gt;"",IF(ABS($F44-$G44)&gt;=PrSettings!$M$7,(ABS($F44-$G44-CA44+CB44)&lt;=1)*1,IF(AND(CD44,$F44=$G44,$F44&gt;=PrSettings!$M$6),(ABS(CA44-$F44)&lt;=1)*1,IF(AND(ABS($F44-$G44-CA44+CB44)&lt;=1,$F44+$G44&gt;=PrSettings!$M$8),(ABS(CA44-$F44)&lt;=1)*(ABS(CB44-$G44)&lt;=1)*1,""))),"")</f>
        <v/>
      </c>
      <c r="CH44" s="300"/>
      <c r="CJ44" s="291">
        <f t="shared" si="6"/>
        <v>21</v>
      </c>
      <c r="CK44" s="292" t="str">
        <f t="shared" si="596"/>
        <v>F1</v>
      </c>
      <c r="CL44" s="293">
        <f t="shared" si="44"/>
        <v>23</v>
      </c>
      <c r="CM44" s="292" t="str">
        <f t="shared" si="597"/>
        <v>F3</v>
      </c>
      <c r="CN44" s="296"/>
      <c r="CO44" s="296"/>
      <c r="CP44" s="299"/>
      <c r="CQ44" s="293" t="str">
        <f t="shared" si="598"/>
        <v/>
      </c>
      <c r="CR44" s="293" t="str">
        <f>IF((CQ44&lt;&gt;""),IF(OR($F44&lt;&gt;$G44,PrSettings!$M$4="●"),(($F44-$G44)=(CN44-CO44))*1,0),"")</f>
        <v/>
      </c>
      <c r="CS44" s="293" t="str">
        <f t="shared" si="599"/>
        <v/>
      </c>
      <c r="CT44" s="293" t="str">
        <f>IF(CQ44&lt;&gt;"",IF(ABS($F44-$G44)&gt;=PrSettings!$M$7,(ABS($F44-$G44-CN44+CO44)&lt;=1)*1,IF(AND(CQ44,$F44=$G44,$F44&gt;=PrSettings!$M$6),(ABS(CN44-$F44)&lt;=1)*1,IF(AND(ABS($F44-$G44-CN44+CO44)&lt;=1,$F44+$G44&gt;=PrSettings!$M$8),(ABS(CN44-$F44)&lt;=1)*(ABS(CO44-$G44)&lt;=1)*1,""))),"")</f>
        <v/>
      </c>
      <c r="CU44" s="300"/>
      <c r="CW44" s="291">
        <f t="shared" si="7"/>
        <v>21</v>
      </c>
      <c r="CX44" s="292" t="str">
        <f t="shared" si="600"/>
        <v>F1</v>
      </c>
      <c r="CY44" s="293">
        <f t="shared" si="47"/>
        <v>23</v>
      </c>
      <c r="CZ44" s="292" t="str">
        <f t="shared" si="601"/>
        <v>F3</v>
      </c>
      <c r="DA44" s="296"/>
      <c r="DB44" s="296"/>
      <c r="DC44" s="299"/>
      <c r="DD44" s="293" t="str">
        <f t="shared" si="602"/>
        <v/>
      </c>
      <c r="DE44" s="293" t="str">
        <f>IF((DD44&lt;&gt;""),IF(OR($F44&lt;&gt;$G44,PrSettings!$M$4="●"),(($F44-$G44)=(DA44-DB44))*1,0),"")</f>
        <v/>
      </c>
      <c r="DF44" s="293" t="str">
        <f t="shared" si="603"/>
        <v/>
      </c>
      <c r="DG44" s="293" t="str">
        <f>IF(DD44&lt;&gt;"",IF(ABS($F44-$G44)&gt;=PrSettings!$M$7,(ABS($F44-$G44-DA44+DB44)&lt;=1)*1,IF(AND(DD44,$F44=$G44,$F44&gt;=PrSettings!$M$6),(ABS(DA44-$F44)&lt;=1)*1,IF(AND(ABS($F44-$G44-DA44+DB44)&lt;=1,$F44+$G44&gt;=PrSettings!$M$8),(ABS(DA44-$F44)&lt;=1)*(ABS(DB44-$G44)&lt;=1)*1,""))),"")</f>
        <v/>
      </c>
      <c r="DH44" s="300"/>
      <c r="DJ44" s="291">
        <f t="shared" si="8"/>
        <v>21</v>
      </c>
      <c r="DK44" s="292" t="str">
        <f t="shared" si="604"/>
        <v>F1</v>
      </c>
      <c r="DL44" s="293">
        <f t="shared" si="50"/>
        <v>23</v>
      </c>
      <c r="DM44" s="292" t="str">
        <f t="shared" si="605"/>
        <v>F3</v>
      </c>
      <c r="DN44" s="296"/>
      <c r="DO44" s="296"/>
      <c r="DP44" s="299"/>
      <c r="DQ44" s="293" t="str">
        <f t="shared" si="606"/>
        <v/>
      </c>
      <c r="DR44" s="293" t="str">
        <f>IF((DQ44&lt;&gt;""),IF(OR($F44&lt;&gt;$G44,PrSettings!$M$4="●"),(($F44-$G44)=(DN44-DO44))*1,0),"")</f>
        <v/>
      </c>
      <c r="DS44" s="293" t="str">
        <f t="shared" si="607"/>
        <v/>
      </c>
      <c r="DT44" s="293" t="str">
        <f>IF(DQ44&lt;&gt;"",IF(ABS($F44-$G44)&gt;=PrSettings!$M$7,(ABS($F44-$G44-DN44+DO44)&lt;=1)*1,IF(AND(DQ44,$F44=$G44,$F44&gt;=PrSettings!$M$6),(ABS(DN44-$F44)&lt;=1)*1,IF(AND(ABS($F44-$G44-DN44+DO44)&lt;=1,$F44+$G44&gt;=PrSettings!$M$8),(ABS(DN44-$F44)&lt;=1)*(ABS(DO44-$G44)&lt;=1)*1,""))),"")</f>
        <v/>
      </c>
      <c r="DU44" s="300"/>
      <c r="DW44" s="291">
        <f t="shared" si="9"/>
        <v>21</v>
      </c>
      <c r="DX44" s="292" t="str">
        <f t="shared" si="608"/>
        <v>F1</v>
      </c>
      <c r="DY44" s="293">
        <f t="shared" si="53"/>
        <v>23</v>
      </c>
      <c r="DZ44" s="292" t="str">
        <f t="shared" si="609"/>
        <v>F3</v>
      </c>
      <c r="EA44" s="296"/>
      <c r="EB44" s="296"/>
      <c r="EC44" s="299"/>
      <c r="ED44" s="293" t="str">
        <f t="shared" si="610"/>
        <v/>
      </c>
      <c r="EE44" s="293" t="str">
        <f>IF((ED44&lt;&gt;""),IF(OR($F44&lt;&gt;$G44,PrSettings!$M$4="●"),(($F44-$G44)=(EA44-EB44))*1,0),"")</f>
        <v/>
      </c>
      <c r="EF44" s="293" t="str">
        <f t="shared" si="611"/>
        <v/>
      </c>
      <c r="EG44" s="293" t="str">
        <f>IF(ED44&lt;&gt;"",IF(ABS($F44-$G44)&gt;=PrSettings!$M$7,(ABS($F44-$G44-EA44+EB44)&lt;=1)*1,IF(AND(ED44,$F44=$G44,$F44&gt;=PrSettings!$M$6),(ABS(EA44-$F44)&lt;=1)*1,IF(AND(ABS($F44-$G44-EA44+EB44)&lt;=1,$F44+$G44&gt;=PrSettings!$M$8),(ABS(EA44-$F44)&lt;=1)*(ABS(EB44-$G44)&lt;=1)*1,""))),"")</f>
        <v/>
      </c>
      <c r="EH44" s="300"/>
      <c r="EJ44" s="291">
        <f t="shared" si="10"/>
        <v>21</v>
      </c>
      <c r="EK44" s="292" t="str">
        <f t="shared" si="612"/>
        <v>F1</v>
      </c>
      <c r="EL44" s="293">
        <f t="shared" si="56"/>
        <v>23</v>
      </c>
      <c r="EM44" s="292" t="str">
        <f t="shared" si="613"/>
        <v>F3</v>
      </c>
      <c r="EN44" s="296"/>
      <c r="EO44" s="296"/>
      <c r="EP44" s="299"/>
      <c r="EQ44" s="293" t="str">
        <f t="shared" si="614"/>
        <v/>
      </c>
      <c r="ER44" s="293" t="str">
        <f>IF((EQ44&lt;&gt;""),IF(OR($F44&lt;&gt;$G44,PrSettings!$M$4="●"),(($F44-$G44)=(EN44-EO44))*1,0),"")</f>
        <v/>
      </c>
      <c r="ES44" s="293" t="str">
        <f t="shared" si="615"/>
        <v/>
      </c>
      <c r="ET44" s="293" t="str">
        <f>IF(EQ44&lt;&gt;"",IF(ABS($F44-$G44)&gt;=PrSettings!$M$7,(ABS($F44-$G44-EN44+EO44)&lt;=1)*1,IF(AND(EQ44,$F44=$G44,$F44&gt;=PrSettings!$M$6),(ABS(EN44-$F44)&lt;=1)*1,IF(AND(ABS($F44-$G44-EN44+EO44)&lt;=1,$F44+$G44&gt;=PrSettings!$M$8),(ABS(EN44-$F44)&lt;=1)*(ABS(EO44-$G44)&lt;=1)*1,""))),"")</f>
        <v/>
      </c>
      <c r="EU44" s="300"/>
      <c r="EW44" s="291">
        <f t="shared" si="11"/>
        <v>21</v>
      </c>
      <c r="EX44" s="292" t="str">
        <f t="shared" si="616"/>
        <v>F1</v>
      </c>
      <c r="EY44" s="293">
        <f t="shared" si="59"/>
        <v>23</v>
      </c>
      <c r="EZ44" s="292" t="str">
        <f t="shared" si="617"/>
        <v>F3</v>
      </c>
      <c r="FA44" s="296"/>
      <c r="FB44" s="296"/>
      <c r="FC44" s="299"/>
      <c r="FD44" s="293" t="str">
        <f t="shared" si="618"/>
        <v/>
      </c>
      <c r="FE44" s="293" t="str">
        <f>IF((FD44&lt;&gt;""),IF(OR($F44&lt;&gt;$G44,PrSettings!$M$4="●"),(($F44-$G44)=(FA44-FB44))*1,0),"")</f>
        <v/>
      </c>
      <c r="FF44" s="293" t="str">
        <f t="shared" si="619"/>
        <v/>
      </c>
      <c r="FG44" s="293" t="str">
        <f>IF(FD44&lt;&gt;"",IF(ABS($F44-$G44)&gt;=PrSettings!$M$7,(ABS($F44-$G44-FA44+FB44)&lt;=1)*1,IF(AND(FD44,$F44=$G44,$F44&gt;=PrSettings!$M$6),(ABS(FA44-$F44)&lt;=1)*1,IF(AND(ABS($F44-$G44-FA44+FB44)&lt;=1,$F44+$G44&gt;=PrSettings!$M$8),(ABS(FA44-$F44)&lt;=1)*(ABS(FB44-$G44)&lt;=1)*1,""))),"")</f>
        <v/>
      </c>
      <c r="FH44" s="300"/>
      <c r="FJ44" s="291">
        <f t="shared" si="12"/>
        <v>21</v>
      </c>
      <c r="FK44" s="292" t="str">
        <f t="shared" si="620"/>
        <v>F1</v>
      </c>
      <c r="FL44" s="293">
        <f t="shared" si="62"/>
        <v>23</v>
      </c>
      <c r="FM44" s="292" t="str">
        <f t="shared" si="621"/>
        <v>F3</v>
      </c>
      <c r="FN44" s="296"/>
      <c r="FO44" s="296"/>
      <c r="FP44" s="299"/>
      <c r="FQ44" s="293" t="str">
        <f t="shared" si="622"/>
        <v/>
      </c>
      <c r="FR44" s="293" t="str">
        <f>IF((FQ44&lt;&gt;""),IF(OR($F44&lt;&gt;$G44,PrSettings!$M$4="●"),(($F44-$G44)=(FN44-FO44))*1,0),"")</f>
        <v/>
      </c>
      <c r="FS44" s="293" t="str">
        <f t="shared" si="623"/>
        <v/>
      </c>
      <c r="FT44" s="293" t="str">
        <f>IF(FQ44&lt;&gt;"",IF(ABS($F44-$G44)&gt;=PrSettings!$M$7,(ABS($F44-$G44-FN44+FO44)&lt;=1)*1,IF(AND(FQ44,$F44=$G44,$F44&gt;=PrSettings!$M$6),(ABS(FN44-$F44)&lt;=1)*1,IF(AND(ABS($F44-$G44-FN44+FO44)&lt;=1,$F44+$G44&gt;=PrSettings!$M$8),(ABS(FN44-$F44)&lt;=1)*(ABS(FO44-$G44)&lt;=1)*1,""))),"")</f>
        <v/>
      </c>
      <c r="FU44" s="300"/>
      <c r="FW44" s="291">
        <f t="shared" si="13"/>
        <v>21</v>
      </c>
      <c r="FX44" s="292" t="str">
        <f t="shared" si="624"/>
        <v>F1</v>
      </c>
      <c r="FY44" s="293">
        <f t="shared" si="65"/>
        <v>23</v>
      </c>
      <c r="FZ44" s="292" t="str">
        <f t="shared" si="625"/>
        <v>F3</v>
      </c>
      <c r="GA44" s="296"/>
      <c r="GB44" s="296"/>
      <c r="GC44" s="299"/>
      <c r="GD44" s="293" t="str">
        <f t="shared" si="626"/>
        <v/>
      </c>
      <c r="GE44" s="293" t="str">
        <f>IF((GD44&lt;&gt;""),IF(OR($F44&lt;&gt;$G44,PrSettings!$M$4="●"),(($F44-$G44)=(GA44-GB44))*1,0),"")</f>
        <v/>
      </c>
      <c r="GF44" s="293" t="str">
        <f t="shared" si="627"/>
        <v/>
      </c>
      <c r="GG44" s="293" t="str">
        <f>IF(GD44&lt;&gt;"",IF(ABS($F44-$G44)&gt;=PrSettings!$M$7,(ABS($F44-$G44-GA44+GB44)&lt;=1)*1,IF(AND(GD44,$F44=$G44,$F44&gt;=PrSettings!$M$6),(ABS(GA44-$F44)&lt;=1)*1,IF(AND(ABS($F44-$G44-GA44+GB44)&lt;=1,$F44+$G44&gt;=PrSettings!$M$8),(ABS(GA44-$F44)&lt;=1)*(ABS(GB44-$G44)&lt;=1)*1,""))),"")</f>
        <v/>
      </c>
      <c r="GH44" s="300"/>
      <c r="GJ44" s="291">
        <f t="shared" si="14"/>
        <v>21</v>
      </c>
      <c r="GK44" s="292" t="str">
        <f t="shared" si="628"/>
        <v>F1</v>
      </c>
      <c r="GL44" s="293">
        <f t="shared" si="68"/>
        <v>23</v>
      </c>
      <c r="GM44" s="292" t="str">
        <f t="shared" si="629"/>
        <v>F3</v>
      </c>
      <c r="GN44" s="296"/>
      <c r="GO44" s="296"/>
      <c r="GP44" s="299"/>
      <c r="GQ44" s="293" t="str">
        <f t="shared" si="630"/>
        <v/>
      </c>
      <c r="GR44" s="293" t="str">
        <f>IF((GQ44&lt;&gt;""),IF(OR($F44&lt;&gt;$G44,PrSettings!$M$4="●"),(($F44-$G44)=(GN44-GO44))*1,0),"")</f>
        <v/>
      </c>
      <c r="GS44" s="293" t="str">
        <f t="shared" si="631"/>
        <v/>
      </c>
      <c r="GT44" s="293" t="str">
        <f>IF(GQ44&lt;&gt;"",IF(ABS($F44-$G44)&gt;=PrSettings!$M$7,(ABS($F44-$G44-GN44+GO44)&lt;=1)*1,IF(AND(GQ44,$F44=$G44,$F44&gt;=PrSettings!$M$6),(ABS(GN44-$F44)&lt;=1)*1,IF(AND(ABS($F44-$G44-GN44+GO44)&lt;=1,$F44+$G44&gt;=PrSettings!$M$8),(ABS(GN44-$F44)&lt;=1)*(ABS(GO44-$G44)&lt;=1)*1,""))),"")</f>
        <v/>
      </c>
      <c r="GU44" s="300"/>
      <c r="GW44" s="291">
        <f t="shared" si="15"/>
        <v>21</v>
      </c>
      <c r="GX44" s="292" t="str">
        <f t="shared" si="632"/>
        <v>F1</v>
      </c>
      <c r="GY44" s="293">
        <f t="shared" si="71"/>
        <v>23</v>
      </c>
      <c r="GZ44" s="292" t="str">
        <f t="shared" si="633"/>
        <v>F3</v>
      </c>
      <c r="HA44" s="296"/>
      <c r="HB44" s="296"/>
      <c r="HC44" s="299"/>
      <c r="HD44" s="293" t="str">
        <f t="shared" si="634"/>
        <v/>
      </c>
      <c r="HE44" s="293" t="str">
        <f>IF((HD44&lt;&gt;""),IF(OR($F44&lt;&gt;$G44,PrSettings!$M$4="●"),(($F44-$G44)=(HA44-HB44))*1,0),"")</f>
        <v/>
      </c>
      <c r="HF44" s="293" t="str">
        <f t="shared" si="635"/>
        <v/>
      </c>
      <c r="HG44" s="293" t="str">
        <f>IF(HD44&lt;&gt;"",IF(ABS($F44-$G44)&gt;=PrSettings!$M$7,(ABS($F44-$G44-HA44+HB44)&lt;=1)*1,IF(AND(HD44,$F44=$G44,$F44&gt;=PrSettings!$M$6),(ABS(HA44-$F44)&lt;=1)*1,IF(AND(ABS($F44-$G44-HA44+HB44)&lt;=1,$F44+$G44&gt;=PrSettings!$M$8),(ABS(HA44-$F44)&lt;=1)*(ABS(HB44-$G44)&lt;=1)*1,""))),"")</f>
        <v/>
      </c>
      <c r="HH44" s="300"/>
      <c r="HJ44" s="291">
        <f t="shared" si="16"/>
        <v>21</v>
      </c>
      <c r="HK44" s="292" t="str">
        <f t="shared" si="636"/>
        <v>F1</v>
      </c>
      <c r="HL44" s="293">
        <f t="shared" si="74"/>
        <v>23</v>
      </c>
      <c r="HM44" s="292" t="str">
        <f t="shared" si="637"/>
        <v>F3</v>
      </c>
      <c r="HN44" s="296"/>
      <c r="HO44" s="296"/>
      <c r="HP44" s="299"/>
      <c r="HQ44" s="293" t="str">
        <f t="shared" si="638"/>
        <v/>
      </c>
      <c r="HR44" s="293" t="str">
        <f>IF((HQ44&lt;&gt;""),IF(OR($F44&lt;&gt;$G44,PrSettings!$M$4="●"),(($F44-$G44)=(HN44-HO44))*1,0),"")</f>
        <v/>
      </c>
      <c r="HS44" s="293" t="str">
        <f t="shared" si="639"/>
        <v/>
      </c>
      <c r="HT44" s="293" t="str">
        <f>IF(HQ44&lt;&gt;"",IF(ABS($F44-$G44)&gt;=PrSettings!$M$7,(ABS($F44-$G44-HN44+HO44)&lt;=1)*1,IF(AND(HQ44,$F44=$G44,$F44&gt;=PrSettings!$M$6),(ABS(HN44-$F44)&lt;=1)*1,IF(AND(ABS($F44-$G44-HN44+HO44)&lt;=1,$F44+$G44&gt;=PrSettings!$M$8),(ABS(HN44-$F44)&lt;=1)*(ABS(HO44-$G44)&lt;=1)*1,""))),"")</f>
        <v/>
      </c>
      <c r="HU44" s="300"/>
      <c r="HW44" s="291">
        <f t="shared" si="17"/>
        <v>21</v>
      </c>
      <c r="HX44" s="292" t="str">
        <f t="shared" si="640"/>
        <v>F1</v>
      </c>
      <c r="HY44" s="293">
        <f t="shared" si="77"/>
        <v>23</v>
      </c>
      <c r="HZ44" s="292" t="str">
        <f t="shared" si="641"/>
        <v>F3</v>
      </c>
      <c r="IA44" s="296"/>
      <c r="IB44" s="296"/>
      <c r="IC44" s="299"/>
      <c r="ID44" s="293" t="str">
        <f t="shared" si="642"/>
        <v/>
      </c>
      <c r="IE44" s="293" t="str">
        <f>IF((ID44&lt;&gt;""),IF(OR($F44&lt;&gt;$G44,PrSettings!$M$4="●"),(($F44-$G44)=(IA44-IB44))*1,0),"")</f>
        <v/>
      </c>
      <c r="IF44" s="293" t="str">
        <f t="shared" si="643"/>
        <v/>
      </c>
      <c r="IG44" s="293" t="str">
        <f>IF(ID44&lt;&gt;"",IF(ABS($F44-$G44)&gt;=PrSettings!$M$7,(ABS($F44-$G44-IA44+IB44)&lt;=1)*1,IF(AND(ID44,$F44=$G44,$F44&gt;=PrSettings!$M$6),(ABS(IA44-$F44)&lt;=1)*1,IF(AND(ABS($F44-$G44-IA44+IB44)&lt;=1,$F44+$G44&gt;=PrSettings!$M$8),(ABS(IA44-$F44)&lt;=1)*(ABS(IB44-$G44)&lt;=1)*1,""))),"")</f>
        <v/>
      </c>
      <c r="IH44" s="300"/>
      <c r="IJ44" s="291">
        <f t="shared" si="18"/>
        <v>21</v>
      </c>
      <c r="IK44" s="292" t="str">
        <f t="shared" si="644"/>
        <v>F1</v>
      </c>
      <c r="IL44" s="293">
        <f t="shared" si="80"/>
        <v>23</v>
      </c>
      <c r="IM44" s="292" t="str">
        <f t="shared" si="645"/>
        <v>F3</v>
      </c>
      <c r="IN44" s="296"/>
      <c r="IO44" s="296"/>
      <c r="IP44" s="299"/>
      <c r="IQ44" s="293" t="str">
        <f t="shared" si="646"/>
        <v/>
      </c>
      <c r="IR44" s="293" t="str">
        <f>IF((IQ44&lt;&gt;""),IF(OR($F44&lt;&gt;$G44,PrSettings!$M$4="●"),(($F44-$G44)=(IN44-IO44))*1,0),"")</f>
        <v/>
      </c>
      <c r="IS44" s="293" t="str">
        <f t="shared" si="647"/>
        <v/>
      </c>
      <c r="IT44" s="293" t="str">
        <f>IF(IQ44&lt;&gt;"",IF(ABS($F44-$G44)&gt;=PrSettings!$M$7,(ABS($F44-$G44-IN44+IO44)&lt;=1)*1,IF(AND(IQ44,$F44=$G44,$F44&gt;=PrSettings!$M$6),(ABS(IN44-$F44)&lt;=1)*1,IF(AND(ABS($F44-$G44-IN44+IO44)&lt;=1,$F44+$G44&gt;=PrSettings!$M$8),(ABS(IN44-$F44)&lt;=1)*(ABS(IO44-$G44)&lt;=1)*1,""))),"")</f>
        <v/>
      </c>
      <c r="IU44" s="300"/>
      <c r="IW44" s="291">
        <f t="shared" si="19"/>
        <v>21</v>
      </c>
      <c r="IX44" s="292" t="str">
        <f t="shared" si="648"/>
        <v>F1</v>
      </c>
      <c r="IY44" s="293">
        <f t="shared" si="83"/>
        <v>23</v>
      </c>
      <c r="IZ44" s="292" t="str">
        <f t="shared" si="649"/>
        <v>F3</v>
      </c>
      <c r="JA44" s="296"/>
      <c r="JB44" s="296"/>
      <c r="JC44" s="299"/>
      <c r="JD44" s="293" t="str">
        <f t="shared" si="650"/>
        <v/>
      </c>
      <c r="JE44" s="293" t="str">
        <f>IF((JD44&lt;&gt;""),IF(OR($F44&lt;&gt;$G44,PrSettings!$M$4="●"),(($F44-$G44)=(JA44-JB44))*1,0),"")</f>
        <v/>
      </c>
      <c r="JF44" s="293" t="str">
        <f t="shared" si="651"/>
        <v/>
      </c>
      <c r="JG44" s="293" t="str">
        <f>IF(JD44&lt;&gt;"",IF(ABS($F44-$G44)&gt;=PrSettings!$M$7,(ABS($F44-$G44-JA44+JB44)&lt;=1)*1,IF(AND(JD44,$F44=$G44,$F44&gt;=PrSettings!$M$6),(ABS(JA44-$F44)&lt;=1)*1,IF(AND(ABS($F44-$G44-JA44+JB44)&lt;=1,$F44+$G44&gt;=PrSettings!$M$8),(ABS(JA44-$F44)&lt;=1)*(ABS(JB44-$G44)&lt;=1)*1,""))),"")</f>
        <v/>
      </c>
      <c r="JH44" s="300"/>
      <c r="JJ44" s="291">
        <f t="shared" si="20"/>
        <v>21</v>
      </c>
      <c r="JK44" s="292" t="str">
        <f t="shared" si="652"/>
        <v>F1</v>
      </c>
      <c r="JL44" s="293">
        <f t="shared" si="86"/>
        <v>23</v>
      </c>
      <c r="JM44" s="292" t="str">
        <f t="shared" si="653"/>
        <v>F3</v>
      </c>
      <c r="JN44" s="296"/>
      <c r="JO44" s="296"/>
      <c r="JP44" s="299"/>
      <c r="JQ44" s="293" t="str">
        <f t="shared" si="654"/>
        <v/>
      </c>
      <c r="JR44" s="293" t="str">
        <f>IF((JQ44&lt;&gt;""),IF(OR($F44&lt;&gt;$G44,PrSettings!$M$4="●"),(($F44-$G44)=(JN44-JO44))*1,0),"")</f>
        <v/>
      </c>
      <c r="JS44" s="293" t="str">
        <f t="shared" si="655"/>
        <v/>
      </c>
      <c r="JT44" s="293" t="str">
        <f>IF(JQ44&lt;&gt;"",IF(ABS($F44-$G44)&gt;=PrSettings!$M$7,(ABS($F44-$G44-JN44+JO44)&lt;=1)*1,IF(AND(JQ44,$F44=$G44,$F44&gt;=PrSettings!$M$6),(ABS(JN44-$F44)&lt;=1)*1,IF(AND(ABS($F44-$G44-JN44+JO44)&lt;=1,$F44+$G44&gt;=PrSettings!$M$8),(ABS(JN44-$F44)&lt;=1)*(ABS(JO44-$G44)&lt;=1)*1,""))),"")</f>
        <v/>
      </c>
      <c r="JU44" s="300"/>
      <c r="JW44" s="291">
        <f t="shared" si="21"/>
        <v>21</v>
      </c>
      <c r="JX44" s="292" t="str">
        <f t="shared" si="656"/>
        <v>F1</v>
      </c>
      <c r="JY44" s="293">
        <f t="shared" si="89"/>
        <v>23</v>
      </c>
      <c r="JZ44" s="292" t="str">
        <f t="shared" si="657"/>
        <v>F3</v>
      </c>
      <c r="KA44" s="296"/>
      <c r="KB44" s="296"/>
      <c r="KC44" s="299"/>
      <c r="KD44" s="293" t="str">
        <f t="shared" si="658"/>
        <v/>
      </c>
      <c r="KE44" s="293" t="str">
        <f>IF((KD44&lt;&gt;""),IF(OR($F44&lt;&gt;$G44,PrSettings!$M$4="●"),(($F44-$G44)=(KA44-KB44))*1,0),"")</f>
        <v/>
      </c>
      <c r="KF44" s="293" t="str">
        <f t="shared" si="659"/>
        <v/>
      </c>
      <c r="KG44" s="293" t="str">
        <f>IF(KD44&lt;&gt;"",IF(ABS($F44-$G44)&gt;=PrSettings!$M$7,(ABS($F44-$G44-KA44+KB44)&lt;=1)*1,IF(AND(KD44,$F44=$G44,$F44&gt;=PrSettings!$M$6),(ABS(KA44-$F44)&lt;=1)*1,IF(AND(ABS($F44-$G44-KA44+KB44)&lt;=1,$F44+$G44&gt;=PrSettings!$M$8),(ABS(KA44-$F44)&lt;=1)*(ABS(KB44-$G44)&lt;=1)*1,""))),"")</f>
        <v/>
      </c>
      <c r="KH44" s="300"/>
      <c r="KJ44" s="291">
        <f t="shared" si="22"/>
        <v>21</v>
      </c>
      <c r="KK44" s="292" t="str">
        <f t="shared" si="660"/>
        <v>F1</v>
      </c>
      <c r="KL44" s="293">
        <f t="shared" si="92"/>
        <v>23</v>
      </c>
      <c r="KM44" s="292" t="str">
        <f t="shared" si="661"/>
        <v>F3</v>
      </c>
      <c r="KN44" s="296"/>
      <c r="KO44" s="296"/>
      <c r="KP44" s="299"/>
      <c r="KQ44" s="293" t="str">
        <f t="shared" si="662"/>
        <v/>
      </c>
      <c r="KR44" s="293" t="str">
        <f>IF((KQ44&lt;&gt;""),IF(OR($F44&lt;&gt;$G44,PrSettings!$M$4="●"),(($F44-$G44)=(KN44-KO44))*1,0),"")</f>
        <v/>
      </c>
      <c r="KS44" s="293" t="str">
        <f t="shared" si="663"/>
        <v/>
      </c>
      <c r="KT44" s="293" t="str">
        <f>IF(KQ44&lt;&gt;"",IF(ABS($F44-$G44)&gt;=PrSettings!$M$7,(ABS($F44-$G44-KN44+KO44)&lt;=1)*1,IF(AND(KQ44,$F44=$G44,$F44&gt;=PrSettings!$M$6),(ABS(KN44-$F44)&lt;=1)*1,IF(AND(ABS($F44-$G44-KN44+KO44)&lt;=1,$F44+$G44&gt;=PrSettings!$M$8),(ABS(KN44-$F44)&lt;=1)*(ABS(KO44-$G44)&lt;=1)*1,""))),"")</f>
        <v/>
      </c>
      <c r="KU44" s="300"/>
      <c r="KW44" s="291">
        <f t="shared" si="23"/>
        <v>21</v>
      </c>
      <c r="KX44" s="292" t="str">
        <f t="shared" si="664"/>
        <v>F1</v>
      </c>
      <c r="KY44" s="293">
        <f t="shared" si="95"/>
        <v>23</v>
      </c>
      <c r="KZ44" s="292" t="str">
        <f t="shared" si="665"/>
        <v>F3</v>
      </c>
      <c r="LA44" s="296"/>
      <c r="LB44" s="296"/>
      <c r="LC44" s="299"/>
      <c r="LD44" s="293" t="str">
        <f t="shared" si="666"/>
        <v/>
      </c>
      <c r="LE44" s="293" t="str">
        <f>IF((LD44&lt;&gt;""),IF(OR($F44&lt;&gt;$G44,PrSettings!$M$4="●"),(($F44-$G44)=(LA44-LB44))*1,0),"")</f>
        <v/>
      </c>
      <c r="LF44" s="293" t="str">
        <f t="shared" si="667"/>
        <v/>
      </c>
      <c r="LG44" s="293" t="str">
        <f>IF(LD44&lt;&gt;"",IF(ABS($F44-$G44)&gt;=PrSettings!$M$7,(ABS($F44-$G44-LA44+LB44)&lt;=1)*1,IF(AND(LD44,$F44=$G44,$F44&gt;=PrSettings!$M$6),(ABS(LA44-$F44)&lt;=1)*1,IF(AND(ABS($F44-$G44-LA44+LB44)&lt;=1,$F44+$G44&gt;=PrSettings!$M$8),(ABS(LA44-$F44)&lt;=1)*(ABS(LB44-$G44)&lt;=1)*1,""))),"")</f>
        <v/>
      </c>
      <c r="LH44" s="300"/>
      <c r="LJ44" s="291">
        <f t="shared" si="24"/>
        <v>21</v>
      </c>
      <c r="LK44" s="292" t="str">
        <f t="shared" si="668"/>
        <v>F1</v>
      </c>
      <c r="LL44" s="293">
        <f t="shared" si="98"/>
        <v>23</v>
      </c>
      <c r="LM44" s="292" t="str">
        <f t="shared" si="669"/>
        <v>F3</v>
      </c>
      <c r="LN44" s="296"/>
      <c r="LO44" s="296"/>
      <c r="LP44" s="299"/>
      <c r="LQ44" s="293" t="str">
        <f t="shared" si="670"/>
        <v/>
      </c>
      <c r="LR44" s="293" t="str">
        <f>IF((LQ44&lt;&gt;""),IF(OR($F44&lt;&gt;$G44,PrSettings!$M$4="●"),(($F44-$G44)=(LN44-LO44))*1,0),"")</f>
        <v/>
      </c>
      <c r="LS44" s="293" t="str">
        <f t="shared" si="671"/>
        <v/>
      </c>
      <c r="LT44" s="293" t="str">
        <f>IF(LQ44&lt;&gt;"",IF(ABS($F44-$G44)&gt;=PrSettings!$M$7,(ABS($F44-$G44-LN44+LO44)&lt;=1)*1,IF(AND(LQ44,$F44=$G44,$F44&gt;=PrSettings!$M$6),(ABS(LN44-$F44)&lt;=1)*1,IF(AND(ABS($F44-$G44-LN44+LO44)&lt;=1,$F44+$G44&gt;=PrSettings!$M$8),(ABS(LN44-$F44)&lt;=1)*(ABS(LO44-$G44)&lt;=1)*1,""))),"")</f>
        <v/>
      </c>
      <c r="LU44" s="300"/>
      <c r="LW44" s="291">
        <f t="shared" si="25"/>
        <v>21</v>
      </c>
      <c r="LX44" s="292" t="str">
        <f t="shared" si="672"/>
        <v>F1</v>
      </c>
      <c r="LY44" s="293">
        <f t="shared" si="101"/>
        <v>23</v>
      </c>
      <c r="LZ44" s="292" t="str">
        <f t="shared" si="673"/>
        <v>F3</v>
      </c>
      <c r="MA44" s="296"/>
      <c r="MB44" s="296"/>
      <c r="MC44" s="299"/>
      <c r="MD44" s="293" t="str">
        <f t="shared" si="674"/>
        <v/>
      </c>
      <c r="ME44" s="293" t="str">
        <f>IF((MD44&lt;&gt;""),IF(OR($F44&lt;&gt;$G44,PrSettings!$M$4="●"),(($F44-$G44)=(MA44-MB44))*1,0),"")</f>
        <v/>
      </c>
      <c r="MF44" s="293" t="str">
        <f t="shared" si="675"/>
        <v/>
      </c>
      <c r="MG44" s="293" t="str">
        <f>IF(MD44&lt;&gt;"",IF(ABS($F44-$G44)&gt;=PrSettings!$M$7,(ABS($F44-$G44-MA44+MB44)&lt;=1)*1,IF(AND(MD44,$F44=$G44,$F44&gt;=PrSettings!$M$6),(ABS(MA44-$F44)&lt;=1)*1,IF(AND(ABS($F44-$G44-MA44+MB44)&lt;=1,$F44+$G44&gt;=PrSettings!$M$8),(ABS(MA44-$F44)&lt;=1)*(ABS(MB44-$G44)&lt;=1)*1,""))),"")</f>
        <v/>
      </c>
      <c r="MH44" s="300"/>
    </row>
    <row r="45" spans="1:346" x14ac:dyDescent="0.25">
      <c r="B45" s="291">
        <f>INDEX(Groups!$C$7:$C$35,MATCH(C45,Groups!$D$7:$D$35,0))</f>
        <v>24</v>
      </c>
      <c r="C45" s="292" t="str">
        <f>CalcF!$P$26</f>
        <v>F4</v>
      </c>
      <c r="D45" s="293">
        <f>INDEX(Groups!$C$7:$C$35,MATCH(E45,Groups!$D$7:$D$35,0))</f>
        <v>21</v>
      </c>
      <c r="E45" s="292" t="str">
        <f>CalcF!$Q$26</f>
        <v>F1</v>
      </c>
      <c r="F45" s="294" t="str">
        <f>CalcF!$R$26</f>
        <v/>
      </c>
      <c r="G45" s="295" t="str">
        <f>CalcF!$S$26</f>
        <v/>
      </c>
      <c r="J45" s="291">
        <f t="shared" si="0"/>
        <v>24</v>
      </c>
      <c r="K45" s="292" t="str">
        <f t="shared" si="572"/>
        <v>F4</v>
      </c>
      <c r="L45" s="293">
        <f t="shared" si="26"/>
        <v>21</v>
      </c>
      <c r="M45" s="292" t="str">
        <f t="shared" si="573"/>
        <v>F1</v>
      </c>
      <c r="N45" s="296"/>
      <c r="O45" s="296"/>
      <c r="P45" s="299"/>
      <c r="Q45" s="293" t="str">
        <f t="shared" si="574"/>
        <v/>
      </c>
      <c r="R45" s="293" t="str">
        <f>IF((Q45&lt;&gt;""),IF(OR($F45&lt;&gt;$G45,PrSettings!$M$4="●"),(($F45-$G45)=(N45-O45))*1,0),"")</f>
        <v/>
      </c>
      <c r="S45" s="293" t="str">
        <f t="shared" si="575"/>
        <v/>
      </c>
      <c r="T45" s="293" t="str">
        <f>IF(Q45&lt;&gt;"",IF(ABS($F45-$G45)&gt;=PrSettings!$M$7,(ABS($F45-$G45-N45+O45)&lt;=1)*1,IF(AND(Q45,$F45=$G45,$F45&gt;=PrSettings!$M$6),(ABS(N45-$F45)&lt;=1)*1,IF(AND(ABS($F45-$G45-N45+O45)&lt;=1,$F45+$G45&gt;=PrSettings!$M$8),(ABS(N45-$F45)&lt;=1)*(ABS(O45-$G45)&lt;=1)*1,""))),"")</f>
        <v/>
      </c>
      <c r="U45" s="300"/>
      <c r="W45" s="291">
        <f t="shared" si="1"/>
        <v>24</v>
      </c>
      <c r="X45" s="292" t="str">
        <f t="shared" si="576"/>
        <v>F4</v>
      </c>
      <c r="Y45" s="293">
        <f t="shared" si="29"/>
        <v>21</v>
      </c>
      <c r="Z45" s="292" t="str">
        <f t="shared" si="577"/>
        <v>F1</v>
      </c>
      <c r="AA45" s="296"/>
      <c r="AB45" s="296"/>
      <c r="AC45" s="299"/>
      <c r="AD45" s="293" t="str">
        <f t="shared" si="578"/>
        <v/>
      </c>
      <c r="AE45" s="293" t="str">
        <f>IF((AD45&lt;&gt;""),IF(OR($F45&lt;&gt;$G45,PrSettings!$M$4="●"),(($F45-$G45)=(AA45-AB45))*1,0),"")</f>
        <v/>
      </c>
      <c r="AF45" s="293" t="str">
        <f t="shared" si="579"/>
        <v/>
      </c>
      <c r="AG45" s="293" t="str">
        <f>IF(AD45&lt;&gt;"",IF(ABS($F45-$G45)&gt;=PrSettings!$M$7,(ABS($F45-$G45-AA45+AB45)&lt;=1)*1,IF(AND(AD45,$F45=$G45,$F45&gt;=PrSettings!$M$6),(ABS(AA45-$F45)&lt;=1)*1,IF(AND(ABS($F45-$G45-AA45+AB45)&lt;=1,$F45+$G45&gt;=PrSettings!$M$8),(ABS(AA45-$F45)&lt;=1)*(ABS(AB45-$G45)&lt;=1)*1,""))),"")</f>
        <v/>
      </c>
      <c r="AH45" s="300"/>
      <c r="AJ45" s="291">
        <f t="shared" si="2"/>
        <v>24</v>
      </c>
      <c r="AK45" s="292" t="str">
        <f t="shared" si="580"/>
        <v>F4</v>
      </c>
      <c r="AL45" s="293">
        <f t="shared" si="32"/>
        <v>21</v>
      </c>
      <c r="AM45" s="292" t="str">
        <f t="shared" si="581"/>
        <v>F1</v>
      </c>
      <c r="AN45" s="296"/>
      <c r="AO45" s="296"/>
      <c r="AP45" s="299"/>
      <c r="AQ45" s="293" t="str">
        <f t="shared" si="582"/>
        <v/>
      </c>
      <c r="AR45" s="293" t="str">
        <f>IF((AQ45&lt;&gt;""),IF(OR($F45&lt;&gt;$G45,PrSettings!$M$4="●"),(($F45-$G45)=(AN45-AO45))*1,0),"")</f>
        <v/>
      </c>
      <c r="AS45" s="293" t="str">
        <f t="shared" si="583"/>
        <v/>
      </c>
      <c r="AT45" s="293" t="str">
        <f>IF(AQ45&lt;&gt;"",IF(ABS($F45-$G45)&gt;=PrSettings!$M$7,(ABS($F45-$G45-AN45+AO45)&lt;=1)*1,IF(AND(AQ45,$F45=$G45,$F45&gt;=PrSettings!$M$6),(ABS(AN45-$F45)&lt;=1)*1,IF(AND(ABS($F45-$G45-AN45+AO45)&lt;=1,$F45+$G45&gt;=PrSettings!$M$8),(ABS(AN45-$F45)&lt;=1)*(ABS(AO45-$G45)&lt;=1)*1,""))),"")</f>
        <v/>
      </c>
      <c r="AU45" s="300"/>
      <c r="AW45" s="291">
        <f t="shared" si="3"/>
        <v>24</v>
      </c>
      <c r="AX45" s="292" t="str">
        <f t="shared" si="584"/>
        <v>F4</v>
      </c>
      <c r="AY45" s="293">
        <f t="shared" si="35"/>
        <v>21</v>
      </c>
      <c r="AZ45" s="292" t="str">
        <f t="shared" si="585"/>
        <v>F1</v>
      </c>
      <c r="BA45" s="296"/>
      <c r="BB45" s="296"/>
      <c r="BC45" s="299"/>
      <c r="BD45" s="293" t="str">
        <f t="shared" si="586"/>
        <v/>
      </c>
      <c r="BE45" s="293" t="str">
        <f>IF((BD45&lt;&gt;""),IF(OR($F45&lt;&gt;$G45,PrSettings!$M$4="●"),(($F45-$G45)=(BA45-BB45))*1,0),"")</f>
        <v/>
      </c>
      <c r="BF45" s="293" t="str">
        <f t="shared" si="587"/>
        <v/>
      </c>
      <c r="BG45" s="293" t="str">
        <f>IF(BD45&lt;&gt;"",IF(ABS($F45-$G45)&gt;=PrSettings!$M$7,(ABS($F45-$G45-BA45+BB45)&lt;=1)*1,IF(AND(BD45,$F45=$G45,$F45&gt;=PrSettings!$M$6),(ABS(BA45-$F45)&lt;=1)*1,IF(AND(ABS($F45-$G45-BA45+BB45)&lt;=1,$F45+$G45&gt;=PrSettings!$M$8),(ABS(BA45-$F45)&lt;=1)*(ABS(BB45-$G45)&lt;=1)*1,""))),"")</f>
        <v/>
      </c>
      <c r="BH45" s="300"/>
      <c r="BJ45" s="291">
        <f t="shared" si="4"/>
        <v>24</v>
      </c>
      <c r="BK45" s="292" t="str">
        <f t="shared" si="588"/>
        <v>F4</v>
      </c>
      <c r="BL45" s="293">
        <f t="shared" si="38"/>
        <v>21</v>
      </c>
      <c r="BM45" s="292" t="str">
        <f t="shared" si="589"/>
        <v>F1</v>
      </c>
      <c r="BN45" s="296"/>
      <c r="BO45" s="296"/>
      <c r="BP45" s="299"/>
      <c r="BQ45" s="293" t="str">
        <f t="shared" si="590"/>
        <v/>
      </c>
      <c r="BR45" s="293" t="str">
        <f>IF((BQ45&lt;&gt;""),IF(OR($F45&lt;&gt;$G45,PrSettings!$M$4="●"),(($F45-$G45)=(BN45-BO45))*1,0),"")</f>
        <v/>
      </c>
      <c r="BS45" s="293" t="str">
        <f t="shared" si="591"/>
        <v/>
      </c>
      <c r="BT45" s="293" t="str">
        <f>IF(BQ45&lt;&gt;"",IF(ABS($F45-$G45)&gt;=PrSettings!$M$7,(ABS($F45-$G45-BN45+BO45)&lt;=1)*1,IF(AND(BQ45,$F45=$G45,$F45&gt;=PrSettings!$M$6),(ABS(BN45-$F45)&lt;=1)*1,IF(AND(ABS($F45-$G45-BN45+BO45)&lt;=1,$F45+$G45&gt;=PrSettings!$M$8),(ABS(BN45-$F45)&lt;=1)*(ABS(BO45-$G45)&lt;=1)*1,""))),"")</f>
        <v/>
      </c>
      <c r="BU45" s="300"/>
      <c r="BW45" s="291">
        <f t="shared" si="5"/>
        <v>24</v>
      </c>
      <c r="BX45" s="292" t="str">
        <f t="shared" si="592"/>
        <v>F4</v>
      </c>
      <c r="BY45" s="293">
        <f t="shared" si="41"/>
        <v>21</v>
      </c>
      <c r="BZ45" s="292" t="str">
        <f t="shared" si="593"/>
        <v>F1</v>
      </c>
      <c r="CA45" s="296"/>
      <c r="CB45" s="296"/>
      <c r="CC45" s="299"/>
      <c r="CD45" s="293" t="str">
        <f t="shared" si="594"/>
        <v/>
      </c>
      <c r="CE45" s="293" t="str">
        <f>IF((CD45&lt;&gt;""),IF(OR($F45&lt;&gt;$G45,PrSettings!$M$4="●"),(($F45-$G45)=(CA45-CB45))*1,0),"")</f>
        <v/>
      </c>
      <c r="CF45" s="293" t="str">
        <f t="shared" si="595"/>
        <v/>
      </c>
      <c r="CG45" s="293" t="str">
        <f>IF(CD45&lt;&gt;"",IF(ABS($F45-$G45)&gt;=PrSettings!$M$7,(ABS($F45-$G45-CA45+CB45)&lt;=1)*1,IF(AND(CD45,$F45=$G45,$F45&gt;=PrSettings!$M$6),(ABS(CA45-$F45)&lt;=1)*1,IF(AND(ABS($F45-$G45-CA45+CB45)&lt;=1,$F45+$G45&gt;=PrSettings!$M$8),(ABS(CA45-$F45)&lt;=1)*(ABS(CB45-$G45)&lt;=1)*1,""))),"")</f>
        <v/>
      </c>
      <c r="CH45" s="300"/>
      <c r="CJ45" s="291">
        <f t="shared" si="6"/>
        <v>24</v>
      </c>
      <c r="CK45" s="292" t="str">
        <f t="shared" si="596"/>
        <v>F4</v>
      </c>
      <c r="CL45" s="293">
        <f t="shared" si="44"/>
        <v>21</v>
      </c>
      <c r="CM45" s="292" t="str">
        <f t="shared" si="597"/>
        <v>F1</v>
      </c>
      <c r="CN45" s="296"/>
      <c r="CO45" s="296"/>
      <c r="CP45" s="299"/>
      <c r="CQ45" s="293" t="str">
        <f t="shared" si="598"/>
        <v/>
      </c>
      <c r="CR45" s="293" t="str">
        <f>IF((CQ45&lt;&gt;""),IF(OR($F45&lt;&gt;$G45,PrSettings!$M$4="●"),(($F45-$G45)=(CN45-CO45))*1,0),"")</f>
        <v/>
      </c>
      <c r="CS45" s="293" t="str">
        <f t="shared" si="599"/>
        <v/>
      </c>
      <c r="CT45" s="293" t="str">
        <f>IF(CQ45&lt;&gt;"",IF(ABS($F45-$G45)&gt;=PrSettings!$M$7,(ABS($F45-$G45-CN45+CO45)&lt;=1)*1,IF(AND(CQ45,$F45=$G45,$F45&gt;=PrSettings!$M$6),(ABS(CN45-$F45)&lt;=1)*1,IF(AND(ABS($F45-$G45-CN45+CO45)&lt;=1,$F45+$G45&gt;=PrSettings!$M$8),(ABS(CN45-$F45)&lt;=1)*(ABS(CO45-$G45)&lt;=1)*1,""))),"")</f>
        <v/>
      </c>
      <c r="CU45" s="300"/>
      <c r="CW45" s="291">
        <f t="shared" si="7"/>
        <v>24</v>
      </c>
      <c r="CX45" s="292" t="str">
        <f t="shared" si="600"/>
        <v>F4</v>
      </c>
      <c r="CY45" s="293">
        <f t="shared" si="47"/>
        <v>21</v>
      </c>
      <c r="CZ45" s="292" t="str">
        <f t="shared" si="601"/>
        <v>F1</v>
      </c>
      <c r="DA45" s="296"/>
      <c r="DB45" s="296"/>
      <c r="DC45" s="299"/>
      <c r="DD45" s="293" t="str">
        <f t="shared" si="602"/>
        <v/>
      </c>
      <c r="DE45" s="293" t="str">
        <f>IF((DD45&lt;&gt;""),IF(OR($F45&lt;&gt;$G45,PrSettings!$M$4="●"),(($F45-$G45)=(DA45-DB45))*1,0),"")</f>
        <v/>
      </c>
      <c r="DF45" s="293" t="str">
        <f t="shared" si="603"/>
        <v/>
      </c>
      <c r="DG45" s="293" t="str">
        <f>IF(DD45&lt;&gt;"",IF(ABS($F45-$G45)&gt;=PrSettings!$M$7,(ABS($F45-$G45-DA45+DB45)&lt;=1)*1,IF(AND(DD45,$F45=$G45,$F45&gt;=PrSettings!$M$6),(ABS(DA45-$F45)&lt;=1)*1,IF(AND(ABS($F45-$G45-DA45+DB45)&lt;=1,$F45+$G45&gt;=PrSettings!$M$8),(ABS(DA45-$F45)&lt;=1)*(ABS(DB45-$G45)&lt;=1)*1,""))),"")</f>
        <v/>
      </c>
      <c r="DH45" s="300"/>
      <c r="DJ45" s="291">
        <f t="shared" si="8"/>
        <v>24</v>
      </c>
      <c r="DK45" s="292" t="str">
        <f t="shared" si="604"/>
        <v>F4</v>
      </c>
      <c r="DL45" s="293">
        <f t="shared" si="50"/>
        <v>21</v>
      </c>
      <c r="DM45" s="292" t="str">
        <f t="shared" si="605"/>
        <v>F1</v>
      </c>
      <c r="DN45" s="296"/>
      <c r="DO45" s="296"/>
      <c r="DP45" s="299"/>
      <c r="DQ45" s="293" t="str">
        <f t="shared" si="606"/>
        <v/>
      </c>
      <c r="DR45" s="293" t="str">
        <f>IF((DQ45&lt;&gt;""),IF(OR($F45&lt;&gt;$G45,PrSettings!$M$4="●"),(($F45-$G45)=(DN45-DO45))*1,0),"")</f>
        <v/>
      </c>
      <c r="DS45" s="293" t="str">
        <f t="shared" si="607"/>
        <v/>
      </c>
      <c r="DT45" s="293" t="str">
        <f>IF(DQ45&lt;&gt;"",IF(ABS($F45-$G45)&gt;=PrSettings!$M$7,(ABS($F45-$G45-DN45+DO45)&lt;=1)*1,IF(AND(DQ45,$F45=$G45,$F45&gt;=PrSettings!$M$6),(ABS(DN45-$F45)&lt;=1)*1,IF(AND(ABS($F45-$G45-DN45+DO45)&lt;=1,$F45+$G45&gt;=PrSettings!$M$8),(ABS(DN45-$F45)&lt;=1)*(ABS(DO45-$G45)&lt;=1)*1,""))),"")</f>
        <v/>
      </c>
      <c r="DU45" s="300"/>
      <c r="DW45" s="291">
        <f t="shared" si="9"/>
        <v>24</v>
      </c>
      <c r="DX45" s="292" t="str">
        <f t="shared" si="608"/>
        <v>F4</v>
      </c>
      <c r="DY45" s="293">
        <f t="shared" si="53"/>
        <v>21</v>
      </c>
      <c r="DZ45" s="292" t="str">
        <f t="shared" si="609"/>
        <v>F1</v>
      </c>
      <c r="EA45" s="296"/>
      <c r="EB45" s="296"/>
      <c r="EC45" s="299"/>
      <c r="ED45" s="293" t="str">
        <f t="shared" si="610"/>
        <v/>
      </c>
      <c r="EE45" s="293" t="str">
        <f>IF((ED45&lt;&gt;""),IF(OR($F45&lt;&gt;$G45,PrSettings!$M$4="●"),(($F45-$G45)=(EA45-EB45))*1,0),"")</f>
        <v/>
      </c>
      <c r="EF45" s="293" t="str">
        <f t="shared" si="611"/>
        <v/>
      </c>
      <c r="EG45" s="293" t="str">
        <f>IF(ED45&lt;&gt;"",IF(ABS($F45-$G45)&gt;=PrSettings!$M$7,(ABS($F45-$G45-EA45+EB45)&lt;=1)*1,IF(AND(ED45,$F45=$G45,$F45&gt;=PrSettings!$M$6),(ABS(EA45-$F45)&lt;=1)*1,IF(AND(ABS($F45-$G45-EA45+EB45)&lt;=1,$F45+$G45&gt;=PrSettings!$M$8),(ABS(EA45-$F45)&lt;=1)*(ABS(EB45-$G45)&lt;=1)*1,""))),"")</f>
        <v/>
      </c>
      <c r="EH45" s="300"/>
      <c r="EJ45" s="291">
        <f t="shared" si="10"/>
        <v>24</v>
      </c>
      <c r="EK45" s="292" t="str">
        <f t="shared" si="612"/>
        <v>F4</v>
      </c>
      <c r="EL45" s="293">
        <f t="shared" si="56"/>
        <v>21</v>
      </c>
      <c r="EM45" s="292" t="str">
        <f t="shared" si="613"/>
        <v>F1</v>
      </c>
      <c r="EN45" s="296"/>
      <c r="EO45" s="296"/>
      <c r="EP45" s="299"/>
      <c r="EQ45" s="293" t="str">
        <f t="shared" si="614"/>
        <v/>
      </c>
      <c r="ER45" s="293" t="str">
        <f>IF((EQ45&lt;&gt;""),IF(OR($F45&lt;&gt;$G45,PrSettings!$M$4="●"),(($F45-$G45)=(EN45-EO45))*1,0),"")</f>
        <v/>
      </c>
      <c r="ES45" s="293" t="str">
        <f t="shared" si="615"/>
        <v/>
      </c>
      <c r="ET45" s="293" t="str">
        <f>IF(EQ45&lt;&gt;"",IF(ABS($F45-$G45)&gt;=PrSettings!$M$7,(ABS($F45-$G45-EN45+EO45)&lt;=1)*1,IF(AND(EQ45,$F45=$G45,$F45&gt;=PrSettings!$M$6),(ABS(EN45-$F45)&lt;=1)*1,IF(AND(ABS($F45-$G45-EN45+EO45)&lt;=1,$F45+$G45&gt;=PrSettings!$M$8),(ABS(EN45-$F45)&lt;=1)*(ABS(EO45-$G45)&lt;=1)*1,""))),"")</f>
        <v/>
      </c>
      <c r="EU45" s="300"/>
      <c r="EW45" s="291">
        <f t="shared" si="11"/>
        <v>24</v>
      </c>
      <c r="EX45" s="292" t="str">
        <f t="shared" si="616"/>
        <v>F4</v>
      </c>
      <c r="EY45" s="293">
        <f t="shared" si="59"/>
        <v>21</v>
      </c>
      <c r="EZ45" s="292" t="str">
        <f t="shared" si="617"/>
        <v>F1</v>
      </c>
      <c r="FA45" s="296"/>
      <c r="FB45" s="296"/>
      <c r="FC45" s="299"/>
      <c r="FD45" s="293" t="str">
        <f t="shared" si="618"/>
        <v/>
      </c>
      <c r="FE45" s="293" t="str">
        <f>IF((FD45&lt;&gt;""),IF(OR($F45&lt;&gt;$G45,PrSettings!$M$4="●"),(($F45-$G45)=(FA45-FB45))*1,0),"")</f>
        <v/>
      </c>
      <c r="FF45" s="293" t="str">
        <f t="shared" si="619"/>
        <v/>
      </c>
      <c r="FG45" s="293" t="str">
        <f>IF(FD45&lt;&gt;"",IF(ABS($F45-$G45)&gt;=PrSettings!$M$7,(ABS($F45-$G45-FA45+FB45)&lt;=1)*1,IF(AND(FD45,$F45=$G45,$F45&gt;=PrSettings!$M$6),(ABS(FA45-$F45)&lt;=1)*1,IF(AND(ABS($F45-$G45-FA45+FB45)&lt;=1,$F45+$G45&gt;=PrSettings!$M$8),(ABS(FA45-$F45)&lt;=1)*(ABS(FB45-$G45)&lt;=1)*1,""))),"")</f>
        <v/>
      </c>
      <c r="FH45" s="300"/>
      <c r="FJ45" s="291">
        <f t="shared" si="12"/>
        <v>24</v>
      </c>
      <c r="FK45" s="292" t="str">
        <f t="shared" si="620"/>
        <v>F4</v>
      </c>
      <c r="FL45" s="293">
        <f t="shared" si="62"/>
        <v>21</v>
      </c>
      <c r="FM45" s="292" t="str">
        <f t="shared" si="621"/>
        <v>F1</v>
      </c>
      <c r="FN45" s="296"/>
      <c r="FO45" s="296"/>
      <c r="FP45" s="299"/>
      <c r="FQ45" s="293" t="str">
        <f t="shared" si="622"/>
        <v/>
      </c>
      <c r="FR45" s="293" t="str">
        <f>IF((FQ45&lt;&gt;""),IF(OR($F45&lt;&gt;$G45,PrSettings!$M$4="●"),(($F45-$G45)=(FN45-FO45))*1,0),"")</f>
        <v/>
      </c>
      <c r="FS45" s="293" t="str">
        <f t="shared" si="623"/>
        <v/>
      </c>
      <c r="FT45" s="293" t="str">
        <f>IF(FQ45&lt;&gt;"",IF(ABS($F45-$G45)&gt;=PrSettings!$M$7,(ABS($F45-$G45-FN45+FO45)&lt;=1)*1,IF(AND(FQ45,$F45=$G45,$F45&gt;=PrSettings!$M$6),(ABS(FN45-$F45)&lt;=1)*1,IF(AND(ABS($F45-$G45-FN45+FO45)&lt;=1,$F45+$G45&gt;=PrSettings!$M$8),(ABS(FN45-$F45)&lt;=1)*(ABS(FO45-$G45)&lt;=1)*1,""))),"")</f>
        <v/>
      </c>
      <c r="FU45" s="300"/>
      <c r="FW45" s="291">
        <f t="shared" si="13"/>
        <v>24</v>
      </c>
      <c r="FX45" s="292" t="str">
        <f t="shared" si="624"/>
        <v>F4</v>
      </c>
      <c r="FY45" s="293">
        <f t="shared" si="65"/>
        <v>21</v>
      </c>
      <c r="FZ45" s="292" t="str">
        <f t="shared" si="625"/>
        <v>F1</v>
      </c>
      <c r="GA45" s="296"/>
      <c r="GB45" s="296"/>
      <c r="GC45" s="299"/>
      <c r="GD45" s="293" t="str">
        <f t="shared" si="626"/>
        <v/>
      </c>
      <c r="GE45" s="293" t="str">
        <f>IF((GD45&lt;&gt;""),IF(OR($F45&lt;&gt;$G45,PrSettings!$M$4="●"),(($F45-$G45)=(GA45-GB45))*1,0),"")</f>
        <v/>
      </c>
      <c r="GF45" s="293" t="str">
        <f t="shared" si="627"/>
        <v/>
      </c>
      <c r="GG45" s="293" t="str">
        <f>IF(GD45&lt;&gt;"",IF(ABS($F45-$G45)&gt;=PrSettings!$M$7,(ABS($F45-$G45-GA45+GB45)&lt;=1)*1,IF(AND(GD45,$F45=$G45,$F45&gt;=PrSettings!$M$6),(ABS(GA45-$F45)&lt;=1)*1,IF(AND(ABS($F45-$G45-GA45+GB45)&lt;=1,$F45+$G45&gt;=PrSettings!$M$8),(ABS(GA45-$F45)&lt;=1)*(ABS(GB45-$G45)&lt;=1)*1,""))),"")</f>
        <v/>
      </c>
      <c r="GH45" s="300"/>
      <c r="GJ45" s="291">
        <f t="shared" si="14"/>
        <v>24</v>
      </c>
      <c r="GK45" s="292" t="str">
        <f t="shared" si="628"/>
        <v>F4</v>
      </c>
      <c r="GL45" s="293">
        <f t="shared" si="68"/>
        <v>21</v>
      </c>
      <c r="GM45" s="292" t="str">
        <f t="shared" si="629"/>
        <v>F1</v>
      </c>
      <c r="GN45" s="296"/>
      <c r="GO45" s="296"/>
      <c r="GP45" s="299"/>
      <c r="GQ45" s="293" t="str">
        <f t="shared" si="630"/>
        <v/>
      </c>
      <c r="GR45" s="293" t="str">
        <f>IF((GQ45&lt;&gt;""),IF(OR($F45&lt;&gt;$G45,PrSettings!$M$4="●"),(($F45-$G45)=(GN45-GO45))*1,0),"")</f>
        <v/>
      </c>
      <c r="GS45" s="293" t="str">
        <f t="shared" si="631"/>
        <v/>
      </c>
      <c r="GT45" s="293" t="str">
        <f>IF(GQ45&lt;&gt;"",IF(ABS($F45-$G45)&gt;=PrSettings!$M$7,(ABS($F45-$G45-GN45+GO45)&lt;=1)*1,IF(AND(GQ45,$F45=$G45,$F45&gt;=PrSettings!$M$6),(ABS(GN45-$F45)&lt;=1)*1,IF(AND(ABS($F45-$G45-GN45+GO45)&lt;=1,$F45+$G45&gt;=PrSettings!$M$8),(ABS(GN45-$F45)&lt;=1)*(ABS(GO45-$G45)&lt;=1)*1,""))),"")</f>
        <v/>
      </c>
      <c r="GU45" s="300"/>
      <c r="GW45" s="291">
        <f t="shared" si="15"/>
        <v>24</v>
      </c>
      <c r="GX45" s="292" t="str">
        <f t="shared" si="632"/>
        <v>F4</v>
      </c>
      <c r="GY45" s="293">
        <f t="shared" si="71"/>
        <v>21</v>
      </c>
      <c r="GZ45" s="292" t="str">
        <f t="shared" si="633"/>
        <v>F1</v>
      </c>
      <c r="HA45" s="296"/>
      <c r="HB45" s="296"/>
      <c r="HC45" s="299"/>
      <c r="HD45" s="293" t="str">
        <f t="shared" si="634"/>
        <v/>
      </c>
      <c r="HE45" s="293" t="str">
        <f>IF((HD45&lt;&gt;""),IF(OR($F45&lt;&gt;$G45,PrSettings!$M$4="●"),(($F45-$G45)=(HA45-HB45))*1,0),"")</f>
        <v/>
      </c>
      <c r="HF45" s="293" t="str">
        <f t="shared" si="635"/>
        <v/>
      </c>
      <c r="HG45" s="293" t="str">
        <f>IF(HD45&lt;&gt;"",IF(ABS($F45-$G45)&gt;=PrSettings!$M$7,(ABS($F45-$G45-HA45+HB45)&lt;=1)*1,IF(AND(HD45,$F45=$G45,$F45&gt;=PrSettings!$M$6),(ABS(HA45-$F45)&lt;=1)*1,IF(AND(ABS($F45-$G45-HA45+HB45)&lt;=1,$F45+$G45&gt;=PrSettings!$M$8),(ABS(HA45-$F45)&lt;=1)*(ABS(HB45-$G45)&lt;=1)*1,""))),"")</f>
        <v/>
      </c>
      <c r="HH45" s="300"/>
      <c r="HJ45" s="291">
        <f t="shared" si="16"/>
        <v>24</v>
      </c>
      <c r="HK45" s="292" t="str">
        <f t="shared" si="636"/>
        <v>F4</v>
      </c>
      <c r="HL45" s="293">
        <f t="shared" si="74"/>
        <v>21</v>
      </c>
      <c r="HM45" s="292" t="str">
        <f t="shared" si="637"/>
        <v>F1</v>
      </c>
      <c r="HN45" s="296"/>
      <c r="HO45" s="296"/>
      <c r="HP45" s="299"/>
      <c r="HQ45" s="293" t="str">
        <f t="shared" si="638"/>
        <v/>
      </c>
      <c r="HR45" s="293" t="str">
        <f>IF((HQ45&lt;&gt;""),IF(OR($F45&lt;&gt;$G45,PrSettings!$M$4="●"),(($F45-$G45)=(HN45-HO45))*1,0),"")</f>
        <v/>
      </c>
      <c r="HS45" s="293" t="str">
        <f t="shared" si="639"/>
        <v/>
      </c>
      <c r="HT45" s="293" t="str">
        <f>IF(HQ45&lt;&gt;"",IF(ABS($F45-$G45)&gt;=PrSettings!$M$7,(ABS($F45-$G45-HN45+HO45)&lt;=1)*1,IF(AND(HQ45,$F45=$G45,$F45&gt;=PrSettings!$M$6),(ABS(HN45-$F45)&lt;=1)*1,IF(AND(ABS($F45-$G45-HN45+HO45)&lt;=1,$F45+$G45&gt;=PrSettings!$M$8),(ABS(HN45-$F45)&lt;=1)*(ABS(HO45-$G45)&lt;=1)*1,""))),"")</f>
        <v/>
      </c>
      <c r="HU45" s="300"/>
      <c r="HW45" s="291">
        <f t="shared" si="17"/>
        <v>24</v>
      </c>
      <c r="HX45" s="292" t="str">
        <f t="shared" si="640"/>
        <v>F4</v>
      </c>
      <c r="HY45" s="293">
        <f t="shared" si="77"/>
        <v>21</v>
      </c>
      <c r="HZ45" s="292" t="str">
        <f t="shared" si="641"/>
        <v>F1</v>
      </c>
      <c r="IA45" s="296"/>
      <c r="IB45" s="296"/>
      <c r="IC45" s="299"/>
      <c r="ID45" s="293" t="str">
        <f t="shared" si="642"/>
        <v/>
      </c>
      <c r="IE45" s="293" t="str">
        <f>IF((ID45&lt;&gt;""),IF(OR($F45&lt;&gt;$G45,PrSettings!$M$4="●"),(($F45-$G45)=(IA45-IB45))*1,0),"")</f>
        <v/>
      </c>
      <c r="IF45" s="293" t="str">
        <f t="shared" si="643"/>
        <v/>
      </c>
      <c r="IG45" s="293" t="str">
        <f>IF(ID45&lt;&gt;"",IF(ABS($F45-$G45)&gt;=PrSettings!$M$7,(ABS($F45-$G45-IA45+IB45)&lt;=1)*1,IF(AND(ID45,$F45=$G45,$F45&gt;=PrSettings!$M$6),(ABS(IA45-$F45)&lt;=1)*1,IF(AND(ABS($F45-$G45-IA45+IB45)&lt;=1,$F45+$G45&gt;=PrSettings!$M$8),(ABS(IA45-$F45)&lt;=1)*(ABS(IB45-$G45)&lt;=1)*1,""))),"")</f>
        <v/>
      </c>
      <c r="IH45" s="300"/>
      <c r="IJ45" s="291">
        <f t="shared" si="18"/>
        <v>24</v>
      </c>
      <c r="IK45" s="292" t="str">
        <f t="shared" si="644"/>
        <v>F4</v>
      </c>
      <c r="IL45" s="293">
        <f t="shared" si="80"/>
        <v>21</v>
      </c>
      <c r="IM45" s="292" t="str">
        <f t="shared" si="645"/>
        <v>F1</v>
      </c>
      <c r="IN45" s="296"/>
      <c r="IO45" s="296"/>
      <c r="IP45" s="299"/>
      <c r="IQ45" s="293" t="str">
        <f t="shared" si="646"/>
        <v/>
      </c>
      <c r="IR45" s="293" t="str">
        <f>IF((IQ45&lt;&gt;""),IF(OR($F45&lt;&gt;$G45,PrSettings!$M$4="●"),(($F45-$G45)=(IN45-IO45))*1,0),"")</f>
        <v/>
      </c>
      <c r="IS45" s="293" t="str">
        <f t="shared" si="647"/>
        <v/>
      </c>
      <c r="IT45" s="293" t="str">
        <f>IF(IQ45&lt;&gt;"",IF(ABS($F45-$G45)&gt;=PrSettings!$M$7,(ABS($F45-$G45-IN45+IO45)&lt;=1)*1,IF(AND(IQ45,$F45=$G45,$F45&gt;=PrSettings!$M$6),(ABS(IN45-$F45)&lt;=1)*1,IF(AND(ABS($F45-$G45-IN45+IO45)&lt;=1,$F45+$G45&gt;=PrSettings!$M$8),(ABS(IN45-$F45)&lt;=1)*(ABS(IO45-$G45)&lt;=1)*1,""))),"")</f>
        <v/>
      </c>
      <c r="IU45" s="300"/>
      <c r="IW45" s="291">
        <f t="shared" si="19"/>
        <v>24</v>
      </c>
      <c r="IX45" s="292" t="str">
        <f t="shared" si="648"/>
        <v>F4</v>
      </c>
      <c r="IY45" s="293">
        <f t="shared" si="83"/>
        <v>21</v>
      </c>
      <c r="IZ45" s="292" t="str">
        <f t="shared" si="649"/>
        <v>F1</v>
      </c>
      <c r="JA45" s="296"/>
      <c r="JB45" s="296"/>
      <c r="JC45" s="299"/>
      <c r="JD45" s="293" t="str">
        <f t="shared" si="650"/>
        <v/>
      </c>
      <c r="JE45" s="293" t="str">
        <f>IF((JD45&lt;&gt;""),IF(OR($F45&lt;&gt;$G45,PrSettings!$M$4="●"),(($F45-$G45)=(JA45-JB45))*1,0),"")</f>
        <v/>
      </c>
      <c r="JF45" s="293" t="str">
        <f t="shared" si="651"/>
        <v/>
      </c>
      <c r="JG45" s="293" t="str">
        <f>IF(JD45&lt;&gt;"",IF(ABS($F45-$G45)&gt;=PrSettings!$M$7,(ABS($F45-$G45-JA45+JB45)&lt;=1)*1,IF(AND(JD45,$F45=$G45,$F45&gt;=PrSettings!$M$6),(ABS(JA45-$F45)&lt;=1)*1,IF(AND(ABS($F45-$G45-JA45+JB45)&lt;=1,$F45+$G45&gt;=PrSettings!$M$8),(ABS(JA45-$F45)&lt;=1)*(ABS(JB45-$G45)&lt;=1)*1,""))),"")</f>
        <v/>
      </c>
      <c r="JH45" s="300"/>
      <c r="JJ45" s="291">
        <f t="shared" si="20"/>
        <v>24</v>
      </c>
      <c r="JK45" s="292" t="str">
        <f t="shared" si="652"/>
        <v>F4</v>
      </c>
      <c r="JL45" s="293">
        <f t="shared" si="86"/>
        <v>21</v>
      </c>
      <c r="JM45" s="292" t="str">
        <f t="shared" si="653"/>
        <v>F1</v>
      </c>
      <c r="JN45" s="296"/>
      <c r="JO45" s="296"/>
      <c r="JP45" s="299"/>
      <c r="JQ45" s="293" t="str">
        <f t="shared" si="654"/>
        <v/>
      </c>
      <c r="JR45" s="293" t="str">
        <f>IF((JQ45&lt;&gt;""),IF(OR($F45&lt;&gt;$G45,PrSettings!$M$4="●"),(($F45-$G45)=(JN45-JO45))*1,0),"")</f>
        <v/>
      </c>
      <c r="JS45" s="293" t="str">
        <f t="shared" si="655"/>
        <v/>
      </c>
      <c r="JT45" s="293" t="str">
        <f>IF(JQ45&lt;&gt;"",IF(ABS($F45-$G45)&gt;=PrSettings!$M$7,(ABS($F45-$G45-JN45+JO45)&lt;=1)*1,IF(AND(JQ45,$F45=$G45,$F45&gt;=PrSettings!$M$6),(ABS(JN45-$F45)&lt;=1)*1,IF(AND(ABS($F45-$G45-JN45+JO45)&lt;=1,$F45+$G45&gt;=PrSettings!$M$8),(ABS(JN45-$F45)&lt;=1)*(ABS(JO45-$G45)&lt;=1)*1,""))),"")</f>
        <v/>
      </c>
      <c r="JU45" s="300"/>
      <c r="JW45" s="291">
        <f t="shared" si="21"/>
        <v>24</v>
      </c>
      <c r="JX45" s="292" t="str">
        <f t="shared" si="656"/>
        <v>F4</v>
      </c>
      <c r="JY45" s="293">
        <f t="shared" si="89"/>
        <v>21</v>
      </c>
      <c r="JZ45" s="292" t="str">
        <f t="shared" si="657"/>
        <v>F1</v>
      </c>
      <c r="KA45" s="296"/>
      <c r="KB45" s="296"/>
      <c r="KC45" s="299"/>
      <c r="KD45" s="293" t="str">
        <f t="shared" si="658"/>
        <v/>
      </c>
      <c r="KE45" s="293" t="str">
        <f>IF((KD45&lt;&gt;""),IF(OR($F45&lt;&gt;$G45,PrSettings!$M$4="●"),(($F45-$G45)=(KA45-KB45))*1,0),"")</f>
        <v/>
      </c>
      <c r="KF45" s="293" t="str">
        <f t="shared" si="659"/>
        <v/>
      </c>
      <c r="KG45" s="293" t="str">
        <f>IF(KD45&lt;&gt;"",IF(ABS($F45-$G45)&gt;=PrSettings!$M$7,(ABS($F45-$G45-KA45+KB45)&lt;=1)*1,IF(AND(KD45,$F45=$G45,$F45&gt;=PrSettings!$M$6),(ABS(KA45-$F45)&lt;=1)*1,IF(AND(ABS($F45-$G45-KA45+KB45)&lt;=1,$F45+$G45&gt;=PrSettings!$M$8),(ABS(KA45-$F45)&lt;=1)*(ABS(KB45-$G45)&lt;=1)*1,""))),"")</f>
        <v/>
      </c>
      <c r="KH45" s="300"/>
      <c r="KJ45" s="291">
        <f t="shared" si="22"/>
        <v>24</v>
      </c>
      <c r="KK45" s="292" t="str">
        <f t="shared" si="660"/>
        <v>F4</v>
      </c>
      <c r="KL45" s="293">
        <f t="shared" si="92"/>
        <v>21</v>
      </c>
      <c r="KM45" s="292" t="str">
        <f t="shared" si="661"/>
        <v>F1</v>
      </c>
      <c r="KN45" s="296"/>
      <c r="KO45" s="296"/>
      <c r="KP45" s="299"/>
      <c r="KQ45" s="293" t="str">
        <f t="shared" si="662"/>
        <v/>
      </c>
      <c r="KR45" s="293" t="str">
        <f>IF((KQ45&lt;&gt;""),IF(OR($F45&lt;&gt;$G45,PrSettings!$M$4="●"),(($F45-$G45)=(KN45-KO45))*1,0),"")</f>
        <v/>
      </c>
      <c r="KS45" s="293" t="str">
        <f t="shared" si="663"/>
        <v/>
      </c>
      <c r="KT45" s="293" t="str">
        <f>IF(KQ45&lt;&gt;"",IF(ABS($F45-$G45)&gt;=PrSettings!$M$7,(ABS($F45-$G45-KN45+KO45)&lt;=1)*1,IF(AND(KQ45,$F45=$G45,$F45&gt;=PrSettings!$M$6),(ABS(KN45-$F45)&lt;=1)*1,IF(AND(ABS($F45-$G45-KN45+KO45)&lt;=1,$F45+$G45&gt;=PrSettings!$M$8),(ABS(KN45-$F45)&lt;=1)*(ABS(KO45-$G45)&lt;=1)*1,""))),"")</f>
        <v/>
      </c>
      <c r="KU45" s="300"/>
      <c r="KW45" s="291">
        <f t="shared" si="23"/>
        <v>24</v>
      </c>
      <c r="KX45" s="292" t="str">
        <f t="shared" si="664"/>
        <v>F4</v>
      </c>
      <c r="KY45" s="293">
        <f t="shared" si="95"/>
        <v>21</v>
      </c>
      <c r="KZ45" s="292" t="str">
        <f t="shared" si="665"/>
        <v>F1</v>
      </c>
      <c r="LA45" s="296"/>
      <c r="LB45" s="296"/>
      <c r="LC45" s="299"/>
      <c r="LD45" s="293" t="str">
        <f t="shared" si="666"/>
        <v/>
      </c>
      <c r="LE45" s="293" t="str">
        <f>IF((LD45&lt;&gt;""),IF(OR($F45&lt;&gt;$G45,PrSettings!$M$4="●"),(($F45-$G45)=(LA45-LB45))*1,0),"")</f>
        <v/>
      </c>
      <c r="LF45" s="293" t="str">
        <f t="shared" si="667"/>
        <v/>
      </c>
      <c r="LG45" s="293" t="str">
        <f>IF(LD45&lt;&gt;"",IF(ABS($F45-$G45)&gt;=PrSettings!$M$7,(ABS($F45-$G45-LA45+LB45)&lt;=1)*1,IF(AND(LD45,$F45=$G45,$F45&gt;=PrSettings!$M$6),(ABS(LA45-$F45)&lt;=1)*1,IF(AND(ABS($F45-$G45-LA45+LB45)&lt;=1,$F45+$G45&gt;=PrSettings!$M$8),(ABS(LA45-$F45)&lt;=1)*(ABS(LB45-$G45)&lt;=1)*1,""))),"")</f>
        <v/>
      </c>
      <c r="LH45" s="300"/>
      <c r="LJ45" s="291">
        <f t="shared" si="24"/>
        <v>24</v>
      </c>
      <c r="LK45" s="292" t="str">
        <f t="shared" si="668"/>
        <v>F4</v>
      </c>
      <c r="LL45" s="293">
        <f t="shared" si="98"/>
        <v>21</v>
      </c>
      <c r="LM45" s="292" t="str">
        <f t="shared" si="669"/>
        <v>F1</v>
      </c>
      <c r="LN45" s="296"/>
      <c r="LO45" s="296"/>
      <c r="LP45" s="299"/>
      <c r="LQ45" s="293" t="str">
        <f t="shared" si="670"/>
        <v/>
      </c>
      <c r="LR45" s="293" t="str">
        <f>IF((LQ45&lt;&gt;""),IF(OR($F45&lt;&gt;$G45,PrSettings!$M$4="●"),(($F45-$G45)=(LN45-LO45))*1,0),"")</f>
        <v/>
      </c>
      <c r="LS45" s="293" t="str">
        <f t="shared" si="671"/>
        <v/>
      </c>
      <c r="LT45" s="293" t="str">
        <f>IF(LQ45&lt;&gt;"",IF(ABS($F45-$G45)&gt;=PrSettings!$M$7,(ABS($F45-$G45-LN45+LO45)&lt;=1)*1,IF(AND(LQ45,$F45=$G45,$F45&gt;=PrSettings!$M$6),(ABS(LN45-$F45)&lt;=1)*1,IF(AND(ABS($F45-$G45-LN45+LO45)&lt;=1,$F45+$G45&gt;=PrSettings!$M$8),(ABS(LN45-$F45)&lt;=1)*(ABS(LO45-$G45)&lt;=1)*1,""))),"")</f>
        <v/>
      </c>
      <c r="LU45" s="300"/>
      <c r="LW45" s="291">
        <f t="shared" si="25"/>
        <v>24</v>
      </c>
      <c r="LX45" s="292" t="str">
        <f t="shared" si="672"/>
        <v>F4</v>
      </c>
      <c r="LY45" s="293">
        <f t="shared" si="101"/>
        <v>21</v>
      </c>
      <c r="LZ45" s="292" t="str">
        <f t="shared" si="673"/>
        <v>F1</v>
      </c>
      <c r="MA45" s="296"/>
      <c r="MB45" s="296"/>
      <c r="MC45" s="299"/>
      <c r="MD45" s="293" t="str">
        <f t="shared" si="674"/>
        <v/>
      </c>
      <c r="ME45" s="293" t="str">
        <f>IF((MD45&lt;&gt;""),IF(OR($F45&lt;&gt;$G45,PrSettings!$M$4="●"),(($F45-$G45)=(MA45-MB45))*1,0),"")</f>
        <v/>
      </c>
      <c r="MF45" s="293" t="str">
        <f t="shared" si="675"/>
        <v/>
      </c>
      <c r="MG45" s="293" t="str">
        <f>IF(MD45&lt;&gt;"",IF(ABS($F45-$G45)&gt;=PrSettings!$M$7,(ABS($F45-$G45-MA45+MB45)&lt;=1)*1,IF(AND(MD45,$F45=$G45,$F45&gt;=PrSettings!$M$6),(ABS(MA45-$F45)&lt;=1)*1,IF(AND(ABS($F45-$G45-MA45+MB45)&lt;=1,$F45+$G45&gt;=PrSettings!$M$8),(ABS(MA45-$F45)&lt;=1)*(ABS(MB45-$G45)&lt;=1)*1,""))),"")</f>
        <v/>
      </c>
      <c r="MH45" s="300"/>
    </row>
    <row r="46" spans="1:346" ht="16.5" thickBot="1" x14ac:dyDescent="0.3">
      <c r="B46" s="291">
        <f>INDEX(Groups!$C$7:$C$35,MATCH(C46,Groups!$D$7:$D$35,0))</f>
        <v>22</v>
      </c>
      <c r="C46" s="292" t="str">
        <f>CalcF!$P$27</f>
        <v>F2</v>
      </c>
      <c r="D46" s="293">
        <f>INDEX(Groups!$C$7:$C$35,MATCH(E46,Groups!$D$7:$D$35,0))</f>
        <v>23</v>
      </c>
      <c r="E46" s="292" t="str">
        <f>CalcF!$Q$27</f>
        <v>F3</v>
      </c>
      <c r="F46" s="294" t="str">
        <f>CalcF!$R$27</f>
        <v/>
      </c>
      <c r="G46" s="295" t="str">
        <f>CalcF!$S$27</f>
        <v/>
      </c>
      <c r="J46" s="291">
        <f t="shared" si="0"/>
        <v>22</v>
      </c>
      <c r="K46" s="292" t="str">
        <f t="shared" si="572"/>
        <v>F2</v>
      </c>
      <c r="L46" s="293">
        <f t="shared" si="26"/>
        <v>23</v>
      </c>
      <c r="M46" s="292" t="str">
        <f t="shared" si="573"/>
        <v>F3</v>
      </c>
      <c r="N46" s="296"/>
      <c r="O46" s="296"/>
      <c r="P46" s="301"/>
      <c r="Q46" s="293" t="str">
        <f t="shared" si="574"/>
        <v/>
      </c>
      <c r="R46" s="293" t="str">
        <f>IF((Q46&lt;&gt;""),IF(OR($F46&lt;&gt;$G46,PrSettings!$M$4="●"),(($F46-$G46)=(N46-O46))*1,0),"")</f>
        <v/>
      </c>
      <c r="S46" s="293" t="str">
        <f t="shared" si="575"/>
        <v/>
      </c>
      <c r="T46" s="293" t="str">
        <f>IF(Q46&lt;&gt;"",IF(ABS($F46-$G46)&gt;=PrSettings!$M$7,(ABS($F46-$G46-N46+O46)&lt;=1)*1,IF(AND(Q46,$F46=$G46,$F46&gt;=PrSettings!$M$6),(ABS(N46-$F46)&lt;=1)*1,IF(AND(ABS($F46-$G46-N46+O46)&lt;=1,$F46+$G46&gt;=PrSettings!$M$8),(ABS(N46-$F46)&lt;=1)*(ABS(O46-$G46)&lt;=1)*1,""))),"")</f>
        <v/>
      </c>
      <c r="U46" s="302"/>
      <c r="W46" s="291">
        <f t="shared" si="1"/>
        <v>22</v>
      </c>
      <c r="X46" s="292" t="str">
        <f t="shared" si="576"/>
        <v>F2</v>
      </c>
      <c r="Y46" s="293">
        <f t="shared" si="29"/>
        <v>23</v>
      </c>
      <c r="Z46" s="292" t="str">
        <f t="shared" si="577"/>
        <v>F3</v>
      </c>
      <c r="AA46" s="296"/>
      <c r="AB46" s="296"/>
      <c r="AC46" s="301"/>
      <c r="AD46" s="293" t="str">
        <f t="shared" si="578"/>
        <v/>
      </c>
      <c r="AE46" s="293" t="str">
        <f>IF((AD46&lt;&gt;""),IF(OR($F46&lt;&gt;$G46,PrSettings!$M$4="●"),(($F46-$G46)=(AA46-AB46))*1,0),"")</f>
        <v/>
      </c>
      <c r="AF46" s="293" t="str">
        <f t="shared" si="579"/>
        <v/>
      </c>
      <c r="AG46" s="293" t="str">
        <f>IF(AD46&lt;&gt;"",IF(ABS($F46-$G46)&gt;=PrSettings!$M$7,(ABS($F46-$G46-AA46+AB46)&lt;=1)*1,IF(AND(AD46,$F46=$G46,$F46&gt;=PrSettings!$M$6),(ABS(AA46-$F46)&lt;=1)*1,IF(AND(ABS($F46-$G46-AA46+AB46)&lt;=1,$F46+$G46&gt;=PrSettings!$M$8),(ABS(AA46-$F46)&lt;=1)*(ABS(AB46-$G46)&lt;=1)*1,""))),"")</f>
        <v/>
      </c>
      <c r="AH46" s="302"/>
      <c r="AJ46" s="291">
        <f t="shared" si="2"/>
        <v>22</v>
      </c>
      <c r="AK46" s="292" t="str">
        <f t="shared" si="580"/>
        <v>F2</v>
      </c>
      <c r="AL46" s="293">
        <f t="shared" si="32"/>
        <v>23</v>
      </c>
      <c r="AM46" s="292" t="str">
        <f t="shared" si="581"/>
        <v>F3</v>
      </c>
      <c r="AN46" s="296"/>
      <c r="AO46" s="296"/>
      <c r="AP46" s="301"/>
      <c r="AQ46" s="293" t="str">
        <f t="shared" si="582"/>
        <v/>
      </c>
      <c r="AR46" s="293" t="str">
        <f>IF((AQ46&lt;&gt;""),IF(OR($F46&lt;&gt;$G46,PrSettings!$M$4="●"),(($F46-$G46)=(AN46-AO46))*1,0),"")</f>
        <v/>
      </c>
      <c r="AS46" s="293" t="str">
        <f t="shared" si="583"/>
        <v/>
      </c>
      <c r="AT46" s="293" t="str">
        <f>IF(AQ46&lt;&gt;"",IF(ABS($F46-$G46)&gt;=PrSettings!$M$7,(ABS($F46-$G46-AN46+AO46)&lt;=1)*1,IF(AND(AQ46,$F46=$G46,$F46&gt;=PrSettings!$M$6),(ABS(AN46-$F46)&lt;=1)*1,IF(AND(ABS($F46-$G46-AN46+AO46)&lt;=1,$F46+$G46&gt;=PrSettings!$M$8),(ABS(AN46-$F46)&lt;=1)*(ABS(AO46-$G46)&lt;=1)*1,""))),"")</f>
        <v/>
      </c>
      <c r="AU46" s="302"/>
      <c r="AW46" s="291">
        <f t="shared" si="3"/>
        <v>22</v>
      </c>
      <c r="AX46" s="292" t="str">
        <f t="shared" si="584"/>
        <v>F2</v>
      </c>
      <c r="AY46" s="293">
        <f t="shared" si="35"/>
        <v>23</v>
      </c>
      <c r="AZ46" s="292" t="str">
        <f t="shared" si="585"/>
        <v>F3</v>
      </c>
      <c r="BA46" s="296"/>
      <c r="BB46" s="296"/>
      <c r="BC46" s="301"/>
      <c r="BD46" s="293" t="str">
        <f t="shared" si="586"/>
        <v/>
      </c>
      <c r="BE46" s="293" t="str">
        <f>IF((BD46&lt;&gt;""),IF(OR($F46&lt;&gt;$G46,PrSettings!$M$4="●"),(($F46-$G46)=(BA46-BB46))*1,0),"")</f>
        <v/>
      </c>
      <c r="BF46" s="293" t="str">
        <f t="shared" si="587"/>
        <v/>
      </c>
      <c r="BG46" s="293" t="str">
        <f>IF(BD46&lt;&gt;"",IF(ABS($F46-$G46)&gt;=PrSettings!$M$7,(ABS($F46-$G46-BA46+BB46)&lt;=1)*1,IF(AND(BD46,$F46=$G46,$F46&gt;=PrSettings!$M$6),(ABS(BA46-$F46)&lt;=1)*1,IF(AND(ABS($F46-$G46-BA46+BB46)&lt;=1,$F46+$G46&gt;=PrSettings!$M$8),(ABS(BA46-$F46)&lt;=1)*(ABS(BB46-$G46)&lt;=1)*1,""))),"")</f>
        <v/>
      </c>
      <c r="BH46" s="302"/>
      <c r="BJ46" s="291">
        <f t="shared" si="4"/>
        <v>22</v>
      </c>
      <c r="BK46" s="292" t="str">
        <f t="shared" si="588"/>
        <v>F2</v>
      </c>
      <c r="BL46" s="293">
        <f t="shared" si="38"/>
        <v>23</v>
      </c>
      <c r="BM46" s="292" t="str">
        <f t="shared" si="589"/>
        <v>F3</v>
      </c>
      <c r="BN46" s="296"/>
      <c r="BO46" s="296"/>
      <c r="BP46" s="301"/>
      <c r="BQ46" s="293" t="str">
        <f t="shared" si="590"/>
        <v/>
      </c>
      <c r="BR46" s="293" t="str">
        <f>IF((BQ46&lt;&gt;""),IF(OR($F46&lt;&gt;$G46,PrSettings!$M$4="●"),(($F46-$G46)=(BN46-BO46))*1,0),"")</f>
        <v/>
      </c>
      <c r="BS46" s="293" t="str">
        <f t="shared" si="591"/>
        <v/>
      </c>
      <c r="BT46" s="293" t="str">
        <f>IF(BQ46&lt;&gt;"",IF(ABS($F46-$G46)&gt;=PrSettings!$M$7,(ABS($F46-$G46-BN46+BO46)&lt;=1)*1,IF(AND(BQ46,$F46=$G46,$F46&gt;=PrSettings!$M$6),(ABS(BN46-$F46)&lt;=1)*1,IF(AND(ABS($F46-$G46-BN46+BO46)&lt;=1,$F46+$G46&gt;=PrSettings!$M$8),(ABS(BN46-$F46)&lt;=1)*(ABS(BO46-$G46)&lt;=1)*1,""))),"")</f>
        <v/>
      </c>
      <c r="BU46" s="302"/>
      <c r="BW46" s="291">
        <f t="shared" si="5"/>
        <v>22</v>
      </c>
      <c r="BX46" s="292" t="str">
        <f t="shared" si="592"/>
        <v>F2</v>
      </c>
      <c r="BY46" s="293">
        <f t="shared" si="41"/>
        <v>23</v>
      </c>
      <c r="BZ46" s="292" t="str">
        <f t="shared" si="593"/>
        <v>F3</v>
      </c>
      <c r="CA46" s="296"/>
      <c r="CB46" s="296"/>
      <c r="CC46" s="301"/>
      <c r="CD46" s="293" t="str">
        <f t="shared" si="594"/>
        <v/>
      </c>
      <c r="CE46" s="293" t="str">
        <f>IF((CD46&lt;&gt;""),IF(OR($F46&lt;&gt;$G46,PrSettings!$M$4="●"),(($F46-$G46)=(CA46-CB46))*1,0),"")</f>
        <v/>
      </c>
      <c r="CF46" s="293" t="str">
        <f t="shared" si="595"/>
        <v/>
      </c>
      <c r="CG46" s="293" t="str">
        <f>IF(CD46&lt;&gt;"",IF(ABS($F46-$G46)&gt;=PrSettings!$M$7,(ABS($F46-$G46-CA46+CB46)&lt;=1)*1,IF(AND(CD46,$F46=$G46,$F46&gt;=PrSettings!$M$6),(ABS(CA46-$F46)&lt;=1)*1,IF(AND(ABS($F46-$G46-CA46+CB46)&lt;=1,$F46+$G46&gt;=PrSettings!$M$8),(ABS(CA46-$F46)&lt;=1)*(ABS(CB46-$G46)&lt;=1)*1,""))),"")</f>
        <v/>
      </c>
      <c r="CH46" s="302"/>
      <c r="CJ46" s="291">
        <f t="shared" si="6"/>
        <v>22</v>
      </c>
      <c r="CK46" s="292" t="str">
        <f t="shared" si="596"/>
        <v>F2</v>
      </c>
      <c r="CL46" s="293">
        <f t="shared" si="44"/>
        <v>23</v>
      </c>
      <c r="CM46" s="292" t="str">
        <f t="shared" si="597"/>
        <v>F3</v>
      </c>
      <c r="CN46" s="296"/>
      <c r="CO46" s="296"/>
      <c r="CP46" s="301"/>
      <c r="CQ46" s="293" t="str">
        <f t="shared" si="598"/>
        <v/>
      </c>
      <c r="CR46" s="293" t="str">
        <f>IF((CQ46&lt;&gt;""),IF(OR($F46&lt;&gt;$G46,PrSettings!$M$4="●"),(($F46-$G46)=(CN46-CO46))*1,0),"")</f>
        <v/>
      </c>
      <c r="CS46" s="293" t="str">
        <f t="shared" si="599"/>
        <v/>
      </c>
      <c r="CT46" s="293" t="str">
        <f>IF(CQ46&lt;&gt;"",IF(ABS($F46-$G46)&gt;=PrSettings!$M$7,(ABS($F46-$G46-CN46+CO46)&lt;=1)*1,IF(AND(CQ46,$F46=$G46,$F46&gt;=PrSettings!$M$6),(ABS(CN46-$F46)&lt;=1)*1,IF(AND(ABS($F46-$G46-CN46+CO46)&lt;=1,$F46+$G46&gt;=PrSettings!$M$8),(ABS(CN46-$F46)&lt;=1)*(ABS(CO46-$G46)&lt;=1)*1,""))),"")</f>
        <v/>
      </c>
      <c r="CU46" s="302"/>
      <c r="CW46" s="291">
        <f t="shared" si="7"/>
        <v>22</v>
      </c>
      <c r="CX46" s="292" t="str">
        <f t="shared" si="600"/>
        <v>F2</v>
      </c>
      <c r="CY46" s="293">
        <f t="shared" si="47"/>
        <v>23</v>
      </c>
      <c r="CZ46" s="292" t="str">
        <f t="shared" si="601"/>
        <v>F3</v>
      </c>
      <c r="DA46" s="296"/>
      <c r="DB46" s="296"/>
      <c r="DC46" s="301"/>
      <c r="DD46" s="293" t="str">
        <f t="shared" si="602"/>
        <v/>
      </c>
      <c r="DE46" s="293" t="str">
        <f>IF((DD46&lt;&gt;""),IF(OR($F46&lt;&gt;$G46,PrSettings!$M$4="●"),(($F46-$G46)=(DA46-DB46))*1,0),"")</f>
        <v/>
      </c>
      <c r="DF46" s="293" t="str">
        <f t="shared" si="603"/>
        <v/>
      </c>
      <c r="DG46" s="293" t="str">
        <f>IF(DD46&lt;&gt;"",IF(ABS($F46-$G46)&gt;=PrSettings!$M$7,(ABS($F46-$G46-DA46+DB46)&lt;=1)*1,IF(AND(DD46,$F46=$G46,$F46&gt;=PrSettings!$M$6),(ABS(DA46-$F46)&lt;=1)*1,IF(AND(ABS($F46-$G46-DA46+DB46)&lt;=1,$F46+$G46&gt;=PrSettings!$M$8),(ABS(DA46-$F46)&lt;=1)*(ABS(DB46-$G46)&lt;=1)*1,""))),"")</f>
        <v/>
      </c>
      <c r="DH46" s="302"/>
      <c r="DJ46" s="291">
        <f t="shared" si="8"/>
        <v>22</v>
      </c>
      <c r="DK46" s="292" t="str">
        <f t="shared" si="604"/>
        <v>F2</v>
      </c>
      <c r="DL46" s="293">
        <f t="shared" si="50"/>
        <v>23</v>
      </c>
      <c r="DM46" s="292" t="str">
        <f t="shared" si="605"/>
        <v>F3</v>
      </c>
      <c r="DN46" s="296"/>
      <c r="DO46" s="296"/>
      <c r="DP46" s="301"/>
      <c r="DQ46" s="293" t="str">
        <f t="shared" si="606"/>
        <v/>
      </c>
      <c r="DR46" s="293" t="str">
        <f>IF((DQ46&lt;&gt;""),IF(OR($F46&lt;&gt;$G46,PrSettings!$M$4="●"),(($F46-$G46)=(DN46-DO46))*1,0),"")</f>
        <v/>
      </c>
      <c r="DS46" s="293" t="str">
        <f t="shared" si="607"/>
        <v/>
      </c>
      <c r="DT46" s="293" t="str">
        <f>IF(DQ46&lt;&gt;"",IF(ABS($F46-$G46)&gt;=PrSettings!$M$7,(ABS($F46-$G46-DN46+DO46)&lt;=1)*1,IF(AND(DQ46,$F46=$G46,$F46&gt;=PrSettings!$M$6),(ABS(DN46-$F46)&lt;=1)*1,IF(AND(ABS($F46-$G46-DN46+DO46)&lt;=1,$F46+$G46&gt;=PrSettings!$M$8),(ABS(DN46-$F46)&lt;=1)*(ABS(DO46-$G46)&lt;=1)*1,""))),"")</f>
        <v/>
      </c>
      <c r="DU46" s="302"/>
      <c r="DW46" s="291">
        <f t="shared" si="9"/>
        <v>22</v>
      </c>
      <c r="DX46" s="292" t="str">
        <f t="shared" si="608"/>
        <v>F2</v>
      </c>
      <c r="DY46" s="293">
        <f t="shared" si="53"/>
        <v>23</v>
      </c>
      <c r="DZ46" s="292" t="str">
        <f t="shared" si="609"/>
        <v>F3</v>
      </c>
      <c r="EA46" s="296"/>
      <c r="EB46" s="296"/>
      <c r="EC46" s="301"/>
      <c r="ED46" s="293" t="str">
        <f t="shared" si="610"/>
        <v/>
      </c>
      <c r="EE46" s="293" t="str">
        <f>IF((ED46&lt;&gt;""),IF(OR($F46&lt;&gt;$G46,PrSettings!$M$4="●"),(($F46-$G46)=(EA46-EB46))*1,0),"")</f>
        <v/>
      </c>
      <c r="EF46" s="293" t="str">
        <f t="shared" si="611"/>
        <v/>
      </c>
      <c r="EG46" s="293" t="str">
        <f>IF(ED46&lt;&gt;"",IF(ABS($F46-$G46)&gt;=PrSettings!$M$7,(ABS($F46-$G46-EA46+EB46)&lt;=1)*1,IF(AND(ED46,$F46=$G46,$F46&gt;=PrSettings!$M$6),(ABS(EA46-$F46)&lt;=1)*1,IF(AND(ABS($F46-$G46-EA46+EB46)&lt;=1,$F46+$G46&gt;=PrSettings!$M$8),(ABS(EA46-$F46)&lt;=1)*(ABS(EB46-$G46)&lt;=1)*1,""))),"")</f>
        <v/>
      </c>
      <c r="EH46" s="302"/>
      <c r="EJ46" s="291">
        <f t="shared" si="10"/>
        <v>22</v>
      </c>
      <c r="EK46" s="292" t="str">
        <f t="shared" si="612"/>
        <v>F2</v>
      </c>
      <c r="EL46" s="293">
        <f t="shared" si="56"/>
        <v>23</v>
      </c>
      <c r="EM46" s="292" t="str">
        <f t="shared" si="613"/>
        <v>F3</v>
      </c>
      <c r="EN46" s="296"/>
      <c r="EO46" s="296"/>
      <c r="EP46" s="301"/>
      <c r="EQ46" s="293" t="str">
        <f t="shared" si="614"/>
        <v/>
      </c>
      <c r="ER46" s="293" t="str">
        <f>IF((EQ46&lt;&gt;""),IF(OR($F46&lt;&gt;$G46,PrSettings!$M$4="●"),(($F46-$G46)=(EN46-EO46))*1,0),"")</f>
        <v/>
      </c>
      <c r="ES46" s="293" t="str">
        <f t="shared" si="615"/>
        <v/>
      </c>
      <c r="ET46" s="293" t="str">
        <f>IF(EQ46&lt;&gt;"",IF(ABS($F46-$G46)&gt;=PrSettings!$M$7,(ABS($F46-$G46-EN46+EO46)&lt;=1)*1,IF(AND(EQ46,$F46=$G46,$F46&gt;=PrSettings!$M$6),(ABS(EN46-$F46)&lt;=1)*1,IF(AND(ABS($F46-$G46-EN46+EO46)&lt;=1,$F46+$G46&gt;=PrSettings!$M$8),(ABS(EN46-$F46)&lt;=1)*(ABS(EO46-$G46)&lt;=1)*1,""))),"")</f>
        <v/>
      </c>
      <c r="EU46" s="302"/>
      <c r="EW46" s="291">
        <f t="shared" si="11"/>
        <v>22</v>
      </c>
      <c r="EX46" s="292" t="str">
        <f t="shared" si="616"/>
        <v>F2</v>
      </c>
      <c r="EY46" s="293">
        <f t="shared" si="59"/>
        <v>23</v>
      </c>
      <c r="EZ46" s="292" t="str">
        <f t="shared" si="617"/>
        <v>F3</v>
      </c>
      <c r="FA46" s="296"/>
      <c r="FB46" s="296"/>
      <c r="FC46" s="301"/>
      <c r="FD46" s="293" t="str">
        <f t="shared" si="618"/>
        <v/>
      </c>
      <c r="FE46" s="293" t="str">
        <f>IF((FD46&lt;&gt;""),IF(OR($F46&lt;&gt;$G46,PrSettings!$M$4="●"),(($F46-$G46)=(FA46-FB46))*1,0),"")</f>
        <v/>
      </c>
      <c r="FF46" s="293" t="str">
        <f t="shared" si="619"/>
        <v/>
      </c>
      <c r="FG46" s="293" t="str">
        <f>IF(FD46&lt;&gt;"",IF(ABS($F46-$G46)&gt;=PrSettings!$M$7,(ABS($F46-$G46-FA46+FB46)&lt;=1)*1,IF(AND(FD46,$F46=$G46,$F46&gt;=PrSettings!$M$6),(ABS(FA46-$F46)&lt;=1)*1,IF(AND(ABS($F46-$G46-FA46+FB46)&lt;=1,$F46+$G46&gt;=PrSettings!$M$8),(ABS(FA46-$F46)&lt;=1)*(ABS(FB46-$G46)&lt;=1)*1,""))),"")</f>
        <v/>
      </c>
      <c r="FH46" s="302"/>
      <c r="FJ46" s="291">
        <f t="shared" si="12"/>
        <v>22</v>
      </c>
      <c r="FK46" s="292" t="str">
        <f t="shared" si="620"/>
        <v>F2</v>
      </c>
      <c r="FL46" s="293">
        <f t="shared" si="62"/>
        <v>23</v>
      </c>
      <c r="FM46" s="292" t="str">
        <f t="shared" si="621"/>
        <v>F3</v>
      </c>
      <c r="FN46" s="296"/>
      <c r="FO46" s="296"/>
      <c r="FP46" s="301"/>
      <c r="FQ46" s="293" t="str">
        <f t="shared" si="622"/>
        <v/>
      </c>
      <c r="FR46" s="293" t="str">
        <f>IF((FQ46&lt;&gt;""),IF(OR($F46&lt;&gt;$G46,PrSettings!$M$4="●"),(($F46-$G46)=(FN46-FO46))*1,0),"")</f>
        <v/>
      </c>
      <c r="FS46" s="293" t="str">
        <f t="shared" si="623"/>
        <v/>
      </c>
      <c r="FT46" s="293" t="str">
        <f>IF(FQ46&lt;&gt;"",IF(ABS($F46-$G46)&gt;=PrSettings!$M$7,(ABS($F46-$G46-FN46+FO46)&lt;=1)*1,IF(AND(FQ46,$F46=$G46,$F46&gt;=PrSettings!$M$6),(ABS(FN46-$F46)&lt;=1)*1,IF(AND(ABS($F46-$G46-FN46+FO46)&lt;=1,$F46+$G46&gt;=PrSettings!$M$8),(ABS(FN46-$F46)&lt;=1)*(ABS(FO46-$G46)&lt;=1)*1,""))),"")</f>
        <v/>
      </c>
      <c r="FU46" s="302"/>
      <c r="FW46" s="291">
        <f t="shared" si="13"/>
        <v>22</v>
      </c>
      <c r="FX46" s="292" t="str">
        <f t="shared" si="624"/>
        <v>F2</v>
      </c>
      <c r="FY46" s="293">
        <f t="shared" si="65"/>
        <v>23</v>
      </c>
      <c r="FZ46" s="292" t="str">
        <f t="shared" si="625"/>
        <v>F3</v>
      </c>
      <c r="GA46" s="296"/>
      <c r="GB46" s="296"/>
      <c r="GC46" s="301"/>
      <c r="GD46" s="293" t="str">
        <f t="shared" si="626"/>
        <v/>
      </c>
      <c r="GE46" s="293" t="str">
        <f>IF((GD46&lt;&gt;""),IF(OR($F46&lt;&gt;$G46,PrSettings!$M$4="●"),(($F46-$G46)=(GA46-GB46))*1,0),"")</f>
        <v/>
      </c>
      <c r="GF46" s="293" t="str">
        <f t="shared" si="627"/>
        <v/>
      </c>
      <c r="GG46" s="293" t="str">
        <f>IF(GD46&lt;&gt;"",IF(ABS($F46-$G46)&gt;=PrSettings!$M$7,(ABS($F46-$G46-GA46+GB46)&lt;=1)*1,IF(AND(GD46,$F46=$G46,$F46&gt;=PrSettings!$M$6),(ABS(GA46-$F46)&lt;=1)*1,IF(AND(ABS($F46-$G46-GA46+GB46)&lt;=1,$F46+$G46&gt;=PrSettings!$M$8),(ABS(GA46-$F46)&lt;=1)*(ABS(GB46-$G46)&lt;=1)*1,""))),"")</f>
        <v/>
      </c>
      <c r="GH46" s="302"/>
      <c r="GJ46" s="291">
        <f t="shared" si="14"/>
        <v>22</v>
      </c>
      <c r="GK46" s="292" t="str">
        <f t="shared" si="628"/>
        <v>F2</v>
      </c>
      <c r="GL46" s="293">
        <f t="shared" si="68"/>
        <v>23</v>
      </c>
      <c r="GM46" s="292" t="str">
        <f t="shared" si="629"/>
        <v>F3</v>
      </c>
      <c r="GN46" s="296"/>
      <c r="GO46" s="296"/>
      <c r="GP46" s="301"/>
      <c r="GQ46" s="293" t="str">
        <f t="shared" si="630"/>
        <v/>
      </c>
      <c r="GR46" s="293" t="str">
        <f>IF((GQ46&lt;&gt;""),IF(OR($F46&lt;&gt;$G46,PrSettings!$M$4="●"),(($F46-$G46)=(GN46-GO46))*1,0),"")</f>
        <v/>
      </c>
      <c r="GS46" s="293" t="str">
        <f t="shared" si="631"/>
        <v/>
      </c>
      <c r="GT46" s="293" t="str">
        <f>IF(GQ46&lt;&gt;"",IF(ABS($F46-$G46)&gt;=PrSettings!$M$7,(ABS($F46-$G46-GN46+GO46)&lt;=1)*1,IF(AND(GQ46,$F46=$G46,$F46&gt;=PrSettings!$M$6),(ABS(GN46-$F46)&lt;=1)*1,IF(AND(ABS($F46-$G46-GN46+GO46)&lt;=1,$F46+$G46&gt;=PrSettings!$M$8),(ABS(GN46-$F46)&lt;=1)*(ABS(GO46-$G46)&lt;=1)*1,""))),"")</f>
        <v/>
      </c>
      <c r="GU46" s="302"/>
      <c r="GW46" s="291">
        <f t="shared" si="15"/>
        <v>22</v>
      </c>
      <c r="GX46" s="292" t="str">
        <f t="shared" si="632"/>
        <v>F2</v>
      </c>
      <c r="GY46" s="293">
        <f t="shared" si="71"/>
        <v>23</v>
      </c>
      <c r="GZ46" s="292" t="str">
        <f t="shared" si="633"/>
        <v>F3</v>
      </c>
      <c r="HA46" s="296"/>
      <c r="HB46" s="296"/>
      <c r="HC46" s="301"/>
      <c r="HD46" s="293" t="str">
        <f t="shared" si="634"/>
        <v/>
      </c>
      <c r="HE46" s="293" t="str">
        <f>IF((HD46&lt;&gt;""),IF(OR($F46&lt;&gt;$G46,PrSettings!$M$4="●"),(($F46-$G46)=(HA46-HB46))*1,0),"")</f>
        <v/>
      </c>
      <c r="HF46" s="293" t="str">
        <f t="shared" si="635"/>
        <v/>
      </c>
      <c r="HG46" s="293" t="str">
        <f>IF(HD46&lt;&gt;"",IF(ABS($F46-$G46)&gt;=PrSettings!$M$7,(ABS($F46-$G46-HA46+HB46)&lt;=1)*1,IF(AND(HD46,$F46=$G46,$F46&gt;=PrSettings!$M$6),(ABS(HA46-$F46)&lt;=1)*1,IF(AND(ABS($F46-$G46-HA46+HB46)&lt;=1,$F46+$G46&gt;=PrSettings!$M$8),(ABS(HA46-$F46)&lt;=1)*(ABS(HB46-$G46)&lt;=1)*1,""))),"")</f>
        <v/>
      </c>
      <c r="HH46" s="302"/>
      <c r="HJ46" s="291">
        <f t="shared" si="16"/>
        <v>22</v>
      </c>
      <c r="HK46" s="292" t="str">
        <f t="shared" si="636"/>
        <v>F2</v>
      </c>
      <c r="HL46" s="293">
        <f t="shared" si="74"/>
        <v>23</v>
      </c>
      <c r="HM46" s="292" t="str">
        <f t="shared" si="637"/>
        <v>F3</v>
      </c>
      <c r="HN46" s="296"/>
      <c r="HO46" s="296"/>
      <c r="HP46" s="301"/>
      <c r="HQ46" s="293" t="str">
        <f t="shared" si="638"/>
        <v/>
      </c>
      <c r="HR46" s="293" t="str">
        <f>IF((HQ46&lt;&gt;""),IF(OR($F46&lt;&gt;$G46,PrSettings!$M$4="●"),(($F46-$G46)=(HN46-HO46))*1,0),"")</f>
        <v/>
      </c>
      <c r="HS46" s="293" t="str">
        <f t="shared" si="639"/>
        <v/>
      </c>
      <c r="HT46" s="293" t="str">
        <f>IF(HQ46&lt;&gt;"",IF(ABS($F46-$G46)&gt;=PrSettings!$M$7,(ABS($F46-$G46-HN46+HO46)&lt;=1)*1,IF(AND(HQ46,$F46=$G46,$F46&gt;=PrSettings!$M$6),(ABS(HN46-$F46)&lt;=1)*1,IF(AND(ABS($F46-$G46-HN46+HO46)&lt;=1,$F46+$G46&gt;=PrSettings!$M$8),(ABS(HN46-$F46)&lt;=1)*(ABS(HO46-$G46)&lt;=1)*1,""))),"")</f>
        <v/>
      </c>
      <c r="HU46" s="302"/>
      <c r="HW46" s="291">
        <f t="shared" si="17"/>
        <v>22</v>
      </c>
      <c r="HX46" s="292" t="str">
        <f t="shared" si="640"/>
        <v>F2</v>
      </c>
      <c r="HY46" s="293">
        <f t="shared" si="77"/>
        <v>23</v>
      </c>
      <c r="HZ46" s="292" t="str">
        <f t="shared" si="641"/>
        <v>F3</v>
      </c>
      <c r="IA46" s="296"/>
      <c r="IB46" s="296"/>
      <c r="IC46" s="301"/>
      <c r="ID46" s="293" t="str">
        <f t="shared" si="642"/>
        <v/>
      </c>
      <c r="IE46" s="293" t="str">
        <f>IF((ID46&lt;&gt;""),IF(OR($F46&lt;&gt;$G46,PrSettings!$M$4="●"),(($F46-$G46)=(IA46-IB46))*1,0),"")</f>
        <v/>
      </c>
      <c r="IF46" s="293" t="str">
        <f t="shared" si="643"/>
        <v/>
      </c>
      <c r="IG46" s="293" t="str">
        <f>IF(ID46&lt;&gt;"",IF(ABS($F46-$G46)&gt;=PrSettings!$M$7,(ABS($F46-$G46-IA46+IB46)&lt;=1)*1,IF(AND(ID46,$F46=$G46,$F46&gt;=PrSettings!$M$6),(ABS(IA46-$F46)&lt;=1)*1,IF(AND(ABS($F46-$G46-IA46+IB46)&lt;=1,$F46+$G46&gt;=PrSettings!$M$8),(ABS(IA46-$F46)&lt;=1)*(ABS(IB46-$G46)&lt;=1)*1,""))),"")</f>
        <v/>
      </c>
      <c r="IH46" s="302"/>
      <c r="IJ46" s="291">
        <f t="shared" si="18"/>
        <v>22</v>
      </c>
      <c r="IK46" s="292" t="str">
        <f t="shared" si="644"/>
        <v>F2</v>
      </c>
      <c r="IL46" s="293">
        <f t="shared" si="80"/>
        <v>23</v>
      </c>
      <c r="IM46" s="292" t="str">
        <f t="shared" si="645"/>
        <v>F3</v>
      </c>
      <c r="IN46" s="296"/>
      <c r="IO46" s="296"/>
      <c r="IP46" s="301"/>
      <c r="IQ46" s="293" t="str">
        <f t="shared" si="646"/>
        <v/>
      </c>
      <c r="IR46" s="293" t="str">
        <f>IF((IQ46&lt;&gt;""),IF(OR($F46&lt;&gt;$G46,PrSettings!$M$4="●"),(($F46-$G46)=(IN46-IO46))*1,0),"")</f>
        <v/>
      </c>
      <c r="IS46" s="293" t="str">
        <f t="shared" si="647"/>
        <v/>
      </c>
      <c r="IT46" s="293" t="str">
        <f>IF(IQ46&lt;&gt;"",IF(ABS($F46-$G46)&gt;=PrSettings!$M$7,(ABS($F46-$G46-IN46+IO46)&lt;=1)*1,IF(AND(IQ46,$F46=$G46,$F46&gt;=PrSettings!$M$6),(ABS(IN46-$F46)&lt;=1)*1,IF(AND(ABS($F46-$G46-IN46+IO46)&lt;=1,$F46+$G46&gt;=PrSettings!$M$8),(ABS(IN46-$F46)&lt;=1)*(ABS(IO46-$G46)&lt;=1)*1,""))),"")</f>
        <v/>
      </c>
      <c r="IU46" s="302"/>
      <c r="IW46" s="291">
        <f t="shared" si="19"/>
        <v>22</v>
      </c>
      <c r="IX46" s="292" t="str">
        <f t="shared" si="648"/>
        <v>F2</v>
      </c>
      <c r="IY46" s="293">
        <f t="shared" si="83"/>
        <v>23</v>
      </c>
      <c r="IZ46" s="292" t="str">
        <f t="shared" si="649"/>
        <v>F3</v>
      </c>
      <c r="JA46" s="296"/>
      <c r="JB46" s="296"/>
      <c r="JC46" s="301"/>
      <c r="JD46" s="293" t="str">
        <f t="shared" si="650"/>
        <v/>
      </c>
      <c r="JE46" s="293" t="str">
        <f>IF((JD46&lt;&gt;""),IF(OR($F46&lt;&gt;$G46,PrSettings!$M$4="●"),(($F46-$G46)=(JA46-JB46))*1,0),"")</f>
        <v/>
      </c>
      <c r="JF46" s="293" t="str">
        <f t="shared" si="651"/>
        <v/>
      </c>
      <c r="JG46" s="293" t="str">
        <f>IF(JD46&lt;&gt;"",IF(ABS($F46-$G46)&gt;=PrSettings!$M$7,(ABS($F46-$G46-JA46+JB46)&lt;=1)*1,IF(AND(JD46,$F46=$G46,$F46&gt;=PrSettings!$M$6),(ABS(JA46-$F46)&lt;=1)*1,IF(AND(ABS($F46-$G46-JA46+JB46)&lt;=1,$F46+$G46&gt;=PrSettings!$M$8),(ABS(JA46-$F46)&lt;=1)*(ABS(JB46-$G46)&lt;=1)*1,""))),"")</f>
        <v/>
      </c>
      <c r="JH46" s="302"/>
      <c r="JJ46" s="291">
        <f t="shared" si="20"/>
        <v>22</v>
      </c>
      <c r="JK46" s="292" t="str">
        <f t="shared" si="652"/>
        <v>F2</v>
      </c>
      <c r="JL46" s="293">
        <f t="shared" si="86"/>
        <v>23</v>
      </c>
      <c r="JM46" s="292" t="str">
        <f t="shared" si="653"/>
        <v>F3</v>
      </c>
      <c r="JN46" s="296"/>
      <c r="JO46" s="296"/>
      <c r="JP46" s="301"/>
      <c r="JQ46" s="293" t="str">
        <f t="shared" si="654"/>
        <v/>
      </c>
      <c r="JR46" s="293" t="str">
        <f>IF((JQ46&lt;&gt;""),IF(OR($F46&lt;&gt;$G46,PrSettings!$M$4="●"),(($F46-$G46)=(JN46-JO46))*1,0),"")</f>
        <v/>
      </c>
      <c r="JS46" s="293" t="str">
        <f t="shared" si="655"/>
        <v/>
      </c>
      <c r="JT46" s="293" t="str">
        <f>IF(JQ46&lt;&gt;"",IF(ABS($F46-$G46)&gt;=PrSettings!$M$7,(ABS($F46-$G46-JN46+JO46)&lt;=1)*1,IF(AND(JQ46,$F46=$G46,$F46&gt;=PrSettings!$M$6),(ABS(JN46-$F46)&lt;=1)*1,IF(AND(ABS($F46-$G46-JN46+JO46)&lt;=1,$F46+$G46&gt;=PrSettings!$M$8),(ABS(JN46-$F46)&lt;=1)*(ABS(JO46-$G46)&lt;=1)*1,""))),"")</f>
        <v/>
      </c>
      <c r="JU46" s="302"/>
      <c r="JW46" s="291">
        <f t="shared" si="21"/>
        <v>22</v>
      </c>
      <c r="JX46" s="292" t="str">
        <f t="shared" si="656"/>
        <v>F2</v>
      </c>
      <c r="JY46" s="293">
        <f t="shared" si="89"/>
        <v>23</v>
      </c>
      <c r="JZ46" s="292" t="str">
        <f t="shared" si="657"/>
        <v>F3</v>
      </c>
      <c r="KA46" s="296"/>
      <c r="KB46" s="296"/>
      <c r="KC46" s="301"/>
      <c r="KD46" s="293" t="str">
        <f t="shared" si="658"/>
        <v/>
      </c>
      <c r="KE46" s="293" t="str">
        <f>IF((KD46&lt;&gt;""),IF(OR($F46&lt;&gt;$G46,PrSettings!$M$4="●"),(($F46-$G46)=(KA46-KB46))*1,0),"")</f>
        <v/>
      </c>
      <c r="KF46" s="293" t="str">
        <f t="shared" si="659"/>
        <v/>
      </c>
      <c r="KG46" s="293" t="str">
        <f>IF(KD46&lt;&gt;"",IF(ABS($F46-$G46)&gt;=PrSettings!$M$7,(ABS($F46-$G46-KA46+KB46)&lt;=1)*1,IF(AND(KD46,$F46=$G46,$F46&gt;=PrSettings!$M$6),(ABS(KA46-$F46)&lt;=1)*1,IF(AND(ABS($F46-$G46-KA46+KB46)&lt;=1,$F46+$G46&gt;=PrSettings!$M$8),(ABS(KA46-$F46)&lt;=1)*(ABS(KB46-$G46)&lt;=1)*1,""))),"")</f>
        <v/>
      </c>
      <c r="KH46" s="302"/>
      <c r="KJ46" s="291">
        <f t="shared" si="22"/>
        <v>22</v>
      </c>
      <c r="KK46" s="292" t="str">
        <f t="shared" si="660"/>
        <v>F2</v>
      </c>
      <c r="KL46" s="293">
        <f t="shared" si="92"/>
        <v>23</v>
      </c>
      <c r="KM46" s="292" t="str">
        <f t="shared" si="661"/>
        <v>F3</v>
      </c>
      <c r="KN46" s="296"/>
      <c r="KO46" s="296"/>
      <c r="KP46" s="301"/>
      <c r="KQ46" s="293" t="str">
        <f t="shared" si="662"/>
        <v/>
      </c>
      <c r="KR46" s="293" t="str">
        <f>IF((KQ46&lt;&gt;""),IF(OR($F46&lt;&gt;$G46,PrSettings!$M$4="●"),(($F46-$G46)=(KN46-KO46))*1,0),"")</f>
        <v/>
      </c>
      <c r="KS46" s="293" t="str">
        <f t="shared" si="663"/>
        <v/>
      </c>
      <c r="KT46" s="293" t="str">
        <f>IF(KQ46&lt;&gt;"",IF(ABS($F46-$G46)&gt;=PrSettings!$M$7,(ABS($F46-$G46-KN46+KO46)&lt;=1)*1,IF(AND(KQ46,$F46=$G46,$F46&gt;=PrSettings!$M$6),(ABS(KN46-$F46)&lt;=1)*1,IF(AND(ABS($F46-$G46-KN46+KO46)&lt;=1,$F46+$G46&gt;=PrSettings!$M$8),(ABS(KN46-$F46)&lt;=1)*(ABS(KO46-$G46)&lt;=1)*1,""))),"")</f>
        <v/>
      </c>
      <c r="KU46" s="302"/>
      <c r="KW46" s="291">
        <f t="shared" si="23"/>
        <v>22</v>
      </c>
      <c r="KX46" s="292" t="str">
        <f t="shared" si="664"/>
        <v>F2</v>
      </c>
      <c r="KY46" s="293">
        <f t="shared" si="95"/>
        <v>23</v>
      </c>
      <c r="KZ46" s="292" t="str">
        <f t="shared" si="665"/>
        <v>F3</v>
      </c>
      <c r="LA46" s="296"/>
      <c r="LB46" s="296"/>
      <c r="LC46" s="301"/>
      <c r="LD46" s="293" t="str">
        <f t="shared" si="666"/>
        <v/>
      </c>
      <c r="LE46" s="293" t="str">
        <f>IF((LD46&lt;&gt;""),IF(OR($F46&lt;&gt;$G46,PrSettings!$M$4="●"),(($F46-$G46)=(LA46-LB46))*1,0),"")</f>
        <v/>
      </c>
      <c r="LF46" s="293" t="str">
        <f t="shared" si="667"/>
        <v/>
      </c>
      <c r="LG46" s="293" t="str">
        <f>IF(LD46&lt;&gt;"",IF(ABS($F46-$G46)&gt;=PrSettings!$M$7,(ABS($F46-$G46-LA46+LB46)&lt;=1)*1,IF(AND(LD46,$F46=$G46,$F46&gt;=PrSettings!$M$6),(ABS(LA46-$F46)&lt;=1)*1,IF(AND(ABS($F46-$G46-LA46+LB46)&lt;=1,$F46+$G46&gt;=PrSettings!$M$8),(ABS(LA46-$F46)&lt;=1)*(ABS(LB46-$G46)&lt;=1)*1,""))),"")</f>
        <v/>
      </c>
      <c r="LH46" s="302"/>
      <c r="LJ46" s="291">
        <f t="shared" si="24"/>
        <v>22</v>
      </c>
      <c r="LK46" s="292" t="str">
        <f t="shared" si="668"/>
        <v>F2</v>
      </c>
      <c r="LL46" s="293">
        <f t="shared" si="98"/>
        <v>23</v>
      </c>
      <c r="LM46" s="292" t="str">
        <f t="shared" si="669"/>
        <v>F3</v>
      </c>
      <c r="LN46" s="296"/>
      <c r="LO46" s="296"/>
      <c r="LP46" s="301"/>
      <c r="LQ46" s="293" t="str">
        <f t="shared" si="670"/>
        <v/>
      </c>
      <c r="LR46" s="293" t="str">
        <f>IF((LQ46&lt;&gt;""),IF(OR($F46&lt;&gt;$G46,PrSettings!$M$4="●"),(($F46-$G46)=(LN46-LO46))*1,0),"")</f>
        <v/>
      </c>
      <c r="LS46" s="293" t="str">
        <f t="shared" si="671"/>
        <v/>
      </c>
      <c r="LT46" s="293" t="str">
        <f>IF(LQ46&lt;&gt;"",IF(ABS($F46-$G46)&gt;=PrSettings!$M$7,(ABS($F46-$G46-LN46+LO46)&lt;=1)*1,IF(AND(LQ46,$F46=$G46,$F46&gt;=PrSettings!$M$6),(ABS(LN46-$F46)&lt;=1)*1,IF(AND(ABS($F46-$G46-LN46+LO46)&lt;=1,$F46+$G46&gt;=PrSettings!$M$8),(ABS(LN46-$F46)&lt;=1)*(ABS(LO46-$G46)&lt;=1)*1,""))),"")</f>
        <v/>
      </c>
      <c r="LU46" s="302"/>
      <c r="LW46" s="291">
        <f t="shared" si="25"/>
        <v>22</v>
      </c>
      <c r="LX46" s="292" t="str">
        <f t="shared" si="672"/>
        <v>F2</v>
      </c>
      <c r="LY46" s="293">
        <f t="shared" si="101"/>
        <v>23</v>
      </c>
      <c r="LZ46" s="292" t="str">
        <f t="shared" si="673"/>
        <v>F3</v>
      </c>
      <c r="MA46" s="296"/>
      <c r="MB46" s="296"/>
      <c r="MC46" s="301"/>
      <c r="MD46" s="293" t="str">
        <f t="shared" si="674"/>
        <v/>
      </c>
      <c r="ME46" s="293" t="str">
        <f>IF((MD46&lt;&gt;""),IF(OR($F46&lt;&gt;$G46,PrSettings!$M$4="●"),(($F46-$G46)=(MA46-MB46))*1,0),"")</f>
        <v/>
      </c>
      <c r="MF46" s="293" t="str">
        <f t="shared" si="675"/>
        <v/>
      </c>
      <c r="MG46" s="293" t="str">
        <f>IF(MD46&lt;&gt;"",IF(ABS($F46-$G46)&gt;=PrSettings!$M$7,(ABS($F46-$G46-MA46+MB46)&lt;=1)*1,IF(AND(MD46,$F46=$G46,$F46&gt;=PrSettings!$M$6),(ABS(MA46-$F46)&lt;=1)*1,IF(AND(ABS($F46-$G46-MA46+MB46)&lt;=1,$F46+$G46&gt;=PrSettings!$M$8),(ABS(MA46-$F46)&lt;=1)*(ABS(MB46-$G46)&lt;=1)*1,""))),"")</f>
        <v/>
      </c>
      <c r="MH46" s="302"/>
    </row>
    <row r="47" spans="1:346" s="24" customFormat="1" ht="24" customHeight="1" x14ac:dyDescent="0.25">
      <c r="A47" s="272"/>
      <c r="B47" s="281" t="str">
        <f>Sprache!$E$185</f>
        <v>Achtelfinale</v>
      </c>
      <c r="C47" s="303"/>
      <c r="D47" s="303"/>
      <c r="E47" s="284"/>
      <c r="F47" s="304"/>
      <c r="G47" s="305"/>
      <c r="H47" s="557" t="str">
        <f>Sprache!$E$101</f>
        <v>Elfm</v>
      </c>
      <c r="I47" s="552"/>
      <c r="J47" s="281" t="str">
        <f t="shared" ref="J47" si="676">$B47</f>
        <v>Achtelfinale</v>
      </c>
      <c r="K47" s="283"/>
      <c r="L47" s="283"/>
      <c r="M47" s="284"/>
      <c r="N47" s="287"/>
      <c r="O47" s="288"/>
      <c r="P47" s="285"/>
      <c r="Q47" s="289"/>
      <c r="R47" s="289"/>
      <c r="S47" s="284"/>
      <c r="T47" s="284"/>
      <c r="U47" s="290"/>
      <c r="W47" s="281" t="str">
        <f t="shared" si="1"/>
        <v>Achtelfinale</v>
      </c>
      <c r="X47" s="283"/>
      <c r="Y47" s="283"/>
      <c r="Z47" s="284"/>
      <c r="AA47" s="287"/>
      <c r="AB47" s="288"/>
      <c r="AC47" s="285"/>
      <c r="AD47" s="289"/>
      <c r="AE47" s="289"/>
      <c r="AF47" s="284"/>
      <c r="AG47" s="284"/>
      <c r="AH47" s="290"/>
      <c r="AJ47" s="281" t="str">
        <f t="shared" si="2"/>
        <v>Achtelfinale</v>
      </c>
      <c r="AK47" s="283"/>
      <c r="AL47" s="283"/>
      <c r="AM47" s="284"/>
      <c r="AN47" s="287"/>
      <c r="AO47" s="288"/>
      <c r="AP47" s="285"/>
      <c r="AQ47" s="289"/>
      <c r="AR47" s="289"/>
      <c r="AS47" s="284"/>
      <c r="AT47" s="284"/>
      <c r="AU47" s="290"/>
      <c r="AW47" s="281" t="str">
        <f t="shared" si="3"/>
        <v>Achtelfinale</v>
      </c>
      <c r="AX47" s="283"/>
      <c r="AY47" s="283"/>
      <c r="AZ47" s="284"/>
      <c r="BA47" s="287"/>
      <c r="BB47" s="288"/>
      <c r="BC47" s="285"/>
      <c r="BD47" s="289"/>
      <c r="BE47" s="289"/>
      <c r="BF47" s="284"/>
      <c r="BG47" s="284"/>
      <c r="BH47" s="290"/>
      <c r="BJ47" s="281" t="str">
        <f t="shared" si="4"/>
        <v>Achtelfinale</v>
      </c>
      <c r="BK47" s="283"/>
      <c r="BL47" s="283"/>
      <c r="BM47" s="284"/>
      <c r="BN47" s="287"/>
      <c r="BO47" s="288"/>
      <c r="BP47" s="285"/>
      <c r="BQ47" s="289"/>
      <c r="BR47" s="289"/>
      <c r="BS47" s="284"/>
      <c r="BT47" s="284"/>
      <c r="BU47" s="290"/>
      <c r="BW47" s="281" t="str">
        <f t="shared" si="5"/>
        <v>Achtelfinale</v>
      </c>
      <c r="BX47" s="283"/>
      <c r="BY47" s="283"/>
      <c r="BZ47" s="284"/>
      <c r="CA47" s="287"/>
      <c r="CB47" s="288"/>
      <c r="CC47" s="285"/>
      <c r="CD47" s="289"/>
      <c r="CE47" s="289"/>
      <c r="CF47" s="284"/>
      <c r="CG47" s="284"/>
      <c r="CH47" s="290"/>
      <c r="CJ47" s="281" t="str">
        <f t="shared" si="6"/>
        <v>Achtelfinale</v>
      </c>
      <c r="CK47" s="283"/>
      <c r="CL47" s="283"/>
      <c r="CM47" s="284"/>
      <c r="CN47" s="287"/>
      <c r="CO47" s="288"/>
      <c r="CP47" s="285"/>
      <c r="CQ47" s="289"/>
      <c r="CR47" s="289"/>
      <c r="CS47" s="284"/>
      <c r="CT47" s="284"/>
      <c r="CU47" s="290"/>
      <c r="CV47" s="574"/>
      <c r="CW47" s="281" t="str">
        <f t="shared" si="7"/>
        <v>Achtelfinale</v>
      </c>
      <c r="CX47" s="283"/>
      <c r="CY47" s="283"/>
      <c r="CZ47" s="284"/>
      <c r="DA47" s="287"/>
      <c r="DB47" s="288"/>
      <c r="DC47" s="285"/>
      <c r="DD47" s="289"/>
      <c r="DE47" s="289"/>
      <c r="DF47" s="284"/>
      <c r="DG47" s="284"/>
      <c r="DH47" s="290"/>
      <c r="DI47" s="574"/>
      <c r="DJ47" s="281" t="str">
        <f t="shared" si="8"/>
        <v>Achtelfinale</v>
      </c>
      <c r="DK47" s="283"/>
      <c r="DL47" s="283"/>
      <c r="DM47" s="284"/>
      <c r="DN47" s="287"/>
      <c r="DO47" s="288"/>
      <c r="DP47" s="285"/>
      <c r="DQ47" s="289"/>
      <c r="DR47" s="289"/>
      <c r="DS47" s="284"/>
      <c r="DT47" s="284"/>
      <c r="DU47" s="290"/>
      <c r="DV47" s="574"/>
      <c r="DW47" s="281" t="str">
        <f t="shared" si="9"/>
        <v>Achtelfinale</v>
      </c>
      <c r="DX47" s="283"/>
      <c r="DY47" s="283"/>
      <c r="DZ47" s="284"/>
      <c r="EA47" s="287"/>
      <c r="EB47" s="288"/>
      <c r="EC47" s="285"/>
      <c r="ED47" s="289"/>
      <c r="EE47" s="289"/>
      <c r="EF47" s="284"/>
      <c r="EG47" s="284"/>
      <c r="EH47" s="290"/>
      <c r="EJ47" s="281" t="str">
        <f t="shared" si="10"/>
        <v>Achtelfinale</v>
      </c>
      <c r="EK47" s="283"/>
      <c r="EL47" s="283"/>
      <c r="EM47" s="284"/>
      <c r="EN47" s="287"/>
      <c r="EO47" s="288"/>
      <c r="EP47" s="285"/>
      <c r="EQ47" s="289"/>
      <c r="ER47" s="289"/>
      <c r="ES47" s="284"/>
      <c r="ET47" s="284"/>
      <c r="EU47" s="290"/>
      <c r="EV47" s="574"/>
      <c r="EW47" s="281" t="str">
        <f t="shared" si="11"/>
        <v>Achtelfinale</v>
      </c>
      <c r="EX47" s="283"/>
      <c r="EY47" s="283"/>
      <c r="EZ47" s="284"/>
      <c r="FA47" s="287"/>
      <c r="FB47" s="288"/>
      <c r="FC47" s="285"/>
      <c r="FD47" s="289"/>
      <c r="FE47" s="289"/>
      <c r="FF47" s="284"/>
      <c r="FG47" s="284"/>
      <c r="FH47" s="290"/>
      <c r="FI47" s="574"/>
      <c r="FJ47" s="281" t="str">
        <f t="shared" si="12"/>
        <v>Achtelfinale</v>
      </c>
      <c r="FK47" s="283"/>
      <c r="FL47" s="283"/>
      <c r="FM47" s="284"/>
      <c r="FN47" s="287"/>
      <c r="FO47" s="288"/>
      <c r="FP47" s="285"/>
      <c r="FQ47" s="289"/>
      <c r="FR47" s="289"/>
      <c r="FS47" s="284"/>
      <c r="FT47" s="284"/>
      <c r="FU47" s="290"/>
      <c r="FV47" s="574"/>
      <c r="FW47" s="281" t="str">
        <f t="shared" si="13"/>
        <v>Achtelfinale</v>
      </c>
      <c r="FX47" s="283"/>
      <c r="FY47" s="283"/>
      <c r="FZ47" s="284"/>
      <c r="GA47" s="287"/>
      <c r="GB47" s="288"/>
      <c r="GC47" s="285"/>
      <c r="GD47" s="289"/>
      <c r="GE47" s="289"/>
      <c r="GF47" s="284"/>
      <c r="GG47" s="284"/>
      <c r="GH47" s="290"/>
      <c r="GJ47" s="281" t="str">
        <f t="shared" si="14"/>
        <v>Achtelfinale</v>
      </c>
      <c r="GK47" s="283"/>
      <c r="GL47" s="283"/>
      <c r="GM47" s="284"/>
      <c r="GN47" s="287"/>
      <c r="GO47" s="288"/>
      <c r="GP47" s="285"/>
      <c r="GQ47" s="289"/>
      <c r="GR47" s="289"/>
      <c r="GS47" s="284"/>
      <c r="GT47" s="284"/>
      <c r="GU47" s="290"/>
      <c r="GV47" s="574"/>
      <c r="GW47" s="281" t="str">
        <f t="shared" si="15"/>
        <v>Achtelfinale</v>
      </c>
      <c r="GX47" s="283"/>
      <c r="GY47" s="283"/>
      <c r="GZ47" s="284"/>
      <c r="HA47" s="287"/>
      <c r="HB47" s="288"/>
      <c r="HC47" s="285"/>
      <c r="HD47" s="289"/>
      <c r="HE47" s="289"/>
      <c r="HF47" s="284"/>
      <c r="HG47" s="284"/>
      <c r="HH47" s="290"/>
      <c r="HI47" s="574"/>
      <c r="HJ47" s="281" t="str">
        <f t="shared" si="16"/>
        <v>Achtelfinale</v>
      </c>
      <c r="HK47" s="283"/>
      <c r="HL47" s="283"/>
      <c r="HM47" s="284"/>
      <c r="HN47" s="287"/>
      <c r="HO47" s="288"/>
      <c r="HP47" s="285"/>
      <c r="HQ47" s="289"/>
      <c r="HR47" s="289"/>
      <c r="HS47" s="284"/>
      <c r="HT47" s="284"/>
      <c r="HU47" s="290"/>
      <c r="HV47" s="574"/>
      <c r="HW47" s="281" t="str">
        <f t="shared" si="17"/>
        <v>Achtelfinale</v>
      </c>
      <c r="HX47" s="283"/>
      <c r="HY47" s="283"/>
      <c r="HZ47" s="284"/>
      <c r="IA47" s="287"/>
      <c r="IB47" s="288"/>
      <c r="IC47" s="285"/>
      <c r="ID47" s="289"/>
      <c r="IE47" s="289"/>
      <c r="IF47" s="284"/>
      <c r="IG47" s="284"/>
      <c r="IH47" s="290"/>
      <c r="IJ47" s="281" t="str">
        <f t="shared" si="18"/>
        <v>Achtelfinale</v>
      </c>
      <c r="IK47" s="283"/>
      <c r="IL47" s="283"/>
      <c r="IM47" s="284"/>
      <c r="IN47" s="287"/>
      <c r="IO47" s="288"/>
      <c r="IP47" s="285"/>
      <c r="IQ47" s="289"/>
      <c r="IR47" s="289"/>
      <c r="IS47" s="284"/>
      <c r="IT47" s="284"/>
      <c r="IU47" s="290"/>
      <c r="IV47" s="574"/>
      <c r="IW47" s="281" t="str">
        <f t="shared" si="19"/>
        <v>Achtelfinale</v>
      </c>
      <c r="IX47" s="283"/>
      <c r="IY47" s="283"/>
      <c r="IZ47" s="284"/>
      <c r="JA47" s="287"/>
      <c r="JB47" s="288"/>
      <c r="JC47" s="285"/>
      <c r="JD47" s="289"/>
      <c r="JE47" s="289"/>
      <c r="JF47" s="284"/>
      <c r="JG47" s="284"/>
      <c r="JH47" s="290"/>
      <c r="JI47" s="574"/>
      <c r="JJ47" s="281" t="str">
        <f t="shared" si="20"/>
        <v>Achtelfinale</v>
      </c>
      <c r="JK47" s="283"/>
      <c r="JL47" s="283"/>
      <c r="JM47" s="284"/>
      <c r="JN47" s="287"/>
      <c r="JO47" s="288"/>
      <c r="JP47" s="285"/>
      <c r="JQ47" s="289"/>
      <c r="JR47" s="289"/>
      <c r="JS47" s="284"/>
      <c r="JT47" s="284"/>
      <c r="JU47" s="290"/>
      <c r="JV47" s="574"/>
      <c r="JW47" s="281" t="str">
        <f t="shared" si="21"/>
        <v>Achtelfinale</v>
      </c>
      <c r="JX47" s="283"/>
      <c r="JY47" s="283"/>
      <c r="JZ47" s="284"/>
      <c r="KA47" s="287"/>
      <c r="KB47" s="288"/>
      <c r="KC47" s="285"/>
      <c r="KD47" s="289"/>
      <c r="KE47" s="289"/>
      <c r="KF47" s="284"/>
      <c r="KG47" s="284"/>
      <c r="KH47" s="290"/>
      <c r="KJ47" s="281" t="str">
        <f t="shared" si="22"/>
        <v>Achtelfinale</v>
      </c>
      <c r="KK47" s="283"/>
      <c r="KL47" s="283"/>
      <c r="KM47" s="284"/>
      <c r="KN47" s="287"/>
      <c r="KO47" s="288"/>
      <c r="KP47" s="285"/>
      <c r="KQ47" s="289"/>
      <c r="KR47" s="289"/>
      <c r="KS47" s="284"/>
      <c r="KT47" s="284"/>
      <c r="KU47" s="290"/>
      <c r="KV47" s="574"/>
      <c r="KW47" s="281" t="str">
        <f t="shared" si="23"/>
        <v>Achtelfinale</v>
      </c>
      <c r="KX47" s="283"/>
      <c r="KY47" s="283"/>
      <c r="KZ47" s="284"/>
      <c r="LA47" s="287"/>
      <c r="LB47" s="288"/>
      <c r="LC47" s="285"/>
      <c r="LD47" s="289"/>
      <c r="LE47" s="289"/>
      <c r="LF47" s="284"/>
      <c r="LG47" s="284"/>
      <c r="LH47" s="290"/>
      <c r="LI47" s="574"/>
      <c r="LJ47" s="281" t="str">
        <f t="shared" si="24"/>
        <v>Achtelfinale</v>
      </c>
      <c r="LK47" s="283"/>
      <c r="LL47" s="283"/>
      <c r="LM47" s="284"/>
      <c r="LN47" s="287"/>
      <c r="LO47" s="288"/>
      <c r="LP47" s="285"/>
      <c r="LQ47" s="289"/>
      <c r="LR47" s="289"/>
      <c r="LS47" s="284"/>
      <c r="LT47" s="284"/>
      <c r="LU47" s="290"/>
      <c r="LV47" s="574"/>
      <c r="LW47" s="281" t="str">
        <f t="shared" si="25"/>
        <v>Achtelfinale</v>
      </c>
      <c r="LX47" s="283"/>
      <c r="LY47" s="283"/>
      <c r="LZ47" s="284"/>
      <c r="MA47" s="287"/>
      <c r="MB47" s="288"/>
      <c r="MC47" s="285"/>
      <c r="MD47" s="289"/>
      <c r="ME47" s="289"/>
      <c r="MF47" s="284"/>
      <c r="MG47" s="284"/>
      <c r="MH47" s="290"/>
    </row>
    <row r="48" spans="1:346" s="24" customFormat="1" x14ac:dyDescent="0.25">
      <c r="A48" s="272"/>
      <c r="B48" s="291" t="str">
        <f>IF(C48="","",INDEX(Groups!$C$7:$C$35,MATCH(C48,Groups!$D$7:$D$35,0)))</f>
        <v/>
      </c>
      <c r="C48" s="292" t="str">
        <f>EURO!$B$54</f>
        <v/>
      </c>
      <c r="D48" s="293" t="str">
        <f>IF(E48="","",INDEX(Groups!$C$7:$C$35,MATCH(E48,Groups!$D$7:$D$35,0)))</f>
        <v/>
      </c>
      <c r="E48" s="292" t="str">
        <f>EURO!$C$54</f>
        <v/>
      </c>
      <c r="F48" s="294" t="str">
        <f>IF(AND(EURO!$B$55&lt;&gt;"",EURO!$C$55&lt;&gt;""),EURO!$B$55,"")</f>
        <v/>
      </c>
      <c r="G48" s="295" t="str">
        <f>IF(AND(EURO!$B$55&lt;&gt;"",EURO!$C$55&lt;&gt;""),EURO!$C$55,"")</f>
        <v/>
      </c>
      <c r="H48" s="558" t="str">
        <f>IF(AND(F48&lt;&gt;"",G48&lt;&gt;"",F48=G48,EURO!$B$57&lt;&gt;"",EURO!$C$57&lt;&gt;""),"("&amp;EURO!$B$57&amp;Sprache!$E$149&amp;EURO!$C$57&amp;")","")</f>
        <v/>
      </c>
      <c r="I48" s="552"/>
      <c r="J48" s="565" t="str">
        <f>$B48</f>
        <v/>
      </c>
      <c r="K48" s="566" t="str">
        <f>$C48</f>
        <v/>
      </c>
      <c r="L48" s="567" t="str">
        <f>$D48</f>
        <v/>
      </c>
      <c r="M48" s="292" t="str">
        <f>$E48</f>
        <v/>
      </c>
      <c r="N48" s="296"/>
      <c r="O48" s="296"/>
      <c r="P48" s="309"/>
      <c r="Q48" s="293" t="str">
        <f>IF(($F48&lt;&gt;"")*($G48&lt;&gt;"")*(N48&lt;&gt;"")*(O48&lt;&gt;""),($F48&gt;$G48)*(N48&gt;O48)+($F48=$G48)*(N48=O48)+($F48&lt;$G48)*(N48&lt;O48),"")</f>
        <v/>
      </c>
      <c r="R48" s="293" t="str">
        <f>IF((Q48&lt;&gt;""),IF(OR($F48&lt;&gt;$G48,PrSettings!$M$4="●"),(($F48-$G48)=(N48-O48))*1,0),"")</f>
        <v/>
      </c>
      <c r="S48" s="293" t="str">
        <f>IF((R48&lt;&gt;""),($F48=N48)*($G48=O48),"")</f>
        <v/>
      </c>
      <c r="T48" s="293" t="str">
        <f>IF(Q48&lt;&gt;"",IF(ABS($F48-$G48)&gt;=PrSettings!$M$7,(ABS($F48-$G48-N48+O48)&lt;=1)*1,IF(AND(Q48,$F48=$G48,$F48&gt;=PrSettings!$M$6),(ABS(N48-$F48)&lt;=1)*1,IF(AND(ABS($F48-$G48-N48+O48)&lt;=1,$F48+$G48&gt;=PrSettings!$M$8),(ABS(N48-$F48)&lt;=1)*(ABS(O48-$G48)&lt;=1)*1,""))),"")</f>
        <v/>
      </c>
      <c r="U48" s="298"/>
      <c r="W48" s="565" t="str">
        <f>$B48</f>
        <v/>
      </c>
      <c r="X48" s="566" t="str">
        <f>$C48</f>
        <v/>
      </c>
      <c r="Y48" s="567" t="str">
        <f>$D48</f>
        <v/>
      </c>
      <c r="Z48" s="292" t="str">
        <f>$E48</f>
        <v/>
      </c>
      <c r="AA48" s="296"/>
      <c r="AB48" s="296"/>
      <c r="AC48" s="309"/>
      <c r="AD48" s="293" t="str">
        <f>IF(($F48&lt;&gt;"")*($G48&lt;&gt;"")*(AA48&lt;&gt;"")*(AB48&lt;&gt;""),($F48&gt;$G48)*(AA48&gt;AB48)+($F48=$G48)*(AA48=AB48)+($F48&lt;$G48)*(AA48&lt;AB48),"")</f>
        <v/>
      </c>
      <c r="AE48" s="293" t="str">
        <f>IF((AD48&lt;&gt;""),IF(OR($F48&lt;&gt;$G48,PrSettings!$M$4="●"),(($F48-$G48)=(AA48-AB48))*1,0),"")</f>
        <v/>
      </c>
      <c r="AF48" s="293" t="str">
        <f>IF((AE48&lt;&gt;""),($F48=AA48)*($G48=AB48),"")</f>
        <v/>
      </c>
      <c r="AG48" s="293" t="str">
        <f>IF(AD48&lt;&gt;"",IF(ABS($F48-$G48)&gt;=PrSettings!$M$7,(ABS($F48-$G48-AA48+AB48)&lt;=1)*1,IF(AND(AD48,$F48=$G48,$F48&gt;=PrSettings!$M$6),(ABS(AA48-$F48)&lt;=1)*1,IF(AND(ABS($F48-$G48-AA48+AB48)&lt;=1,$F48+$G48&gt;=PrSettings!$M$8),(ABS(AA48-$F48)&lt;=1)*(ABS(AB48-$G48)&lt;=1)*1,""))),"")</f>
        <v/>
      </c>
      <c r="AH48" s="298"/>
      <c r="AJ48" s="565" t="str">
        <f>$B48</f>
        <v/>
      </c>
      <c r="AK48" s="566" t="str">
        <f>$C48</f>
        <v/>
      </c>
      <c r="AL48" s="567" t="str">
        <f>$D48</f>
        <v/>
      </c>
      <c r="AM48" s="292" t="str">
        <f>$E48</f>
        <v/>
      </c>
      <c r="AN48" s="296"/>
      <c r="AO48" s="296"/>
      <c r="AP48" s="309"/>
      <c r="AQ48" s="293" t="str">
        <f>IF(($F48&lt;&gt;"")*($G48&lt;&gt;"")*(AN48&lt;&gt;"")*(AO48&lt;&gt;""),($F48&gt;$G48)*(AN48&gt;AO48)+($F48=$G48)*(AN48=AO48)+($F48&lt;$G48)*(AN48&lt;AO48),"")</f>
        <v/>
      </c>
      <c r="AR48" s="293" t="str">
        <f>IF((AQ48&lt;&gt;""),IF(OR($F48&lt;&gt;$G48,PrSettings!$M$4="●"),(($F48-$G48)=(AN48-AO48))*1,0),"")</f>
        <v/>
      </c>
      <c r="AS48" s="293" t="str">
        <f>IF((AR48&lt;&gt;""),($F48=AN48)*($G48=AO48),"")</f>
        <v/>
      </c>
      <c r="AT48" s="293" t="str">
        <f>IF(AQ48&lt;&gt;"",IF(ABS($F48-$G48)&gt;=PrSettings!$M$7,(ABS($F48-$G48-AN48+AO48)&lt;=1)*1,IF(AND(AQ48,$F48=$G48,$F48&gt;=PrSettings!$M$6),(ABS(AN48-$F48)&lt;=1)*1,IF(AND(ABS($F48-$G48-AN48+AO48)&lt;=1,$F48+$G48&gt;=PrSettings!$M$8),(ABS(AN48-$F48)&lt;=1)*(ABS(AO48-$G48)&lt;=1)*1,""))),"")</f>
        <v/>
      </c>
      <c r="AU48" s="298"/>
      <c r="AW48" s="565" t="str">
        <f>$B48</f>
        <v/>
      </c>
      <c r="AX48" s="566" t="str">
        <f>$C48</f>
        <v/>
      </c>
      <c r="AY48" s="567" t="str">
        <f>$D48</f>
        <v/>
      </c>
      <c r="AZ48" s="292" t="str">
        <f>$E48</f>
        <v/>
      </c>
      <c r="BA48" s="296"/>
      <c r="BB48" s="296"/>
      <c r="BC48" s="309"/>
      <c r="BD48" s="293" t="str">
        <f>IF(($F48&lt;&gt;"")*($G48&lt;&gt;"")*(BA48&lt;&gt;"")*(BB48&lt;&gt;""),($F48&gt;$G48)*(BA48&gt;BB48)+($F48=$G48)*(BA48=BB48)+($F48&lt;$G48)*(BA48&lt;BB48),"")</f>
        <v/>
      </c>
      <c r="BE48" s="293" t="str">
        <f>IF((BD48&lt;&gt;""),IF(OR($F48&lt;&gt;$G48,PrSettings!$M$4="●"),(($F48-$G48)=(BA48-BB48))*1,0),"")</f>
        <v/>
      </c>
      <c r="BF48" s="293" t="str">
        <f>IF((BE48&lt;&gt;""),($F48=BA48)*($G48=BB48),"")</f>
        <v/>
      </c>
      <c r="BG48" s="293" t="str">
        <f>IF(BD48&lt;&gt;"",IF(ABS($F48-$G48)&gt;=PrSettings!$M$7,(ABS($F48-$G48-BA48+BB48)&lt;=1)*1,IF(AND(BD48,$F48=$G48,$F48&gt;=PrSettings!$M$6),(ABS(BA48-$F48)&lt;=1)*1,IF(AND(ABS($F48-$G48-BA48+BB48)&lt;=1,$F48+$G48&gt;=PrSettings!$M$8),(ABS(BA48-$F48)&lt;=1)*(ABS(BB48-$G48)&lt;=1)*1,""))),"")</f>
        <v/>
      </c>
      <c r="BH48" s="298"/>
      <c r="BJ48" s="565" t="str">
        <f>$B48</f>
        <v/>
      </c>
      <c r="BK48" s="566" t="str">
        <f>$C48</f>
        <v/>
      </c>
      <c r="BL48" s="567" t="str">
        <f>$D48</f>
        <v/>
      </c>
      <c r="BM48" s="292" t="str">
        <f>$E48</f>
        <v/>
      </c>
      <c r="BN48" s="296"/>
      <c r="BO48" s="296"/>
      <c r="BP48" s="309"/>
      <c r="BQ48" s="293" t="str">
        <f>IF(($F48&lt;&gt;"")*($G48&lt;&gt;"")*(BN48&lt;&gt;"")*(BO48&lt;&gt;""),($F48&gt;$G48)*(BN48&gt;BO48)+($F48=$G48)*(BN48=BO48)+($F48&lt;$G48)*(BN48&lt;BO48),"")</f>
        <v/>
      </c>
      <c r="BR48" s="293" t="str">
        <f>IF((BQ48&lt;&gt;""),IF(OR($F48&lt;&gt;$G48,PrSettings!$M$4="●"),(($F48-$G48)=(BN48-BO48))*1,0),"")</f>
        <v/>
      </c>
      <c r="BS48" s="293" t="str">
        <f>IF((BR48&lt;&gt;""),($F48=BN48)*($G48=BO48),"")</f>
        <v/>
      </c>
      <c r="BT48" s="293" t="str">
        <f>IF(BQ48&lt;&gt;"",IF(ABS($F48-$G48)&gt;=PrSettings!$M$7,(ABS($F48-$G48-BN48+BO48)&lt;=1)*1,IF(AND(BQ48,$F48=$G48,$F48&gt;=PrSettings!$M$6),(ABS(BN48-$F48)&lt;=1)*1,IF(AND(ABS($F48-$G48-BN48+BO48)&lt;=1,$F48+$G48&gt;=PrSettings!$M$8),(ABS(BN48-$F48)&lt;=1)*(ABS(BO48-$G48)&lt;=1)*1,""))),"")</f>
        <v/>
      </c>
      <c r="BU48" s="298"/>
      <c r="BW48" s="565" t="str">
        <f>$B48</f>
        <v/>
      </c>
      <c r="BX48" s="566" t="str">
        <f>$C48</f>
        <v/>
      </c>
      <c r="BY48" s="567" t="str">
        <f>$D48</f>
        <v/>
      </c>
      <c r="BZ48" s="292" t="str">
        <f>$E48</f>
        <v/>
      </c>
      <c r="CA48" s="296"/>
      <c r="CB48" s="296"/>
      <c r="CC48" s="309"/>
      <c r="CD48" s="293" t="str">
        <f>IF(($F48&lt;&gt;"")*($G48&lt;&gt;"")*(CA48&lt;&gt;"")*(CB48&lt;&gt;""),($F48&gt;$G48)*(CA48&gt;CB48)+($F48=$G48)*(CA48=CB48)+($F48&lt;$G48)*(CA48&lt;CB48),"")</f>
        <v/>
      </c>
      <c r="CE48" s="293" t="str">
        <f>IF((CD48&lt;&gt;""),IF(OR($F48&lt;&gt;$G48,PrSettings!$M$4="●"),(($F48-$G48)=(CA48-CB48))*1,0),"")</f>
        <v/>
      </c>
      <c r="CF48" s="293" t="str">
        <f>IF((CE48&lt;&gt;""),($F48=CA48)*($G48=CB48),"")</f>
        <v/>
      </c>
      <c r="CG48" s="293" t="str">
        <f>IF(CD48&lt;&gt;"",IF(ABS($F48-$G48)&gt;=PrSettings!$M$7,(ABS($F48-$G48-CA48+CB48)&lt;=1)*1,IF(AND(CD48,$F48=$G48,$F48&gt;=PrSettings!$M$6),(ABS(CA48-$F48)&lt;=1)*1,IF(AND(ABS($F48-$G48-CA48+CB48)&lt;=1,$F48+$G48&gt;=PrSettings!$M$8),(ABS(CA48-$F48)&lt;=1)*(ABS(CB48-$G48)&lt;=1)*1,""))),"")</f>
        <v/>
      </c>
      <c r="CH48" s="298"/>
      <c r="CJ48" s="565" t="str">
        <f>$B48</f>
        <v/>
      </c>
      <c r="CK48" s="566" t="str">
        <f>$C48</f>
        <v/>
      </c>
      <c r="CL48" s="567" t="str">
        <f>$D48</f>
        <v/>
      </c>
      <c r="CM48" s="292" t="str">
        <f>$E48</f>
        <v/>
      </c>
      <c r="CN48" s="296"/>
      <c r="CO48" s="296"/>
      <c r="CP48" s="309"/>
      <c r="CQ48" s="293" t="str">
        <f>IF(($F48&lt;&gt;"")*($G48&lt;&gt;"")*(CN48&lt;&gt;"")*(CO48&lt;&gt;""),($F48&gt;$G48)*(CN48&gt;CO48)+($F48=$G48)*(CN48=CO48)+($F48&lt;$G48)*(CN48&lt;CO48),"")</f>
        <v/>
      </c>
      <c r="CR48" s="293" t="str">
        <f>IF((CQ48&lt;&gt;""),IF(OR($F48&lt;&gt;$G48,PrSettings!$M$4="●"),(($F48-$G48)=(CN48-CO48))*1,0),"")</f>
        <v/>
      </c>
      <c r="CS48" s="293" t="str">
        <f>IF((CR48&lt;&gt;""),($F48=CN48)*($G48=CO48),"")</f>
        <v/>
      </c>
      <c r="CT48" s="293" t="str">
        <f>IF(CQ48&lt;&gt;"",IF(ABS($F48-$G48)&gt;=PrSettings!$M$7,(ABS($F48-$G48-CN48+CO48)&lt;=1)*1,IF(AND(CQ48,$F48=$G48,$F48&gt;=PrSettings!$M$6),(ABS(CN48-$F48)&lt;=1)*1,IF(AND(ABS($F48-$G48-CN48+CO48)&lt;=1,$F48+$G48&gt;=PrSettings!$M$8),(ABS(CN48-$F48)&lt;=1)*(ABS(CO48-$G48)&lt;=1)*1,""))),"")</f>
        <v/>
      </c>
      <c r="CU48" s="298"/>
      <c r="CV48" s="574"/>
      <c r="CW48" s="565" t="str">
        <f>$B48</f>
        <v/>
      </c>
      <c r="CX48" s="566" t="str">
        <f>$C48</f>
        <v/>
      </c>
      <c r="CY48" s="567" t="str">
        <f>$D48</f>
        <v/>
      </c>
      <c r="CZ48" s="292" t="str">
        <f>$E48</f>
        <v/>
      </c>
      <c r="DA48" s="296"/>
      <c r="DB48" s="296"/>
      <c r="DC48" s="309"/>
      <c r="DD48" s="293" t="str">
        <f>IF(($F48&lt;&gt;"")*($G48&lt;&gt;"")*(DA48&lt;&gt;"")*(DB48&lt;&gt;""),($F48&gt;$G48)*(DA48&gt;DB48)+($F48=$G48)*(DA48=DB48)+($F48&lt;$G48)*(DA48&lt;DB48),"")</f>
        <v/>
      </c>
      <c r="DE48" s="293" t="str">
        <f>IF((DD48&lt;&gt;""),IF(OR($F48&lt;&gt;$G48,PrSettings!$M$4="●"),(($F48-$G48)=(DA48-DB48))*1,0),"")</f>
        <v/>
      </c>
      <c r="DF48" s="293" t="str">
        <f>IF((DE48&lt;&gt;""),($F48=DA48)*($G48=DB48),"")</f>
        <v/>
      </c>
      <c r="DG48" s="293" t="str">
        <f>IF(DD48&lt;&gt;"",IF(ABS($F48-$G48)&gt;=PrSettings!$M$7,(ABS($F48-$G48-DA48+DB48)&lt;=1)*1,IF(AND(DD48,$F48=$G48,$F48&gt;=PrSettings!$M$6),(ABS(DA48-$F48)&lt;=1)*1,IF(AND(ABS($F48-$G48-DA48+DB48)&lt;=1,$F48+$G48&gt;=PrSettings!$M$8),(ABS(DA48-$F48)&lt;=1)*(ABS(DB48-$G48)&lt;=1)*1,""))),"")</f>
        <v/>
      </c>
      <c r="DH48" s="298"/>
      <c r="DI48" s="574"/>
      <c r="DJ48" s="565" t="str">
        <f>$B48</f>
        <v/>
      </c>
      <c r="DK48" s="566" t="str">
        <f>$C48</f>
        <v/>
      </c>
      <c r="DL48" s="567" t="str">
        <f>$D48</f>
        <v/>
      </c>
      <c r="DM48" s="292" t="str">
        <f>$E48</f>
        <v/>
      </c>
      <c r="DN48" s="296"/>
      <c r="DO48" s="296"/>
      <c r="DP48" s="309"/>
      <c r="DQ48" s="293" t="str">
        <f>IF(($F48&lt;&gt;"")*($G48&lt;&gt;"")*(DN48&lt;&gt;"")*(DO48&lt;&gt;""),($F48&gt;$G48)*(DN48&gt;DO48)+($F48=$G48)*(DN48=DO48)+($F48&lt;$G48)*(DN48&lt;DO48),"")</f>
        <v/>
      </c>
      <c r="DR48" s="293" t="str">
        <f>IF((DQ48&lt;&gt;""),IF(OR($F48&lt;&gt;$G48,PrSettings!$M$4="●"),(($F48-$G48)=(DN48-DO48))*1,0),"")</f>
        <v/>
      </c>
      <c r="DS48" s="293" t="str">
        <f>IF((DR48&lt;&gt;""),($F48=DN48)*($G48=DO48),"")</f>
        <v/>
      </c>
      <c r="DT48" s="293" t="str">
        <f>IF(DQ48&lt;&gt;"",IF(ABS($F48-$G48)&gt;=PrSettings!$M$7,(ABS($F48-$G48-DN48+DO48)&lt;=1)*1,IF(AND(DQ48,$F48=$G48,$F48&gt;=PrSettings!$M$6),(ABS(DN48-$F48)&lt;=1)*1,IF(AND(ABS($F48-$G48-DN48+DO48)&lt;=1,$F48+$G48&gt;=PrSettings!$M$8),(ABS(DN48-$F48)&lt;=1)*(ABS(DO48-$G48)&lt;=1)*1,""))),"")</f>
        <v/>
      </c>
      <c r="DU48" s="298"/>
      <c r="DV48" s="574"/>
      <c r="DW48" s="565" t="str">
        <f>$B48</f>
        <v/>
      </c>
      <c r="DX48" s="566" t="str">
        <f>$C48</f>
        <v/>
      </c>
      <c r="DY48" s="567" t="str">
        <f>$D48</f>
        <v/>
      </c>
      <c r="DZ48" s="292" t="str">
        <f>$E48</f>
        <v/>
      </c>
      <c r="EA48" s="296"/>
      <c r="EB48" s="296"/>
      <c r="EC48" s="309"/>
      <c r="ED48" s="293" t="str">
        <f>IF(($F48&lt;&gt;"")*($G48&lt;&gt;"")*(EA48&lt;&gt;"")*(EB48&lt;&gt;""),($F48&gt;$G48)*(EA48&gt;EB48)+($F48=$G48)*(EA48=EB48)+($F48&lt;$G48)*(EA48&lt;EB48),"")</f>
        <v/>
      </c>
      <c r="EE48" s="293" t="str">
        <f>IF((ED48&lt;&gt;""),IF(OR($F48&lt;&gt;$G48,PrSettings!$M$4="●"),(($F48-$G48)=(EA48-EB48))*1,0),"")</f>
        <v/>
      </c>
      <c r="EF48" s="293" t="str">
        <f>IF((EE48&lt;&gt;""),($F48=EA48)*($G48=EB48),"")</f>
        <v/>
      </c>
      <c r="EG48" s="293" t="str">
        <f>IF(ED48&lt;&gt;"",IF(ABS($F48-$G48)&gt;=PrSettings!$M$7,(ABS($F48-$G48-EA48+EB48)&lt;=1)*1,IF(AND(ED48,$F48=$G48,$F48&gt;=PrSettings!$M$6),(ABS(EA48-$F48)&lt;=1)*1,IF(AND(ABS($F48-$G48-EA48+EB48)&lt;=1,$F48+$G48&gt;=PrSettings!$M$8),(ABS(EA48-$F48)&lt;=1)*(ABS(EB48-$G48)&lt;=1)*1,""))),"")</f>
        <v/>
      </c>
      <c r="EH48" s="298"/>
      <c r="EJ48" s="565" t="str">
        <f>$B48</f>
        <v/>
      </c>
      <c r="EK48" s="566" t="str">
        <f>$C48</f>
        <v/>
      </c>
      <c r="EL48" s="567" t="str">
        <f>$D48</f>
        <v/>
      </c>
      <c r="EM48" s="292" t="str">
        <f>$E48</f>
        <v/>
      </c>
      <c r="EN48" s="296"/>
      <c r="EO48" s="296"/>
      <c r="EP48" s="309"/>
      <c r="EQ48" s="293" t="str">
        <f>IF(($F48&lt;&gt;"")*($G48&lt;&gt;"")*(EN48&lt;&gt;"")*(EO48&lt;&gt;""),($F48&gt;$G48)*(EN48&gt;EO48)+($F48=$G48)*(EN48=EO48)+($F48&lt;$G48)*(EN48&lt;EO48),"")</f>
        <v/>
      </c>
      <c r="ER48" s="293" t="str">
        <f>IF((EQ48&lt;&gt;""),IF(OR($F48&lt;&gt;$G48,PrSettings!$M$4="●"),(($F48-$G48)=(EN48-EO48))*1,0),"")</f>
        <v/>
      </c>
      <c r="ES48" s="293" t="str">
        <f>IF((ER48&lt;&gt;""),($F48=EN48)*($G48=EO48),"")</f>
        <v/>
      </c>
      <c r="ET48" s="293" t="str">
        <f>IF(EQ48&lt;&gt;"",IF(ABS($F48-$G48)&gt;=PrSettings!$M$7,(ABS($F48-$G48-EN48+EO48)&lt;=1)*1,IF(AND(EQ48,$F48=$G48,$F48&gt;=PrSettings!$M$6),(ABS(EN48-$F48)&lt;=1)*1,IF(AND(ABS($F48-$G48-EN48+EO48)&lt;=1,$F48+$G48&gt;=PrSettings!$M$8),(ABS(EN48-$F48)&lt;=1)*(ABS(EO48-$G48)&lt;=1)*1,""))),"")</f>
        <v/>
      </c>
      <c r="EU48" s="298"/>
      <c r="EV48" s="574"/>
      <c r="EW48" s="565" t="str">
        <f>$B48</f>
        <v/>
      </c>
      <c r="EX48" s="566" t="str">
        <f>$C48</f>
        <v/>
      </c>
      <c r="EY48" s="567" t="str">
        <f>$D48</f>
        <v/>
      </c>
      <c r="EZ48" s="292" t="str">
        <f>$E48</f>
        <v/>
      </c>
      <c r="FA48" s="296"/>
      <c r="FB48" s="296"/>
      <c r="FC48" s="309"/>
      <c r="FD48" s="293" t="str">
        <f>IF(($F48&lt;&gt;"")*($G48&lt;&gt;"")*(FA48&lt;&gt;"")*(FB48&lt;&gt;""),($F48&gt;$G48)*(FA48&gt;FB48)+($F48=$G48)*(FA48=FB48)+($F48&lt;$G48)*(FA48&lt;FB48),"")</f>
        <v/>
      </c>
      <c r="FE48" s="293" t="str">
        <f>IF((FD48&lt;&gt;""),IF(OR($F48&lt;&gt;$G48,PrSettings!$M$4="●"),(($F48-$G48)=(FA48-FB48))*1,0),"")</f>
        <v/>
      </c>
      <c r="FF48" s="293" t="str">
        <f>IF((FE48&lt;&gt;""),($F48=FA48)*($G48=FB48),"")</f>
        <v/>
      </c>
      <c r="FG48" s="293" t="str">
        <f>IF(FD48&lt;&gt;"",IF(ABS($F48-$G48)&gt;=PrSettings!$M$7,(ABS($F48-$G48-FA48+FB48)&lt;=1)*1,IF(AND(FD48,$F48=$G48,$F48&gt;=PrSettings!$M$6),(ABS(FA48-$F48)&lt;=1)*1,IF(AND(ABS($F48-$G48-FA48+FB48)&lt;=1,$F48+$G48&gt;=PrSettings!$M$8),(ABS(FA48-$F48)&lt;=1)*(ABS(FB48-$G48)&lt;=1)*1,""))),"")</f>
        <v/>
      </c>
      <c r="FH48" s="298"/>
      <c r="FI48" s="574"/>
      <c r="FJ48" s="565" t="str">
        <f>$B48</f>
        <v/>
      </c>
      <c r="FK48" s="566" t="str">
        <f>$C48</f>
        <v/>
      </c>
      <c r="FL48" s="567" t="str">
        <f>$D48</f>
        <v/>
      </c>
      <c r="FM48" s="292" t="str">
        <f>$E48</f>
        <v/>
      </c>
      <c r="FN48" s="296"/>
      <c r="FO48" s="296"/>
      <c r="FP48" s="309"/>
      <c r="FQ48" s="293" t="str">
        <f>IF(($F48&lt;&gt;"")*($G48&lt;&gt;"")*(FN48&lt;&gt;"")*(FO48&lt;&gt;""),($F48&gt;$G48)*(FN48&gt;FO48)+($F48=$G48)*(FN48=FO48)+($F48&lt;$G48)*(FN48&lt;FO48),"")</f>
        <v/>
      </c>
      <c r="FR48" s="293" t="str">
        <f>IF((FQ48&lt;&gt;""),IF(OR($F48&lt;&gt;$G48,PrSettings!$M$4="●"),(($F48-$G48)=(FN48-FO48))*1,0),"")</f>
        <v/>
      </c>
      <c r="FS48" s="293" t="str">
        <f>IF((FR48&lt;&gt;""),($F48=FN48)*($G48=FO48),"")</f>
        <v/>
      </c>
      <c r="FT48" s="293" t="str">
        <f>IF(FQ48&lt;&gt;"",IF(ABS($F48-$G48)&gt;=PrSettings!$M$7,(ABS($F48-$G48-FN48+FO48)&lt;=1)*1,IF(AND(FQ48,$F48=$G48,$F48&gt;=PrSettings!$M$6),(ABS(FN48-$F48)&lt;=1)*1,IF(AND(ABS($F48-$G48-FN48+FO48)&lt;=1,$F48+$G48&gt;=PrSettings!$M$8),(ABS(FN48-$F48)&lt;=1)*(ABS(FO48-$G48)&lt;=1)*1,""))),"")</f>
        <v/>
      </c>
      <c r="FU48" s="298"/>
      <c r="FV48" s="574"/>
      <c r="FW48" s="565" t="str">
        <f>$B48</f>
        <v/>
      </c>
      <c r="FX48" s="566" t="str">
        <f>$C48</f>
        <v/>
      </c>
      <c r="FY48" s="567" t="str">
        <f>$D48</f>
        <v/>
      </c>
      <c r="FZ48" s="292" t="str">
        <f>$E48</f>
        <v/>
      </c>
      <c r="GA48" s="296"/>
      <c r="GB48" s="296"/>
      <c r="GC48" s="309"/>
      <c r="GD48" s="293" t="str">
        <f>IF(($F48&lt;&gt;"")*($G48&lt;&gt;"")*(GA48&lt;&gt;"")*(GB48&lt;&gt;""),($F48&gt;$G48)*(GA48&gt;GB48)+($F48=$G48)*(GA48=GB48)+($F48&lt;$G48)*(GA48&lt;GB48),"")</f>
        <v/>
      </c>
      <c r="GE48" s="293" t="str">
        <f>IF((GD48&lt;&gt;""),IF(OR($F48&lt;&gt;$G48,PrSettings!$M$4="●"),(($F48-$G48)=(GA48-GB48))*1,0),"")</f>
        <v/>
      </c>
      <c r="GF48" s="293" t="str">
        <f>IF((GE48&lt;&gt;""),($F48=GA48)*($G48=GB48),"")</f>
        <v/>
      </c>
      <c r="GG48" s="293" t="str">
        <f>IF(GD48&lt;&gt;"",IF(ABS($F48-$G48)&gt;=PrSettings!$M$7,(ABS($F48-$G48-GA48+GB48)&lt;=1)*1,IF(AND(GD48,$F48=$G48,$F48&gt;=PrSettings!$M$6),(ABS(GA48-$F48)&lt;=1)*1,IF(AND(ABS($F48-$G48-GA48+GB48)&lt;=1,$F48+$G48&gt;=PrSettings!$M$8),(ABS(GA48-$F48)&lt;=1)*(ABS(GB48-$G48)&lt;=1)*1,""))),"")</f>
        <v/>
      </c>
      <c r="GH48" s="298"/>
      <c r="GJ48" s="565" t="str">
        <f>$B48</f>
        <v/>
      </c>
      <c r="GK48" s="566" t="str">
        <f>$C48</f>
        <v/>
      </c>
      <c r="GL48" s="567" t="str">
        <f>$D48</f>
        <v/>
      </c>
      <c r="GM48" s="292" t="str">
        <f>$E48</f>
        <v/>
      </c>
      <c r="GN48" s="296"/>
      <c r="GO48" s="296"/>
      <c r="GP48" s="309"/>
      <c r="GQ48" s="293" t="str">
        <f>IF(($F48&lt;&gt;"")*($G48&lt;&gt;"")*(GN48&lt;&gt;"")*(GO48&lt;&gt;""),($F48&gt;$G48)*(GN48&gt;GO48)+($F48=$G48)*(GN48=GO48)+($F48&lt;$G48)*(GN48&lt;GO48),"")</f>
        <v/>
      </c>
      <c r="GR48" s="293" t="str">
        <f>IF((GQ48&lt;&gt;""),IF(OR($F48&lt;&gt;$G48,PrSettings!$M$4="●"),(($F48-$G48)=(GN48-GO48))*1,0),"")</f>
        <v/>
      </c>
      <c r="GS48" s="293" t="str">
        <f>IF((GR48&lt;&gt;""),($F48=GN48)*($G48=GO48),"")</f>
        <v/>
      </c>
      <c r="GT48" s="293" t="str">
        <f>IF(GQ48&lt;&gt;"",IF(ABS($F48-$G48)&gt;=PrSettings!$M$7,(ABS($F48-$G48-GN48+GO48)&lt;=1)*1,IF(AND(GQ48,$F48=$G48,$F48&gt;=PrSettings!$M$6),(ABS(GN48-$F48)&lt;=1)*1,IF(AND(ABS($F48-$G48-GN48+GO48)&lt;=1,$F48+$G48&gt;=PrSettings!$M$8),(ABS(GN48-$F48)&lt;=1)*(ABS(GO48-$G48)&lt;=1)*1,""))),"")</f>
        <v/>
      </c>
      <c r="GU48" s="298"/>
      <c r="GV48" s="574"/>
      <c r="GW48" s="565" t="str">
        <f>$B48</f>
        <v/>
      </c>
      <c r="GX48" s="566" t="str">
        <f>$C48</f>
        <v/>
      </c>
      <c r="GY48" s="567" t="str">
        <f>$D48</f>
        <v/>
      </c>
      <c r="GZ48" s="292" t="str">
        <f>$E48</f>
        <v/>
      </c>
      <c r="HA48" s="296"/>
      <c r="HB48" s="296"/>
      <c r="HC48" s="309"/>
      <c r="HD48" s="293" t="str">
        <f>IF(($F48&lt;&gt;"")*($G48&lt;&gt;"")*(HA48&lt;&gt;"")*(HB48&lt;&gt;""),($F48&gt;$G48)*(HA48&gt;HB48)+($F48=$G48)*(HA48=HB48)+($F48&lt;$G48)*(HA48&lt;HB48),"")</f>
        <v/>
      </c>
      <c r="HE48" s="293" t="str">
        <f>IF((HD48&lt;&gt;""),IF(OR($F48&lt;&gt;$G48,PrSettings!$M$4="●"),(($F48-$G48)=(HA48-HB48))*1,0),"")</f>
        <v/>
      </c>
      <c r="HF48" s="293" t="str">
        <f>IF((HE48&lt;&gt;""),($F48=HA48)*($G48=HB48),"")</f>
        <v/>
      </c>
      <c r="HG48" s="293" t="str">
        <f>IF(HD48&lt;&gt;"",IF(ABS($F48-$G48)&gt;=PrSettings!$M$7,(ABS($F48-$G48-HA48+HB48)&lt;=1)*1,IF(AND(HD48,$F48=$G48,$F48&gt;=PrSettings!$M$6),(ABS(HA48-$F48)&lt;=1)*1,IF(AND(ABS($F48-$G48-HA48+HB48)&lt;=1,$F48+$G48&gt;=PrSettings!$M$8),(ABS(HA48-$F48)&lt;=1)*(ABS(HB48-$G48)&lt;=1)*1,""))),"")</f>
        <v/>
      </c>
      <c r="HH48" s="298"/>
      <c r="HI48" s="574"/>
      <c r="HJ48" s="565" t="str">
        <f>$B48</f>
        <v/>
      </c>
      <c r="HK48" s="566" t="str">
        <f>$C48</f>
        <v/>
      </c>
      <c r="HL48" s="567" t="str">
        <f>$D48</f>
        <v/>
      </c>
      <c r="HM48" s="292" t="str">
        <f>$E48</f>
        <v/>
      </c>
      <c r="HN48" s="296"/>
      <c r="HO48" s="296"/>
      <c r="HP48" s="309"/>
      <c r="HQ48" s="293" t="str">
        <f>IF(($F48&lt;&gt;"")*($G48&lt;&gt;"")*(HN48&lt;&gt;"")*(HO48&lt;&gt;""),($F48&gt;$G48)*(HN48&gt;HO48)+($F48=$G48)*(HN48=HO48)+($F48&lt;$G48)*(HN48&lt;HO48),"")</f>
        <v/>
      </c>
      <c r="HR48" s="293" t="str">
        <f>IF((HQ48&lt;&gt;""),IF(OR($F48&lt;&gt;$G48,PrSettings!$M$4="●"),(($F48-$G48)=(HN48-HO48))*1,0),"")</f>
        <v/>
      </c>
      <c r="HS48" s="293" t="str">
        <f>IF((HR48&lt;&gt;""),($F48=HN48)*($G48=HO48),"")</f>
        <v/>
      </c>
      <c r="HT48" s="293" t="str">
        <f>IF(HQ48&lt;&gt;"",IF(ABS($F48-$G48)&gt;=PrSettings!$M$7,(ABS($F48-$G48-HN48+HO48)&lt;=1)*1,IF(AND(HQ48,$F48=$G48,$F48&gt;=PrSettings!$M$6),(ABS(HN48-$F48)&lt;=1)*1,IF(AND(ABS($F48-$G48-HN48+HO48)&lt;=1,$F48+$G48&gt;=PrSettings!$M$8),(ABS(HN48-$F48)&lt;=1)*(ABS(HO48-$G48)&lt;=1)*1,""))),"")</f>
        <v/>
      </c>
      <c r="HU48" s="298"/>
      <c r="HV48" s="574"/>
      <c r="HW48" s="565" t="str">
        <f>$B48</f>
        <v/>
      </c>
      <c r="HX48" s="566" t="str">
        <f>$C48</f>
        <v/>
      </c>
      <c r="HY48" s="567" t="str">
        <f>$D48</f>
        <v/>
      </c>
      <c r="HZ48" s="292" t="str">
        <f>$E48</f>
        <v/>
      </c>
      <c r="IA48" s="296"/>
      <c r="IB48" s="296"/>
      <c r="IC48" s="309"/>
      <c r="ID48" s="293" t="str">
        <f>IF(($F48&lt;&gt;"")*($G48&lt;&gt;"")*(IA48&lt;&gt;"")*(IB48&lt;&gt;""),($F48&gt;$G48)*(IA48&gt;IB48)+($F48=$G48)*(IA48=IB48)+($F48&lt;$G48)*(IA48&lt;IB48),"")</f>
        <v/>
      </c>
      <c r="IE48" s="293" t="str">
        <f>IF((ID48&lt;&gt;""),IF(OR($F48&lt;&gt;$G48,PrSettings!$M$4="●"),(($F48-$G48)=(IA48-IB48))*1,0),"")</f>
        <v/>
      </c>
      <c r="IF48" s="293" t="str">
        <f>IF((IE48&lt;&gt;""),($F48=IA48)*($G48=IB48),"")</f>
        <v/>
      </c>
      <c r="IG48" s="293" t="str">
        <f>IF(ID48&lt;&gt;"",IF(ABS($F48-$G48)&gt;=PrSettings!$M$7,(ABS($F48-$G48-IA48+IB48)&lt;=1)*1,IF(AND(ID48,$F48=$G48,$F48&gt;=PrSettings!$M$6),(ABS(IA48-$F48)&lt;=1)*1,IF(AND(ABS($F48-$G48-IA48+IB48)&lt;=1,$F48+$G48&gt;=PrSettings!$M$8),(ABS(IA48-$F48)&lt;=1)*(ABS(IB48-$G48)&lt;=1)*1,""))),"")</f>
        <v/>
      </c>
      <c r="IH48" s="298"/>
      <c r="IJ48" s="565" t="str">
        <f>$B48</f>
        <v/>
      </c>
      <c r="IK48" s="566" t="str">
        <f>$C48</f>
        <v/>
      </c>
      <c r="IL48" s="567" t="str">
        <f>$D48</f>
        <v/>
      </c>
      <c r="IM48" s="292" t="str">
        <f>$E48</f>
        <v/>
      </c>
      <c r="IN48" s="296"/>
      <c r="IO48" s="296"/>
      <c r="IP48" s="309"/>
      <c r="IQ48" s="293" t="str">
        <f>IF(($F48&lt;&gt;"")*($G48&lt;&gt;"")*(IN48&lt;&gt;"")*(IO48&lt;&gt;""),($F48&gt;$G48)*(IN48&gt;IO48)+($F48=$G48)*(IN48=IO48)+($F48&lt;$G48)*(IN48&lt;IO48),"")</f>
        <v/>
      </c>
      <c r="IR48" s="293" t="str">
        <f>IF((IQ48&lt;&gt;""),IF(OR($F48&lt;&gt;$G48,PrSettings!$M$4="●"),(($F48-$G48)=(IN48-IO48))*1,0),"")</f>
        <v/>
      </c>
      <c r="IS48" s="293" t="str">
        <f>IF((IR48&lt;&gt;""),($F48=IN48)*($G48=IO48),"")</f>
        <v/>
      </c>
      <c r="IT48" s="293" t="str">
        <f>IF(IQ48&lt;&gt;"",IF(ABS($F48-$G48)&gt;=PrSettings!$M$7,(ABS($F48-$G48-IN48+IO48)&lt;=1)*1,IF(AND(IQ48,$F48=$G48,$F48&gt;=PrSettings!$M$6),(ABS(IN48-$F48)&lt;=1)*1,IF(AND(ABS($F48-$G48-IN48+IO48)&lt;=1,$F48+$G48&gt;=PrSettings!$M$8),(ABS(IN48-$F48)&lt;=1)*(ABS(IO48-$G48)&lt;=1)*1,""))),"")</f>
        <v/>
      </c>
      <c r="IU48" s="298"/>
      <c r="IV48" s="574"/>
      <c r="IW48" s="565" t="str">
        <f>$B48</f>
        <v/>
      </c>
      <c r="IX48" s="566" t="str">
        <f>$C48</f>
        <v/>
      </c>
      <c r="IY48" s="567" t="str">
        <f>$D48</f>
        <v/>
      </c>
      <c r="IZ48" s="292" t="str">
        <f>$E48</f>
        <v/>
      </c>
      <c r="JA48" s="296"/>
      <c r="JB48" s="296"/>
      <c r="JC48" s="309"/>
      <c r="JD48" s="293" t="str">
        <f>IF(($F48&lt;&gt;"")*($G48&lt;&gt;"")*(JA48&lt;&gt;"")*(JB48&lt;&gt;""),($F48&gt;$G48)*(JA48&gt;JB48)+($F48=$G48)*(JA48=JB48)+($F48&lt;$G48)*(JA48&lt;JB48),"")</f>
        <v/>
      </c>
      <c r="JE48" s="293" t="str">
        <f>IF((JD48&lt;&gt;""),IF(OR($F48&lt;&gt;$G48,PrSettings!$M$4="●"),(($F48-$G48)=(JA48-JB48))*1,0),"")</f>
        <v/>
      </c>
      <c r="JF48" s="293" t="str">
        <f>IF((JE48&lt;&gt;""),($F48=JA48)*($G48=JB48),"")</f>
        <v/>
      </c>
      <c r="JG48" s="293" t="str">
        <f>IF(JD48&lt;&gt;"",IF(ABS($F48-$G48)&gt;=PrSettings!$M$7,(ABS($F48-$G48-JA48+JB48)&lt;=1)*1,IF(AND(JD48,$F48=$G48,$F48&gt;=PrSettings!$M$6),(ABS(JA48-$F48)&lt;=1)*1,IF(AND(ABS($F48-$G48-JA48+JB48)&lt;=1,$F48+$G48&gt;=PrSettings!$M$8),(ABS(JA48-$F48)&lt;=1)*(ABS(JB48-$G48)&lt;=1)*1,""))),"")</f>
        <v/>
      </c>
      <c r="JH48" s="298"/>
      <c r="JI48" s="574"/>
      <c r="JJ48" s="565" t="str">
        <f>$B48</f>
        <v/>
      </c>
      <c r="JK48" s="566" t="str">
        <f>$C48</f>
        <v/>
      </c>
      <c r="JL48" s="567" t="str">
        <f>$D48</f>
        <v/>
      </c>
      <c r="JM48" s="292" t="str">
        <f>$E48</f>
        <v/>
      </c>
      <c r="JN48" s="296"/>
      <c r="JO48" s="296"/>
      <c r="JP48" s="309"/>
      <c r="JQ48" s="293" t="str">
        <f>IF(($F48&lt;&gt;"")*($G48&lt;&gt;"")*(JN48&lt;&gt;"")*(JO48&lt;&gt;""),($F48&gt;$G48)*(JN48&gt;JO48)+($F48=$G48)*(JN48=JO48)+($F48&lt;$G48)*(JN48&lt;JO48),"")</f>
        <v/>
      </c>
      <c r="JR48" s="293" t="str">
        <f>IF((JQ48&lt;&gt;""),IF(OR($F48&lt;&gt;$G48,PrSettings!$M$4="●"),(($F48-$G48)=(JN48-JO48))*1,0),"")</f>
        <v/>
      </c>
      <c r="JS48" s="293" t="str">
        <f>IF((JR48&lt;&gt;""),($F48=JN48)*($G48=JO48),"")</f>
        <v/>
      </c>
      <c r="JT48" s="293" t="str">
        <f>IF(JQ48&lt;&gt;"",IF(ABS($F48-$G48)&gt;=PrSettings!$M$7,(ABS($F48-$G48-JN48+JO48)&lt;=1)*1,IF(AND(JQ48,$F48=$G48,$F48&gt;=PrSettings!$M$6),(ABS(JN48-$F48)&lt;=1)*1,IF(AND(ABS($F48-$G48-JN48+JO48)&lt;=1,$F48+$G48&gt;=PrSettings!$M$8),(ABS(JN48-$F48)&lt;=1)*(ABS(JO48-$G48)&lt;=1)*1,""))),"")</f>
        <v/>
      </c>
      <c r="JU48" s="298"/>
      <c r="JV48" s="574"/>
      <c r="JW48" s="565" t="str">
        <f>$B48</f>
        <v/>
      </c>
      <c r="JX48" s="566" t="str">
        <f>$C48</f>
        <v/>
      </c>
      <c r="JY48" s="567" t="str">
        <f>$D48</f>
        <v/>
      </c>
      <c r="JZ48" s="292" t="str">
        <f>$E48</f>
        <v/>
      </c>
      <c r="KA48" s="296"/>
      <c r="KB48" s="296"/>
      <c r="KC48" s="309"/>
      <c r="KD48" s="293" t="str">
        <f>IF(($F48&lt;&gt;"")*($G48&lt;&gt;"")*(KA48&lt;&gt;"")*(KB48&lt;&gt;""),($F48&gt;$G48)*(KA48&gt;KB48)+($F48=$G48)*(KA48=KB48)+($F48&lt;$G48)*(KA48&lt;KB48),"")</f>
        <v/>
      </c>
      <c r="KE48" s="293" t="str">
        <f>IF((KD48&lt;&gt;""),IF(OR($F48&lt;&gt;$G48,PrSettings!$M$4="●"),(($F48-$G48)=(KA48-KB48))*1,0),"")</f>
        <v/>
      </c>
      <c r="KF48" s="293" t="str">
        <f>IF((KE48&lt;&gt;""),($F48=KA48)*($G48=KB48),"")</f>
        <v/>
      </c>
      <c r="KG48" s="293" t="str">
        <f>IF(KD48&lt;&gt;"",IF(ABS($F48-$G48)&gt;=PrSettings!$M$7,(ABS($F48-$G48-KA48+KB48)&lt;=1)*1,IF(AND(KD48,$F48=$G48,$F48&gt;=PrSettings!$M$6),(ABS(KA48-$F48)&lt;=1)*1,IF(AND(ABS($F48-$G48-KA48+KB48)&lt;=1,$F48+$G48&gt;=PrSettings!$M$8),(ABS(KA48-$F48)&lt;=1)*(ABS(KB48-$G48)&lt;=1)*1,""))),"")</f>
        <v/>
      </c>
      <c r="KH48" s="298"/>
      <c r="KJ48" s="565" t="str">
        <f>$B48</f>
        <v/>
      </c>
      <c r="KK48" s="566" t="str">
        <f>$C48</f>
        <v/>
      </c>
      <c r="KL48" s="567" t="str">
        <f>$D48</f>
        <v/>
      </c>
      <c r="KM48" s="292" t="str">
        <f>$E48</f>
        <v/>
      </c>
      <c r="KN48" s="296"/>
      <c r="KO48" s="296"/>
      <c r="KP48" s="309"/>
      <c r="KQ48" s="293" t="str">
        <f>IF(($F48&lt;&gt;"")*($G48&lt;&gt;"")*(KN48&lt;&gt;"")*(KO48&lt;&gt;""),($F48&gt;$G48)*(KN48&gt;KO48)+($F48=$G48)*(KN48=KO48)+($F48&lt;$G48)*(KN48&lt;KO48),"")</f>
        <v/>
      </c>
      <c r="KR48" s="293" t="str">
        <f>IF((KQ48&lt;&gt;""),IF(OR($F48&lt;&gt;$G48,PrSettings!$M$4="●"),(($F48-$G48)=(KN48-KO48))*1,0),"")</f>
        <v/>
      </c>
      <c r="KS48" s="293" t="str">
        <f>IF((KR48&lt;&gt;""),($F48=KN48)*($G48=KO48),"")</f>
        <v/>
      </c>
      <c r="KT48" s="293" t="str">
        <f>IF(KQ48&lt;&gt;"",IF(ABS($F48-$G48)&gt;=PrSettings!$M$7,(ABS($F48-$G48-KN48+KO48)&lt;=1)*1,IF(AND(KQ48,$F48=$G48,$F48&gt;=PrSettings!$M$6),(ABS(KN48-$F48)&lt;=1)*1,IF(AND(ABS($F48-$G48-KN48+KO48)&lt;=1,$F48+$G48&gt;=PrSettings!$M$8),(ABS(KN48-$F48)&lt;=1)*(ABS(KO48-$G48)&lt;=1)*1,""))),"")</f>
        <v/>
      </c>
      <c r="KU48" s="298"/>
      <c r="KV48" s="574"/>
      <c r="KW48" s="565" t="str">
        <f>$B48</f>
        <v/>
      </c>
      <c r="KX48" s="566" t="str">
        <f>$C48</f>
        <v/>
      </c>
      <c r="KY48" s="567" t="str">
        <f>$D48</f>
        <v/>
      </c>
      <c r="KZ48" s="292" t="str">
        <f>$E48</f>
        <v/>
      </c>
      <c r="LA48" s="296"/>
      <c r="LB48" s="296"/>
      <c r="LC48" s="309"/>
      <c r="LD48" s="293" t="str">
        <f>IF(($F48&lt;&gt;"")*($G48&lt;&gt;"")*(LA48&lt;&gt;"")*(LB48&lt;&gt;""),($F48&gt;$G48)*(LA48&gt;LB48)+($F48=$G48)*(LA48=LB48)+($F48&lt;$G48)*(LA48&lt;LB48),"")</f>
        <v/>
      </c>
      <c r="LE48" s="293" t="str">
        <f>IF((LD48&lt;&gt;""),IF(OR($F48&lt;&gt;$G48,PrSettings!$M$4="●"),(($F48-$G48)=(LA48-LB48))*1,0),"")</f>
        <v/>
      </c>
      <c r="LF48" s="293" t="str">
        <f>IF((LE48&lt;&gt;""),($F48=LA48)*($G48=LB48),"")</f>
        <v/>
      </c>
      <c r="LG48" s="293" t="str">
        <f>IF(LD48&lt;&gt;"",IF(ABS($F48-$G48)&gt;=PrSettings!$M$7,(ABS($F48-$G48-LA48+LB48)&lt;=1)*1,IF(AND(LD48,$F48=$G48,$F48&gt;=PrSettings!$M$6),(ABS(LA48-$F48)&lt;=1)*1,IF(AND(ABS($F48-$G48-LA48+LB48)&lt;=1,$F48+$G48&gt;=PrSettings!$M$8),(ABS(LA48-$F48)&lt;=1)*(ABS(LB48-$G48)&lt;=1)*1,""))),"")</f>
        <v/>
      </c>
      <c r="LH48" s="298"/>
      <c r="LI48" s="574"/>
      <c r="LJ48" s="565" t="str">
        <f>$B48</f>
        <v/>
      </c>
      <c r="LK48" s="566" t="str">
        <f>$C48</f>
        <v/>
      </c>
      <c r="LL48" s="567" t="str">
        <f>$D48</f>
        <v/>
      </c>
      <c r="LM48" s="292" t="str">
        <f>$E48</f>
        <v/>
      </c>
      <c r="LN48" s="296"/>
      <c r="LO48" s="296"/>
      <c r="LP48" s="309"/>
      <c r="LQ48" s="293" t="str">
        <f>IF(($F48&lt;&gt;"")*($G48&lt;&gt;"")*(LN48&lt;&gt;"")*(LO48&lt;&gt;""),($F48&gt;$G48)*(LN48&gt;LO48)+($F48=$G48)*(LN48=LO48)+($F48&lt;$G48)*(LN48&lt;LO48),"")</f>
        <v/>
      </c>
      <c r="LR48" s="293" t="str">
        <f>IF((LQ48&lt;&gt;""),IF(OR($F48&lt;&gt;$G48,PrSettings!$M$4="●"),(($F48-$G48)=(LN48-LO48))*1,0),"")</f>
        <v/>
      </c>
      <c r="LS48" s="293" t="str">
        <f>IF((LR48&lt;&gt;""),($F48=LN48)*($G48=LO48),"")</f>
        <v/>
      </c>
      <c r="LT48" s="293" t="str">
        <f>IF(LQ48&lt;&gt;"",IF(ABS($F48-$G48)&gt;=PrSettings!$M$7,(ABS($F48-$G48-LN48+LO48)&lt;=1)*1,IF(AND(LQ48,$F48=$G48,$F48&gt;=PrSettings!$M$6),(ABS(LN48-$F48)&lt;=1)*1,IF(AND(ABS($F48-$G48-LN48+LO48)&lt;=1,$F48+$G48&gt;=PrSettings!$M$8),(ABS(LN48-$F48)&lt;=1)*(ABS(LO48-$G48)&lt;=1)*1,""))),"")</f>
        <v/>
      </c>
      <c r="LU48" s="298"/>
      <c r="LV48" s="574"/>
      <c r="LW48" s="565" t="str">
        <f>$B48</f>
        <v/>
      </c>
      <c r="LX48" s="566" t="str">
        <f>$C48</f>
        <v/>
      </c>
      <c r="LY48" s="567" t="str">
        <f>$D48</f>
        <v/>
      </c>
      <c r="LZ48" s="292" t="str">
        <f>$E48</f>
        <v/>
      </c>
      <c r="MA48" s="296"/>
      <c r="MB48" s="296"/>
      <c r="MC48" s="309"/>
      <c r="MD48" s="293" t="str">
        <f>IF(($F48&lt;&gt;"")*($G48&lt;&gt;"")*(MA48&lt;&gt;"")*(MB48&lt;&gt;""),($F48&gt;$G48)*(MA48&gt;MB48)+($F48=$G48)*(MA48=MB48)+($F48&lt;$G48)*(MA48&lt;MB48),"")</f>
        <v/>
      </c>
      <c r="ME48" s="293" t="str">
        <f>IF((MD48&lt;&gt;""),IF(OR($F48&lt;&gt;$G48,PrSettings!$M$4="●"),(($F48-$G48)=(MA48-MB48))*1,0),"")</f>
        <v/>
      </c>
      <c r="MF48" s="293" t="str">
        <f>IF((ME48&lt;&gt;""),($F48=MA48)*($G48=MB48),"")</f>
        <v/>
      </c>
      <c r="MG48" s="293" t="str">
        <f>IF(MD48&lt;&gt;"",IF(ABS($F48-$G48)&gt;=PrSettings!$M$7,(ABS($F48-$G48-MA48+MB48)&lt;=1)*1,IF(AND(MD48,$F48=$G48,$F48&gt;=PrSettings!$M$6),(ABS(MA48-$F48)&lt;=1)*1,IF(AND(ABS($F48-$G48-MA48+MB48)&lt;=1,$F48+$G48&gt;=PrSettings!$M$8),(ABS(MA48-$F48)&lt;=1)*(ABS(MB48-$G48)&lt;=1)*1,""))),"")</f>
        <v/>
      </c>
      <c r="MH48" s="298"/>
    </row>
    <row r="49" spans="1:346" s="24" customFormat="1" x14ac:dyDescent="0.25">
      <c r="A49" s="272"/>
      <c r="B49" s="291" t="str">
        <f>IF(C49="","",INDEX(Groups!$C$7:$C$35,MATCH(C49,Groups!$D$7:$D$35,0)))</f>
        <v/>
      </c>
      <c r="C49" s="292" t="str">
        <f>EURO!$E$54</f>
        <v/>
      </c>
      <c r="D49" s="293" t="str">
        <f>IF(E49="","",INDEX(Groups!$C$7:$C$35,MATCH(E49,Groups!$D$7:$D$35,0)))</f>
        <v/>
      </c>
      <c r="E49" s="292" t="str">
        <f>EURO!$F$54</f>
        <v/>
      </c>
      <c r="F49" s="294" t="str">
        <f>IF(AND(EURO!$E$55&lt;&gt;"",EURO!$F$55&lt;&gt;""),EURO!$E$55,"")</f>
        <v/>
      </c>
      <c r="G49" s="295" t="str">
        <f>IF(AND(EURO!$E$55&lt;&gt;"",EURO!$F$55&lt;&gt;""),EURO!$F$55,"")</f>
        <v/>
      </c>
      <c r="H49" s="558" t="str">
        <f>IF(AND(F49&lt;&gt;"",G49&lt;&gt;"",F49=G49,EURO!$E$57&lt;&gt;"",EURO!$F$57&lt;&gt;""),"("&amp;EURO!$E$57&amp;Sprache!$E$149&amp;EURO!$F$57&amp;")","")</f>
        <v/>
      </c>
      <c r="I49" s="552"/>
      <c r="J49" s="565" t="str">
        <f t="shared" ref="J49:J55" si="677">$B49</f>
        <v/>
      </c>
      <c r="K49" s="566" t="str">
        <f t="shared" ref="K49:K55" si="678">$C49</f>
        <v/>
      </c>
      <c r="L49" s="567" t="str">
        <f t="shared" ref="L49:L55" si="679">$D49</f>
        <v/>
      </c>
      <c r="M49" s="292" t="str">
        <f t="shared" ref="M49:M55" si="680">$E49</f>
        <v/>
      </c>
      <c r="N49" s="296"/>
      <c r="O49" s="296"/>
      <c r="P49" s="562">
        <f>COUNTIF(J$65:J$65,L65)+COUNTIF(L$65:L$65,L65)</f>
        <v>0</v>
      </c>
      <c r="Q49" s="293" t="str">
        <f t="shared" ref="Q49:Q55" si="681">IF(($F49&lt;&gt;"")*($G49&lt;&gt;"")*(N49&lt;&gt;"")*(O49&lt;&gt;""),($F49&gt;$G49)*(N49&gt;O49)+($F49=$G49)*(N49=O49)+($F49&lt;$G49)*(N49&lt;O49),"")</f>
        <v/>
      </c>
      <c r="R49" s="293" t="str">
        <f>IF((Q49&lt;&gt;""),IF(OR($F49&lt;&gt;$G49,PrSettings!$M$4="●"),(($F49-$G49)=(N49-O49))*1,0),"")</f>
        <v/>
      </c>
      <c r="S49" s="293" t="str">
        <f t="shared" ref="S49:S55" si="682">IF((R49&lt;&gt;""),($F49=N49)*($G49=O49),"")</f>
        <v/>
      </c>
      <c r="T49" s="293" t="str">
        <f>IF(Q49&lt;&gt;"",IF(ABS($F49-$G49)&gt;=PrSettings!$M$7,(ABS($F49-$G49-N49+O49)&lt;=1)*1,IF(AND(Q49,$F49=$G49,$F49&gt;=PrSettings!$M$6),(ABS(N49-$F49)&lt;=1)*1,IF(AND(ABS($F49-$G49-N49+O49)&lt;=1,$F49+$G49&gt;=PrSettings!$M$8),(ABS(N49-$F49)&lt;=1)*(ABS(O49-$G49)&lt;=1)*1,""))),"")</f>
        <v/>
      </c>
      <c r="U49" s="300"/>
      <c r="W49" s="565" t="str">
        <f t="shared" ref="W49:W55" si="683">$B49</f>
        <v/>
      </c>
      <c r="X49" s="566" t="str">
        <f t="shared" ref="X49:X55" si="684">$C49</f>
        <v/>
      </c>
      <c r="Y49" s="567" t="str">
        <f t="shared" ref="Y49:Y55" si="685">$D49</f>
        <v/>
      </c>
      <c r="Z49" s="292" t="str">
        <f t="shared" ref="Z49:Z55" si="686">$E49</f>
        <v/>
      </c>
      <c r="AA49" s="296"/>
      <c r="AB49" s="296"/>
      <c r="AC49" s="562">
        <f>COUNTIF(W$65:W$65,Y65)+COUNTIF(Y$65:Y$65,Y65)</f>
        <v>0</v>
      </c>
      <c r="AD49" s="293" t="str">
        <f t="shared" ref="AD49:AD55" si="687">IF(($F49&lt;&gt;"")*($G49&lt;&gt;"")*(AA49&lt;&gt;"")*(AB49&lt;&gt;""),($F49&gt;$G49)*(AA49&gt;AB49)+($F49=$G49)*(AA49=AB49)+($F49&lt;$G49)*(AA49&lt;AB49),"")</f>
        <v/>
      </c>
      <c r="AE49" s="293" t="str">
        <f>IF((AD49&lt;&gt;""),IF(OR($F49&lt;&gt;$G49,PrSettings!$M$4="●"),(($F49-$G49)=(AA49-AB49))*1,0),"")</f>
        <v/>
      </c>
      <c r="AF49" s="293" t="str">
        <f t="shared" ref="AF49:AF55" si="688">IF((AE49&lt;&gt;""),($F49=AA49)*($G49=AB49),"")</f>
        <v/>
      </c>
      <c r="AG49" s="293" t="str">
        <f>IF(AD49&lt;&gt;"",IF(ABS($F49-$G49)&gt;=PrSettings!$M$7,(ABS($F49-$G49-AA49+AB49)&lt;=1)*1,IF(AND(AD49,$F49=$G49,$F49&gt;=PrSettings!$M$6),(ABS(AA49-$F49)&lt;=1)*1,IF(AND(ABS($F49-$G49-AA49+AB49)&lt;=1,$F49+$G49&gt;=PrSettings!$M$8),(ABS(AA49-$F49)&lt;=1)*(ABS(AB49-$G49)&lt;=1)*1,""))),"")</f>
        <v/>
      </c>
      <c r="AH49" s="300"/>
      <c r="AJ49" s="565" t="str">
        <f t="shared" ref="AJ49:AJ55" si="689">$B49</f>
        <v/>
      </c>
      <c r="AK49" s="566" t="str">
        <f t="shared" ref="AK49:AK55" si="690">$C49</f>
        <v/>
      </c>
      <c r="AL49" s="567" t="str">
        <f t="shared" ref="AL49:AL55" si="691">$D49</f>
        <v/>
      </c>
      <c r="AM49" s="292" t="str">
        <f t="shared" ref="AM49:AM55" si="692">$E49</f>
        <v/>
      </c>
      <c r="AN49" s="296"/>
      <c r="AO49" s="296"/>
      <c r="AP49" s="562">
        <f>COUNTIF(AJ$65:AJ$65,AL65)+COUNTIF(AL$65:AL$65,AL65)</f>
        <v>0</v>
      </c>
      <c r="AQ49" s="293" t="str">
        <f t="shared" ref="AQ49:AQ55" si="693">IF(($F49&lt;&gt;"")*($G49&lt;&gt;"")*(AN49&lt;&gt;"")*(AO49&lt;&gt;""),($F49&gt;$G49)*(AN49&gt;AO49)+($F49=$G49)*(AN49=AO49)+($F49&lt;$G49)*(AN49&lt;AO49),"")</f>
        <v/>
      </c>
      <c r="AR49" s="293" t="str">
        <f>IF((AQ49&lt;&gt;""),IF(OR($F49&lt;&gt;$G49,PrSettings!$M$4="●"),(($F49-$G49)=(AN49-AO49))*1,0),"")</f>
        <v/>
      </c>
      <c r="AS49" s="293" t="str">
        <f t="shared" ref="AS49:AS55" si="694">IF((AR49&lt;&gt;""),($F49=AN49)*($G49=AO49),"")</f>
        <v/>
      </c>
      <c r="AT49" s="293" t="str">
        <f>IF(AQ49&lt;&gt;"",IF(ABS($F49-$G49)&gt;=PrSettings!$M$7,(ABS($F49-$G49-AN49+AO49)&lt;=1)*1,IF(AND(AQ49,$F49=$G49,$F49&gt;=PrSettings!$M$6),(ABS(AN49-$F49)&lt;=1)*1,IF(AND(ABS($F49-$G49-AN49+AO49)&lt;=1,$F49+$G49&gt;=PrSettings!$M$8),(ABS(AN49-$F49)&lt;=1)*(ABS(AO49-$G49)&lt;=1)*1,""))),"")</f>
        <v/>
      </c>
      <c r="AU49" s="300"/>
      <c r="AW49" s="565" t="str">
        <f t="shared" ref="AW49:AW55" si="695">$B49</f>
        <v/>
      </c>
      <c r="AX49" s="566" t="str">
        <f t="shared" ref="AX49:AX55" si="696">$C49</f>
        <v/>
      </c>
      <c r="AY49" s="567" t="str">
        <f t="shared" ref="AY49:AY55" si="697">$D49</f>
        <v/>
      </c>
      <c r="AZ49" s="292" t="str">
        <f t="shared" ref="AZ49:AZ55" si="698">$E49</f>
        <v/>
      </c>
      <c r="BA49" s="296"/>
      <c r="BB49" s="296"/>
      <c r="BC49" s="562">
        <f>COUNTIF(AW$65:AW$65,AY65)+COUNTIF(AY$65:AY$65,AY65)</f>
        <v>0</v>
      </c>
      <c r="BD49" s="293" t="str">
        <f t="shared" ref="BD49:BD55" si="699">IF(($F49&lt;&gt;"")*($G49&lt;&gt;"")*(BA49&lt;&gt;"")*(BB49&lt;&gt;""),($F49&gt;$G49)*(BA49&gt;BB49)+($F49=$G49)*(BA49=BB49)+($F49&lt;$G49)*(BA49&lt;BB49),"")</f>
        <v/>
      </c>
      <c r="BE49" s="293" t="str">
        <f>IF((BD49&lt;&gt;""),IF(OR($F49&lt;&gt;$G49,PrSettings!$M$4="●"),(($F49-$G49)=(BA49-BB49))*1,0),"")</f>
        <v/>
      </c>
      <c r="BF49" s="293" t="str">
        <f t="shared" ref="BF49:BF55" si="700">IF((BE49&lt;&gt;""),($F49=BA49)*($G49=BB49),"")</f>
        <v/>
      </c>
      <c r="BG49" s="293" t="str">
        <f>IF(BD49&lt;&gt;"",IF(ABS($F49-$G49)&gt;=PrSettings!$M$7,(ABS($F49-$G49-BA49+BB49)&lt;=1)*1,IF(AND(BD49,$F49=$G49,$F49&gt;=PrSettings!$M$6),(ABS(BA49-$F49)&lt;=1)*1,IF(AND(ABS($F49-$G49-BA49+BB49)&lt;=1,$F49+$G49&gt;=PrSettings!$M$8),(ABS(BA49-$F49)&lt;=1)*(ABS(BB49-$G49)&lt;=1)*1,""))),"")</f>
        <v/>
      </c>
      <c r="BH49" s="300"/>
      <c r="BJ49" s="565" t="str">
        <f t="shared" ref="BJ49:BJ55" si="701">$B49</f>
        <v/>
      </c>
      <c r="BK49" s="566" t="str">
        <f t="shared" ref="BK49:BK55" si="702">$C49</f>
        <v/>
      </c>
      <c r="BL49" s="567" t="str">
        <f t="shared" ref="BL49:BL55" si="703">$D49</f>
        <v/>
      </c>
      <c r="BM49" s="292" t="str">
        <f t="shared" ref="BM49:BM55" si="704">$E49</f>
        <v/>
      </c>
      <c r="BN49" s="296"/>
      <c r="BO49" s="296"/>
      <c r="BP49" s="562">
        <f>COUNTIF(BJ$65:BJ$65,BL65)+COUNTIF(BL$65:BL$65,BL65)</f>
        <v>0</v>
      </c>
      <c r="BQ49" s="293" t="str">
        <f t="shared" ref="BQ49:BQ55" si="705">IF(($F49&lt;&gt;"")*($G49&lt;&gt;"")*(BN49&lt;&gt;"")*(BO49&lt;&gt;""),($F49&gt;$G49)*(BN49&gt;BO49)+($F49=$G49)*(BN49=BO49)+($F49&lt;$G49)*(BN49&lt;BO49),"")</f>
        <v/>
      </c>
      <c r="BR49" s="293" t="str">
        <f>IF((BQ49&lt;&gt;""),IF(OR($F49&lt;&gt;$G49,PrSettings!$M$4="●"),(($F49-$G49)=(BN49-BO49))*1,0),"")</f>
        <v/>
      </c>
      <c r="BS49" s="293" t="str">
        <f t="shared" ref="BS49:BS55" si="706">IF((BR49&lt;&gt;""),($F49=BN49)*($G49=BO49),"")</f>
        <v/>
      </c>
      <c r="BT49" s="293" t="str">
        <f>IF(BQ49&lt;&gt;"",IF(ABS($F49-$G49)&gt;=PrSettings!$M$7,(ABS($F49-$G49-BN49+BO49)&lt;=1)*1,IF(AND(BQ49,$F49=$G49,$F49&gt;=PrSettings!$M$6),(ABS(BN49-$F49)&lt;=1)*1,IF(AND(ABS($F49-$G49-BN49+BO49)&lt;=1,$F49+$G49&gt;=PrSettings!$M$8),(ABS(BN49-$F49)&lt;=1)*(ABS(BO49-$G49)&lt;=1)*1,""))),"")</f>
        <v/>
      </c>
      <c r="BU49" s="300"/>
      <c r="BW49" s="565" t="str">
        <f t="shared" ref="BW49:BW55" si="707">$B49</f>
        <v/>
      </c>
      <c r="BX49" s="566" t="str">
        <f t="shared" ref="BX49:BX55" si="708">$C49</f>
        <v/>
      </c>
      <c r="BY49" s="567" t="str">
        <f t="shared" ref="BY49:BY55" si="709">$D49</f>
        <v/>
      </c>
      <c r="BZ49" s="292" t="str">
        <f t="shared" ref="BZ49:BZ55" si="710">$E49</f>
        <v/>
      </c>
      <c r="CA49" s="296"/>
      <c r="CB49" s="296"/>
      <c r="CC49" s="562">
        <f>COUNTIF(BW$65:BW$65,BY65)+COUNTIF(BY$65:BY$65,BY65)</f>
        <v>0</v>
      </c>
      <c r="CD49" s="293" t="str">
        <f t="shared" ref="CD49:CD55" si="711">IF(($F49&lt;&gt;"")*($G49&lt;&gt;"")*(CA49&lt;&gt;"")*(CB49&lt;&gt;""),($F49&gt;$G49)*(CA49&gt;CB49)+($F49=$G49)*(CA49=CB49)+($F49&lt;$G49)*(CA49&lt;CB49),"")</f>
        <v/>
      </c>
      <c r="CE49" s="293" t="str">
        <f>IF((CD49&lt;&gt;""),IF(OR($F49&lt;&gt;$G49,PrSettings!$M$4="●"),(($F49-$G49)=(CA49-CB49))*1,0),"")</f>
        <v/>
      </c>
      <c r="CF49" s="293" t="str">
        <f t="shared" ref="CF49:CF55" si="712">IF((CE49&lt;&gt;""),($F49=CA49)*($G49=CB49),"")</f>
        <v/>
      </c>
      <c r="CG49" s="293" t="str">
        <f>IF(CD49&lt;&gt;"",IF(ABS($F49-$G49)&gt;=PrSettings!$M$7,(ABS($F49-$G49-CA49+CB49)&lt;=1)*1,IF(AND(CD49,$F49=$G49,$F49&gt;=PrSettings!$M$6),(ABS(CA49-$F49)&lt;=1)*1,IF(AND(ABS($F49-$G49-CA49+CB49)&lt;=1,$F49+$G49&gt;=PrSettings!$M$8),(ABS(CA49-$F49)&lt;=1)*(ABS(CB49-$G49)&lt;=1)*1,""))),"")</f>
        <v/>
      </c>
      <c r="CH49" s="300"/>
      <c r="CJ49" s="565" t="str">
        <f t="shared" ref="CJ49:CJ55" si="713">$B49</f>
        <v/>
      </c>
      <c r="CK49" s="566" t="str">
        <f t="shared" ref="CK49:CK55" si="714">$C49</f>
        <v/>
      </c>
      <c r="CL49" s="567" t="str">
        <f t="shared" ref="CL49:CL55" si="715">$D49</f>
        <v/>
      </c>
      <c r="CM49" s="292" t="str">
        <f t="shared" ref="CM49:CM55" si="716">$E49</f>
        <v/>
      </c>
      <c r="CN49" s="296"/>
      <c r="CO49" s="296"/>
      <c r="CP49" s="562">
        <f>COUNTIF(CJ$65:CJ$65,CL65)+COUNTIF(CL$65:CL$65,CL65)</f>
        <v>0</v>
      </c>
      <c r="CQ49" s="293" t="str">
        <f t="shared" ref="CQ49:CQ55" si="717">IF(($F49&lt;&gt;"")*($G49&lt;&gt;"")*(CN49&lt;&gt;"")*(CO49&lt;&gt;""),($F49&gt;$G49)*(CN49&gt;CO49)+($F49=$G49)*(CN49=CO49)+($F49&lt;$G49)*(CN49&lt;CO49),"")</f>
        <v/>
      </c>
      <c r="CR49" s="293" t="str">
        <f>IF((CQ49&lt;&gt;""),IF(OR($F49&lt;&gt;$G49,PrSettings!$M$4="●"),(($F49-$G49)=(CN49-CO49))*1,0),"")</f>
        <v/>
      </c>
      <c r="CS49" s="293" t="str">
        <f t="shared" ref="CS49:CS55" si="718">IF((CR49&lt;&gt;""),($F49=CN49)*($G49=CO49),"")</f>
        <v/>
      </c>
      <c r="CT49" s="293" t="str">
        <f>IF(CQ49&lt;&gt;"",IF(ABS($F49-$G49)&gt;=PrSettings!$M$7,(ABS($F49-$G49-CN49+CO49)&lt;=1)*1,IF(AND(CQ49,$F49=$G49,$F49&gt;=PrSettings!$M$6),(ABS(CN49-$F49)&lt;=1)*1,IF(AND(ABS($F49-$G49-CN49+CO49)&lt;=1,$F49+$G49&gt;=PrSettings!$M$8),(ABS(CN49-$F49)&lt;=1)*(ABS(CO49-$G49)&lt;=1)*1,""))),"")</f>
        <v/>
      </c>
      <c r="CU49" s="300"/>
      <c r="CV49" s="574"/>
      <c r="CW49" s="565" t="str">
        <f t="shared" ref="CW49:CW55" si="719">$B49</f>
        <v/>
      </c>
      <c r="CX49" s="566" t="str">
        <f t="shared" ref="CX49:CX55" si="720">$C49</f>
        <v/>
      </c>
      <c r="CY49" s="567" t="str">
        <f t="shared" ref="CY49:CY55" si="721">$D49</f>
        <v/>
      </c>
      <c r="CZ49" s="292" t="str">
        <f t="shared" ref="CZ49:CZ55" si="722">$E49</f>
        <v/>
      </c>
      <c r="DA49" s="296"/>
      <c r="DB49" s="296"/>
      <c r="DC49" s="562">
        <f>COUNTIF(CW$65:CW$65,CY65)+COUNTIF(CY$65:CY$65,CY65)</f>
        <v>0</v>
      </c>
      <c r="DD49" s="293" t="str">
        <f t="shared" ref="DD49:DD55" si="723">IF(($F49&lt;&gt;"")*($G49&lt;&gt;"")*(DA49&lt;&gt;"")*(DB49&lt;&gt;""),($F49&gt;$G49)*(DA49&gt;DB49)+($F49=$G49)*(DA49=DB49)+($F49&lt;$G49)*(DA49&lt;DB49),"")</f>
        <v/>
      </c>
      <c r="DE49" s="293" t="str">
        <f>IF((DD49&lt;&gt;""),IF(OR($F49&lt;&gt;$G49,PrSettings!$M$4="●"),(($F49-$G49)=(DA49-DB49))*1,0),"")</f>
        <v/>
      </c>
      <c r="DF49" s="293" t="str">
        <f t="shared" ref="DF49:DF55" si="724">IF((DE49&lt;&gt;""),($F49=DA49)*($G49=DB49),"")</f>
        <v/>
      </c>
      <c r="DG49" s="293" t="str">
        <f>IF(DD49&lt;&gt;"",IF(ABS($F49-$G49)&gt;=PrSettings!$M$7,(ABS($F49-$G49-DA49+DB49)&lt;=1)*1,IF(AND(DD49,$F49=$G49,$F49&gt;=PrSettings!$M$6),(ABS(DA49-$F49)&lt;=1)*1,IF(AND(ABS($F49-$G49-DA49+DB49)&lt;=1,$F49+$G49&gt;=PrSettings!$M$8),(ABS(DA49-$F49)&lt;=1)*(ABS(DB49-$G49)&lt;=1)*1,""))),"")</f>
        <v/>
      </c>
      <c r="DH49" s="300"/>
      <c r="DI49" s="574"/>
      <c r="DJ49" s="565" t="str">
        <f t="shared" ref="DJ49:DJ55" si="725">$B49</f>
        <v/>
      </c>
      <c r="DK49" s="566" t="str">
        <f t="shared" ref="DK49:DK55" si="726">$C49</f>
        <v/>
      </c>
      <c r="DL49" s="567" t="str">
        <f t="shared" ref="DL49:DL55" si="727">$D49</f>
        <v/>
      </c>
      <c r="DM49" s="292" t="str">
        <f t="shared" ref="DM49:DM55" si="728">$E49</f>
        <v/>
      </c>
      <c r="DN49" s="296"/>
      <c r="DO49" s="296"/>
      <c r="DP49" s="562">
        <f>COUNTIF(DJ$65:DJ$65,DL65)+COUNTIF(DL$65:DL$65,DL65)</f>
        <v>0</v>
      </c>
      <c r="DQ49" s="293" t="str">
        <f t="shared" ref="DQ49:DQ55" si="729">IF(($F49&lt;&gt;"")*($G49&lt;&gt;"")*(DN49&lt;&gt;"")*(DO49&lt;&gt;""),($F49&gt;$G49)*(DN49&gt;DO49)+($F49=$G49)*(DN49=DO49)+($F49&lt;$G49)*(DN49&lt;DO49),"")</f>
        <v/>
      </c>
      <c r="DR49" s="293" t="str">
        <f>IF((DQ49&lt;&gt;""),IF(OR($F49&lt;&gt;$G49,PrSettings!$M$4="●"),(($F49-$G49)=(DN49-DO49))*1,0),"")</f>
        <v/>
      </c>
      <c r="DS49" s="293" t="str">
        <f t="shared" ref="DS49:DS55" si="730">IF((DR49&lt;&gt;""),($F49=DN49)*($G49=DO49),"")</f>
        <v/>
      </c>
      <c r="DT49" s="293" t="str">
        <f>IF(DQ49&lt;&gt;"",IF(ABS($F49-$G49)&gt;=PrSettings!$M$7,(ABS($F49-$G49-DN49+DO49)&lt;=1)*1,IF(AND(DQ49,$F49=$G49,$F49&gt;=PrSettings!$M$6),(ABS(DN49-$F49)&lt;=1)*1,IF(AND(ABS($F49-$G49-DN49+DO49)&lt;=1,$F49+$G49&gt;=PrSettings!$M$8),(ABS(DN49-$F49)&lt;=1)*(ABS(DO49-$G49)&lt;=1)*1,""))),"")</f>
        <v/>
      </c>
      <c r="DU49" s="300"/>
      <c r="DV49" s="574"/>
      <c r="DW49" s="565" t="str">
        <f t="shared" ref="DW49:DW55" si="731">$B49</f>
        <v/>
      </c>
      <c r="DX49" s="566" t="str">
        <f t="shared" ref="DX49:DX55" si="732">$C49</f>
        <v/>
      </c>
      <c r="DY49" s="567" t="str">
        <f t="shared" ref="DY49:DY55" si="733">$D49</f>
        <v/>
      </c>
      <c r="DZ49" s="292" t="str">
        <f t="shared" ref="DZ49:DZ55" si="734">$E49</f>
        <v/>
      </c>
      <c r="EA49" s="296"/>
      <c r="EB49" s="296"/>
      <c r="EC49" s="562">
        <f>COUNTIF(DW$65:DW$65,DY65)+COUNTIF(DY$65:DY$65,DY65)</f>
        <v>0</v>
      </c>
      <c r="ED49" s="293" t="str">
        <f t="shared" ref="ED49:ED55" si="735">IF(($F49&lt;&gt;"")*($G49&lt;&gt;"")*(EA49&lt;&gt;"")*(EB49&lt;&gt;""),($F49&gt;$G49)*(EA49&gt;EB49)+($F49=$G49)*(EA49=EB49)+($F49&lt;$G49)*(EA49&lt;EB49),"")</f>
        <v/>
      </c>
      <c r="EE49" s="293" t="str">
        <f>IF((ED49&lt;&gt;""),IF(OR($F49&lt;&gt;$G49,PrSettings!$M$4="●"),(($F49-$G49)=(EA49-EB49))*1,0),"")</f>
        <v/>
      </c>
      <c r="EF49" s="293" t="str">
        <f t="shared" ref="EF49:EF55" si="736">IF((EE49&lt;&gt;""),($F49=EA49)*($G49=EB49),"")</f>
        <v/>
      </c>
      <c r="EG49" s="293" t="str">
        <f>IF(ED49&lt;&gt;"",IF(ABS($F49-$G49)&gt;=PrSettings!$M$7,(ABS($F49-$G49-EA49+EB49)&lt;=1)*1,IF(AND(ED49,$F49=$G49,$F49&gt;=PrSettings!$M$6),(ABS(EA49-$F49)&lt;=1)*1,IF(AND(ABS($F49-$G49-EA49+EB49)&lt;=1,$F49+$G49&gt;=PrSettings!$M$8),(ABS(EA49-$F49)&lt;=1)*(ABS(EB49-$G49)&lt;=1)*1,""))),"")</f>
        <v/>
      </c>
      <c r="EH49" s="300"/>
      <c r="EJ49" s="565" t="str">
        <f t="shared" ref="EJ49:EJ55" si="737">$B49</f>
        <v/>
      </c>
      <c r="EK49" s="566" t="str">
        <f t="shared" ref="EK49:EK55" si="738">$C49</f>
        <v/>
      </c>
      <c r="EL49" s="567" t="str">
        <f t="shared" ref="EL49:EL55" si="739">$D49</f>
        <v/>
      </c>
      <c r="EM49" s="292" t="str">
        <f t="shared" ref="EM49:EM55" si="740">$E49</f>
        <v/>
      </c>
      <c r="EN49" s="296"/>
      <c r="EO49" s="296"/>
      <c r="EP49" s="562">
        <f>COUNTIF(EJ$65:EJ$65,EL65)+COUNTIF(EL$65:EL$65,EL65)</f>
        <v>0</v>
      </c>
      <c r="EQ49" s="293" t="str">
        <f t="shared" ref="EQ49:EQ55" si="741">IF(($F49&lt;&gt;"")*($G49&lt;&gt;"")*(EN49&lt;&gt;"")*(EO49&lt;&gt;""),($F49&gt;$G49)*(EN49&gt;EO49)+($F49=$G49)*(EN49=EO49)+($F49&lt;$G49)*(EN49&lt;EO49),"")</f>
        <v/>
      </c>
      <c r="ER49" s="293" t="str">
        <f>IF((EQ49&lt;&gt;""),IF(OR($F49&lt;&gt;$G49,PrSettings!$M$4="●"),(($F49-$G49)=(EN49-EO49))*1,0),"")</f>
        <v/>
      </c>
      <c r="ES49" s="293" t="str">
        <f t="shared" ref="ES49:ES55" si="742">IF((ER49&lt;&gt;""),($F49=EN49)*($G49=EO49),"")</f>
        <v/>
      </c>
      <c r="ET49" s="293" t="str">
        <f>IF(EQ49&lt;&gt;"",IF(ABS($F49-$G49)&gt;=PrSettings!$M$7,(ABS($F49-$G49-EN49+EO49)&lt;=1)*1,IF(AND(EQ49,$F49=$G49,$F49&gt;=PrSettings!$M$6),(ABS(EN49-$F49)&lt;=1)*1,IF(AND(ABS($F49-$G49-EN49+EO49)&lt;=1,$F49+$G49&gt;=PrSettings!$M$8),(ABS(EN49-$F49)&lt;=1)*(ABS(EO49-$G49)&lt;=1)*1,""))),"")</f>
        <v/>
      </c>
      <c r="EU49" s="300"/>
      <c r="EV49" s="574"/>
      <c r="EW49" s="565" t="str">
        <f t="shared" ref="EW49:EW55" si="743">$B49</f>
        <v/>
      </c>
      <c r="EX49" s="566" t="str">
        <f t="shared" ref="EX49:EX55" si="744">$C49</f>
        <v/>
      </c>
      <c r="EY49" s="567" t="str">
        <f t="shared" ref="EY49:EY55" si="745">$D49</f>
        <v/>
      </c>
      <c r="EZ49" s="292" t="str">
        <f t="shared" ref="EZ49:EZ55" si="746">$E49</f>
        <v/>
      </c>
      <c r="FA49" s="296"/>
      <c r="FB49" s="296"/>
      <c r="FC49" s="562">
        <f>COUNTIF(EW$65:EW$65,EY65)+COUNTIF(EY$65:EY$65,EY65)</f>
        <v>0</v>
      </c>
      <c r="FD49" s="293" t="str">
        <f t="shared" ref="FD49:FD55" si="747">IF(($F49&lt;&gt;"")*($G49&lt;&gt;"")*(FA49&lt;&gt;"")*(FB49&lt;&gt;""),($F49&gt;$G49)*(FA49&gt;FB49)+($F49=$G49)*(FA49=FB49)+($F49&lt;$G49)*(FA49&lt;FB49),"")</f>
        <v/>
      </c>
      <c r="FE49" s="293" t="str">
        <f>IF((FD49&lt;&gt;""),IF(OR($F49&lt;&gt;$G49,PrSettings!$M$4="●"),(($F49-$G49)=(FA49-FB49))*1,0),"")</f>
        <v/>
      </c>
      <c r="FF49" s="293" t="str">
        <f t="shared" ref="FF49:FF55" si="748">IF((FE49&lt;&gt;""),($F49=FA49)*($G49=FB49),"")</f>
        <v/>
      </c>
      <c r="FG49" s="293" t="str">
        <f>IF(FD49&lt;&gt;"",IF(ABS($F49-$G49)&gt;=PrSettings!$M$7,(ABS($F49-$G49-FA49+FB49)&lt;=1)*1,IF(AND(FD49,$F49=$G49,$F49&gt;=PrSettings!$M$6),(ABS(FA49-$F49)&lt;=1)*1,IF(AND(ABS($F49-$G49-FA49+FB49)&lt;=1,$F49+$G49&gt;=PrSettings!$M$8),(ABS(FA49-$F49)&lt;=1)*(ABS(FB49-$G49)&lt;=1)*1,""))),"")</f>
        <v/>
      </c>
      <c r="FH49" s="300"/>
      <c r="FI49" s="574"/>
      <c r="FJ49" s="565" t="str">
        <f t="shared" ref="FJ49:FJ55" si="749">$B49</f>
        <v/>
      </c>
      <c r="FK49" s="566" t="str">
        <f t="shared" ref="FK49:FK55" si="750">$C49</f>
        <v/>
      </c>
      <c r="FL49" s="567" t="str">
        <f t="shared" ref="FL49:FL55" si="751">$D49</f>
        <v/>
      </c>
      <c r="FM49" s="292" t="str">
        <f t="shared" ref="FM49:FM55" si="752">$E49</f>
        <v/>
      </c>
      <c r="FN49" s="296"/>
      <c r="FO49" s="296"/>
      <c r="FP49" s="562">
        <f>COUNTIF(FJ$65:FJ$65,FL65)+COUNTIF(FL$65:FL$65,FL65)</f>
        <v>0</v>
      </c>
      <c r="FQ49" s="293" t="str">
        <f t="shared" ref="FQ49:FQ55" si="753">IF(($F49&lt;&gt;"")*($G49&lt;&gt;"")*(FN49&lt;&gt;"")*(FO49&lt;&gt;""),($F49&gt;$G49)*(FN49&gt;FO49)+($F49=$G49)*(FN49=FO49)+($F49&lt;$G49)*(FN49&lt;FO49),"")</f>
        <v/>
      </c>
      <c r="FR49" s="293" t="str">
        <f>IF((FQ49&lt;&gt;""),IF(OR($F49&lt;&gt;$G49,PrSettings!$M$4="●"),(($F49-$G49)=(FN49-FO49))*1,0),"")</f>
        <v/>
      </c>
      <c r="FS49" s="293" t="str">
        <f t="shared" ref="FS49:FS55" si="754">IF((FR49&lt;&gt;""),($F49=FN49)*($G49=FO49),"")</f>
        <v/>
      </c>
      <c r="FT49" s="293" t="str">
        <f>IF(FQ49&lt;&gt;"",IF(ABS($F49-$G49)&gt;=PrSettings!$M$7,(ABS($F49-$G49-FN49+FO49)&lt;=1)*1,IF(AND(FQ49,$F49=$G49,$F49&gt;=PrSettings!$M$6),(ABS(FN49-$F49)&lt;=1)*1,IF(AND(ABS($F49-$G49-FN49+FO49)&lt;=1,$F49+$G49&gt;=PrSettings!$M$8),(ABS(FN49-$F49)&lt;=1)*(ABS(FO49-$G49)&lt;=1)*1,""))),"")</f>
        <v/>
      </c>
      <c r="FU49" s="300"/>
      <c r="FV49" s="574"/>
      <c r="FW49" s="565" t="str">
        <f t="shared" ref="FW49:FW55" si="755">$B49</f>
        <v/>
      </c>
      <c r="FX49" s="566" t="str">
        <f t="shared" ref="FX49:FX55" si="756">$C49</f>
        <v/>
      </c>
      <c r="FY49" s="567" t="str">
        <f t="shared" ref="FY49:FY55" si="757">$D49</f>
        <v/>
      </c>
      <c r="FZ49" s="292" t="str">
        <f t="shared" ref="FZ49:FZ55" si="758">$E49</f>
        <v/>
      </c>
      <c r="GA49" s="296"/>
      <c r="GB49" s="296"/>
      <c r="GC49" s="562">
        <f>COUNTIF(FW$65:FW$65,FY65)+COUNTIF(FY$65:FY$65,FY65)</f>
        <v>0</v>
      </c>
      <c r="GD49" s="293" t="str">
        <f t="shared" ref="GD49:GD55" si="759">IF(($F49&lt;&gt;"")*($G49&lt;&gt;"")*(GA49&lt;&gt;"")*(GB49&lt;&gt;""),($F49&gt;$G49)*(GA49&gt;GB49)+($F49=$G49)*(GA49=GB49)+($F49&lt;$G49)*(GA49&lt;GB49),"")</f>
        <v/>
      </c>
      <c r="GE49" s="293" t="str">
        <f>IF((GD49&lt;&gt;""),IF(OR($F49&lt;&gt;$G49,PrSettings!$M$4="●"),(($F49-$G49)=(GA49-GB49))*1,0),"")</f>
        <v/>
      </c>
      <c r="GF49" s="293" t="str">
        <f t="shared" ref="GF49:GF55" si="760">IF((GE49&lt;&gt;""),($F49=GA49)*($G49=GB49),"")</f>
        <v/>
      </c>
      <c r="GG49" s="293" t="str">
        <f>IF(GD49&lt;&gt;"",IF(ABS($F49-$G49)&gt;=PrSettings!$M$7,(ABS($F49-$G49-GA49+GB49)&lt;=1)*1,IF(AND(GD49,$F49=$G49,$F49&gt;=PrSettings!$M$6),(ABS(GA49-$F49)&lt;=1)*1,IF(AND(ABS($F49-$G49-GA49+GB49)&lt;=1,$F49+$G49&gt;=PrSettings!$M$8),(ABS(GA49-$F49)&lt;=1)*(ABS(GB49-$G49)&lt;=1)*1,""))),"")</f>
        <v/>
      </c>
      <c r="GH49" s="300"/>
      <c r="GJ49" s="565" t="str">
        <f t="shared" ref="GJ49:GJ55" si="761">$B49</f>
        <v/>
      </c>
      <c r="GK49" s="566" t="str">
        <f t="shared" ref="GK49:GK55" si="762">$C49</f>
        <v/>
      </c>
      <c r="GL49" s="567" t="str">
        <f t="shared" ref="GL49:GL55" si="763">$D49</f>
        <v/>
      </c>
      <c r="GM49" s="292" t="str">
        <f t="shared" ref="GM49:GM55" si="764">$E49</f>
        <v/>
      </c>
      <c r="GN49" s="296"/>
      <c r="GO49" s="296"/>
      <c r="GP49" s="562">
        <f>COUNTIF(GJ$65:GJ$65,GL65)+COUNTIF(GL$65:GL$65,GL65)</f>
        <v>0</v>
      </c>
      <c r="GQ49" s="293" t="str">
        <f t="shared" ref="GQ49:GQ55" si="765">IF(($F49&lt;&gt;"")*($G49&lt;&gt;"")*(GN49&lt;&gt;"")*(GO49&lt;&gt;""),($F49&gt;$G49)*(GN49&gt;GO49)+($F49=$G49)*(GN49=GO49)+($F49&lt;$G49)*(GN49&lt;GO49),"")</f>
        <v/>
      </c>
      <c r="GR49" s="293" t="str">
        <f>IF((GQ49&lt;&gt;""),IF(OR($F49&lt;&gt;$G49,PrSettings!$M$4="●"),(($F49-$G49)=(GN49-GO49))*1,0),"")</f>
        <v/>
      </c>
      <c r="GS49" s="293" t="str">
        <f t="shared" ref="GS49:GS55" si="766">IF((GR49&lt;&gt;""),($F49=GN49)*($G49=GO49),"")</f>
        <v/>
      </c>
      <c r="GT49" s="293" t="str">
        <f>IF(GQ49&lt;&gt;"",IF(ABS($F49-$G49)&gt;=PrSettings!$M$7,(ABS($F49-$G49-GN49+GO49)&lt;=1)*1,IF(AND(GQ49,$F49=$G49,$F49&gt;=PrSettings!$M$6),(ABS(GN49-$F49)&lt;=1)*1,IF(AND(ABS($F49-$G49-GN49+GO49)&lt;=1,$F49+$G49&gt;=PrSettings!$M$8),(ABS(GN49-$F49)&lt;=1)*(ABS(GO49-$G49)&lt;=1)*1,""))),"")</f>
        <v/>
      </c>
      <c r="GU49" s="300"/>
      <c r="GV49" s="574"/>
      <c r="GW49" s="565" t="str">
        <f t="shared" ref="GW49:GW55" si="767">$B49</f>
        <v/>
      </c>
      <c r="GX49" s="566" t="str">
        <f t="shared" ref="GX49:GX55" si="768">$C49</f>
        <v/>
      </c>
      <c r="GY49" s="567" t="str">
        <f t="shared" ref="GY49:GY55" si="769">$D49</f>
        <v/>
      </c>
      <c r="GZ49" s="292" t="str">
        <f t="shared" ref="GZ49:GZ55" si="770">$E49</f>
        <v/>
      </c>
      <c r="HA49" s="296"/>
      <c r="HB49" s="296"/>
      <c r="HC49" s="562">
        <f>COUNTIF(GW$65:GW$65,GY65)+COUNTIF(GY$65:GY$65,GY65)</f>
        <v>0</v>
      </c>
      <c r="HD49" s="293" t="str">
        <f t="shared" ref="HD49:HD55" si="771">IF(($F49&lt;&gt;"")*($G49&lt;&gt;"")*(HA49&lt;&gt;"")*(HB49&lt;&gt;""),($F49&gt;$G49)*(HA49&gt;HB49)+($F49=$G49)*(HA49=HB49)+($F49&lt;$G49)*(HA49&lt;HB49),"")</f>
        <v/>
      </c>
      <c r="HE49" s="293" t="str">
        <f>IF((HD49&lt;&gt;""),IF(OR($F49&lt;&gt;$G49,PrSettings!$M$4="●"),(($F49-$G49)=(HA49-HB49))*1,0),"")</f>
        <v/>
      </c>
      <c r="HF49" s="293" t="str">
        <f t="shared" ref="HF49:HF55" si="772">IF((HE49&lt;&gt;""),($F49=HA49)*($G49=HB49),"")</f>
        <v/>
      </c>
      <c r="HG49" s="293" t="str">
        <f>IF(HD49&lt;&gt;"",IF(ABS($F49-$G49)&gt;=PrSettings!$M$7,(ABS($F49-$G49-HA49+HB49)&lt;=1)*1,IF(AND(HD49,$F49=$G49,$F49&gt;=PrSettings!$M$6),(ABS(HA49-$F49)&lt;=1)*1,IF(AND(ABS($F49-$G49-HA49+HB49)&lt;=1,$F49+$G49&gt;=PrSettings!$M$8),(ABS(HA49-$F49)&lt;=1)*(ABS(HB49-$G49)&lt;=1)*1,""))),"")</f>
        <v/>
      </c>
      <c r="HH49" s="300"/>
      <c r="HI49" s="574"/>
      <c r="HJ49" s="565" t="str">
        <f t="shared" ref="HJ49:HJ55" si="773">$B49</f>
        <v/>
      </c>
      <c r="HK49" s="566" t="str">
        <f t="shared" ref="HK49:HK55" si="774">$C49</f>
        <v/>
      </c>
      <c r="HL49" s="567" t="str">
        <f t="shared" ref="HL49:HL55" si="775">$D49</f>
        <v/>
      </c>
      <c r="HM49" s="292" t="str">
        <f t="shared" ref="HM49:HM55" si="776">$E49</f>
        <v/>
      </c>
      <c r="HN49" s="296"/>
      <c r="HO49" s="296"/>
      <c r="HP49" s="562">
        <f>COUNTIF(HJ$65:HJ$65,HL65)+COUNTIF(HL$65:HL$65,HL65)</f>
        <v>0</v>
      </c>
      <c r="HQ49" s="293" t="str">
        <f t="shared" ref="HQ49:HQ55" si="777">IF(($F49&lt;&gt;"")*($G49&lt;&gt;"")*(HN49&lt;&gt;"")*(HO49&lt;&gt;""),($F49&gt;$G49)*(HN49&gt;HO49)+($F49=$G49)*(HN49=HO49)+($F49&lt;$G49)*(HN49&lt;HO49),"")</f>
        <v/>
      </c>
      <c r="HR49" s="293" t="str">
        <f>IF((HQ49&lt;&gt;""),IF(OR($F49&lt;&gt;$G49,PrSettings!$M$4="●"),(($F49-$G49)=(HN49-HO49))*1,0),"")</f>
        <v/>
      </c>
      <c r="HS49" s="293" t="str">
        <f t="shared" ref="HS49:HS55" si="778">IF((HR49&lt;&gt;""),($F49=HN49)*($G49=HO49),"")</f>
        <v/>
      </c>
      <c r="HT49" s="293" t="str">
        <f>IF(HQ49&lt;&gt;"",IF(ABS($F49-$G49)&gt;=PrSettings!$M$7,(ABS($F49-$G49-HN49+HO49)&lt;=1)*1,IF(AND(HQ49,$F49=$G49,$F49&gt;=PrSettings!$M$6),(ABS(HN49-$F49)&lt;=1)*1,IF(AND(ABS($F49-$G49-HN49+HO49)&lt;=1,$F49+$G49&gt;=PrSettings!$M$8),(ABS(HN49-$F49)&lt;=1)*(ABS(HO49-$G49)&lt;=1)*1,""))),"")</f>
        <v/>
      </c>
      <c r="HU49" s="300"/>
      <c r="HV49" s="574"/>
      <c r="HW49" s="565" t="str">
        <f t="shared" ref="HW49:HW55" si="779">$B49</f>
        <v/>
      </c>
      <c r="HX49" s="566" t="str">
        <f t="shared" ref="HX49:HX55" si="780">$C49</f>
        <v/>
      </c>
      <c r="HY49" s="567" t="str">
        <f t="shared" ref="HY49:HY55" si="781">$D49</f>
        <v/>
      </c>
      <c r="HZ49" s="292" t="str">
        <f t="shared" ref="HZ49:HZ55" si="782">$E49</f>
        <v/>
      </c>
      <c r="IA49" s="296"/>
      <c r="IB49" s="296"/>
      <c r="IC49" s="562">
        <f>COUNTIF(HW$65:HW$65,HY65)+COUNTIF(HY$65:HY$65,HY65)</f>
        <v>0</v>
      </c>
      <c r="ID49" s="293" t="str">
        <f t="shared" ref="ID49:ID55" si="783">IF(($F49&lt;&gt;"")*($G49&lt;&gt;"")*(IA49&lt;&gt;"")*(IB49&lt;&gt;""),($F49&gt;$G49)*(IA49&gt;IB49)+($F49=$G49)*(IA49=IB49)+($F49&lt;$G49)*(IA49&lt;IB49),"")</f>
        <v/>
      </c>
      <c r="IE49" s="293" t="str">
        <f>IF((ID49&lt;&gt;""),IF(OR($F49&lt;&gt;$G49,PrSettings!$M$4="●"),(($F49-$G49)=(IA49-IB49))*1,0),"")</f>
        <v/>
      </c>
      <c r="IF49" s="293" t="str">
        <f t="shared" ref="IF49:IF55" si="784">IF((IE49&lt;&gt;""),($F49=IA49)*($G49=IB49),"")</f>
        <v/>
      </c>
      <c r="IG49" s="293" t="str">
        <f>IF(ID49&lt;&gt;"",IF(ABS($F49-$G49)&gt;=PrSettings!$M$7,(ABS($F49-$G49-IA49+IB49)&lt;=1)*1,IF(AND(ID49,$F49=$G49,$F49&gt;=PrSettings!$M$6),(ABS(IA49-$F49)&lt;=1)*1,IF(AND(ABS($F49-$G49-IA49+IB49)&lt;=1,$F49+$G49&gt;=PrSettings!$M$8),(ABS(IA49-$F49)&lt;=1)*(ABS(IB49-$G49)&lt;=1)*1,""))),"")</f>
        <v/>
      </c>
      <c r="IH49" s="300"/>
      <c r="IJ49" s="565" t="str">
        <f t="shared" ref="IJ49:IJ55" si="785">$B49</f>
        <v/>
      </c>
      <c r="IK49" s="566" t="str">
        <f t="shared" ref="IK49:IK55" si="786">$C49</f>
        <v/>
      </c>
      <c r="IL49" s="567" t="str">
        <f t="shared" ref="IL49:IL55" si="787">$D49</f>
        <v/>
      </c>
      <c r="IM49" s="292" t="str">
        <f t="shared" ref="IM49:IM55" si="788">$E49</f>
        <v/>
      </c>
      <c r="IN49" s="296"/>
      <c r="IO49" s="296"/>
      <c r="IP49" s="562">
        <f>COUNTIF(IJ$65:IJ$65,IL65)+COUNTIF(IL$65:IL$65,IL65)</f>
        <v>0</v>
      </c>
      <c r="IQ49" s="293" t="str">
        <f t="shared" ref="IQ49:IQ55" si="789">IF(($F49&lt;&gt;"")*($G49&lt;&gt;"")*(IN49&lt;&gt;"")*(IO49&lt;&gt;""),($F49&gt;$G49)*(IN49&gt;IO49)+($F49=$G49)*(IN49=IO49)+($F49&lt;$G49)*(IN49&lt;IO49),"")</f>
        <v/>
      </c>
      <c r="IR49" s="293" t="str">
        <f>IF((IQ49&lt;&gt;""),IF(OR($F49&lt;&gt;$G49,PrSettings!$M$4="●"),(($F49-$G49)=(IN49-IO49))*1,0),"")</f>
        <v/>
      </c>
      <c r="IS49" s="293" t="str">
        <f t="shared" ref="IS49:IS55" si="790">IF((IR49&lt;&gt;""),($F49=IN49)*($G49=IO49),"")</f>
        <v/>
      </c>
      <c r="IT49" s="293" t="str">
        <f>IF(IQ49&lt;&gt;"",IF(ABS($F49-$G49)&gt;=PrSettings!$M$7,(ABS($F49-$G49-IN49+IO49)&lt;=1)*1,IF(AND(IQ49,$F49=$G49,$F49&gt;=PrSettings!$M$6),(ABS(IN49-$F49)&lt;=1)*1,IF(AND(ABS($F49-$G49-IN49+IO49)&lt;=1,$F49+$G49&gt;=PrSettings!$M$8),(ABS(IN49-$F49)&lt;=1)*(ABS(IO49-$G49)&lt;=1)*1,""))),"")</f>
        <v/>
      </c>
      <c r="IU49" s="300"/>
      <c r="IV49" s="574"/>
      <c r="IW49" s="565" t="str">
        <f t="shared" ref="IW49:IW55" si="791">$B49</f>
        <v/>
      </c>
      <c r="IX49" s="566" t="str">
        <f t="shared" ref="IX49:IX55" si="792">$C49</f>
        <v/>
      </c>
      <c r="IY49" s="567" t="str">
        <f t="shared" ref="IY49:IY55" si="793">$D49</f>
        <v/>
      </c>
      <c r="IZ49" s="292" t="str">
        <f t="shared" ref="IZ49:IZ55" si="794">$E49</f>
        <v/>
      </c>
      <c r="JA49" s="296"/>
      <c r="JB49" s="296"/>
      <c r="JC49" s="562">
        <f>COUNTIF(IW$65:IW$65,IY65)+COUNTIF(IY$65:IY$65,IY65)</f>
        <v>0</v>
      </c>
      <c r="JD49" s="293" t="str">
        <f t="shared" ref="JD49:JD55" si="795">IF(($F49&lt;&gt;"")*($G49&lt;&gt;"")*(JA49&lt;&gt;"")*(JB49&lt;&gt;""),($F49&gt;$G49)*(JA49&gt;JB49)+($F49=$G49)*(JA49=JB49)+($F49&lt;$G49)*(JA49&lt;JB49),"")</f>
        <v/>
      </c>
      <c r="JE49" s="293" t="str">
        <f>IF((JD49&lt;&gt;""),IF(OR($F49&lt;&gt;$G49,PrSettings!$M$4="●"),(($F49-$G49)=(JA49-JB49))*1,0),"")</f>
        <v/>
      </c>
      <c r="JF49" s="293" t="str">
        <f t="shared" ref="JF49:JF55" si="796">IF((JE49&lt;&gt;""),($F49=JA49)*($G49=JB49),"")</f>
        <v/>
      </c>
      <c r="JG49" s="293" t="str">
        <f>IF(JD49&lt;&gt;"",IF(ABS($F49-$G49)&gt;=PrSettings!$M$7,(ABS($F49-$G49-JA49+JB49)&lt;=1)*1,IF(AND(JD49,$F49=$G49,$F49&gt;=PrSettings!$M$6),(ABS(JA49-$F49)&lt;=1)*1,IF(AND(ABS($F49-$G49-JA49+JB49)&lt;=1,$F49+$G49&gt;=PrSettings!$M$8),(ABS(JA49-$F49)&lt;=1)*(ABS(JB49-$G49)&lt;=1)*1,""))),"")</f>
        <v/>
      </c>
      <c r="JH49" s="300"/>
      <c r="JI49" s="574"/>
      <c r="JJ49" s="565" t="str">
        <f t="shared" ref="JJ49:JJ55" si="797">$B49</f>
        <v/>
      </c>
      <c r="JK49" s="566" t="str">
        <f t="shared" ref="JK49:JK55" si="798">$C49</f>
        <v/>
      </c>
      <c r="JL49" s="567" t="str">
        <f t="shared" ref="JL49:JL55" si="799">$D49</f>
        <v/>
      </c>
      <c r="JM49" s="292" t="str">
        <f t="shared" ref="JM49:JM55" si="800">$E49</f>
        <v/>
      </c>
      <c r="JN49" s="296"/>
      <c r="JO49" s="296"/>
      <c r="JP49" s="562">
        <f>COUNTIF(JJ$65:JJ$65,JL65)+COUNTIF(JL$65:JL$65,JL65)</f>
        <v>0</v>
      </c>
      <c r="JQ49" s="293" t="str">
        <f t="shared" ref="JQ49:JQ55" si="801">IF(($F49&lt;&gt;"")*($G49&lt;&gt;"")*(JN49&lt;&gt;"")*(JO49&lt;&gt;""),($F49&gt;$G49)*(JN49&gt;JO49)+($F49=$G49)*(JN49=JO49)+($F49&lt;$G49)*(JN49&lt;JO49),"")</f>
        <v/>
      </c>
      <c r="JR49" s="293" t="str">
        <f>IF((JQ49&lt;&gt;""),IF(OR($F49&lt;&gt;$G49,PrSettings!$M$4="●"),(($F49-$G49)=(JN49-JO49))*1,0),"")</f>
        <v/>
      </c>
      <c r="JS49" s="293" t="str">
        <f t="shared" ref="JS49:JS55" si="802">IF((JR49&lt;&gt;""),($F49=JN49)*($G49=JO49),"")</f>
        <v/>
      </c>
      <c r="JT49" s="293" t="str">
        <f>IF(JQ49&lt;&gt;"",IF(ABS($F49-$G49)&gt;=PrSettings!$M$7,(ABS($F49-$G49-JN49+JO49)&lt;=1)*1,IF(AND(JQ49,$F49=$G49,$F49&gt;=PrSettings!$M$6),(ABS(JN49-$F49)&lt;=1)*1,IF(AND(ABS($F49-$G49-JN49+JO49)&lt;=1,$F49+$G49&gt;=PrSettings!$M$8),(ABS(JN49-$F49)&lt;=1)*(ABS(JO49-$G49)&lt;=1)*1,""))),"")</f>
        <v/>
      </c>
      <c r="JU49" s="300"/>
      <c r="JV49" s="574"/>
      <c r="JW49" s="565" t="str">
        <f t="shared" ref="JW49:JW55" si="803">$B49</f>
        <v/>
      </c>
      <c r="JX49" s="566" t="str">
        <f t="shared" ref="JX49:JX55" si="804">$C49</f>
        <v/>
      </c>
      <c r="JY49" s="567" t="str">
        <f t="shared" ref="JY49:JY55" si="805">$D49</f>
        <v/>
      </c>
      <c r="JZ49" s="292" t="str">
        <f t="shared" ref="JZ49:JZ55" si="806">$E49</f>
        <v/>
      </c>
      <c r="KA49" s="296"/>
      <c r="KB49" s="296"/>
      <c r="KC49" s="562">
        <f>COUNTIF(JW$65:JW$65,JY65)+COUNTIF(JY$65:JY$65,JY65)</f>
        <v>0</v>
      </c>
      <c r="KD49" s="293" t="str">
        <f t="shared" ref="KD49:KD55" si="807">IF(($F49&lt;&gt;"")*($G49&lt;&gt;"")*(KA49&lt;&gt;"")*(KB49&lt;&gt;""),($F49&gt;$G49)*(KA49&gt;KB49)+($F49=$G49)*(KA49=KB49)+($F49&lt;$G49)*(KA49&lt;KB49),"")</f>
        <v/>
      </c>
      <c r="KE49" s="293" t="str">
        <f>IF((KD49&lt;&gt;""),IF(OR($F49&lt;&gt;$G49,PrSettings!$M$4="●"),(($F49-$G49)=(KA49-KB49))*1,0),"")</f>
        <v/>
      </c>
      <c r="KF49" s="293" t="str">
        <f t="shared" ref="KF49:KF55" si="808">IF((KE49&lt;&gt;""),($F49=KA49)*($G49=KB49),"")</f>
        <v/>
      </c>
      <c r="KG49" s="293" t="str">
        <f>IF(KD49&lt;&gt;"",IF(ABS($F49-$G49)&gt;=PrSettings!$M$7,(ABS($F49-$G49-KA49+KB49)&lt;=1)*1,IF(AND(KD49,$F49=$G49,$F49&gt;=PrSettings!$M$6),(ABS(KA49-$F49)&lt;=1)*1,IF(AND(ABS($F49-$G49-KA49+KB49)&lt;=1,$F49+$G49&gt;=PrSettings!$M$8),(ABS(KA49-$F49)&lt;=1)*(ABS(KB49-$G49)&lt;=1)*1,""))),"")</f>
        <v/>
      </c>
      <c r="KH49" s="300"/>
      <c r="KJ49" s="565" t="str">
        <f t="shared" ref="KJ49:KJ55" si="809">$B49</f>
        <v/>
      </c>
      <c r="KK49" s="566" t="str">
        <f t="shared" ref="KK49:KK55" si="810">$C49</f>
        <v/>
      </c>
      <c r="KL49" s="567" t="str">
        <f t="shared" ref="KL49:KL55" si="811">$D49</f>
        <v/>
      </c>
      <c r="KM49" s="292" t="str">
        <f t="shared" ref="KM49:KM55" si="812">$E49</f>
        <v/>
      </c>
      <c r="KN49" s="296"/>
      <c r="KO49" s="296"/>
      <c r="KP49" s="562">
        <f>COUNTIF(KJ$65:KJ$65,KL65)+COUNTIF(KL$65:KL$65,KL65)</f>
        <v>0</v>
      </c>
      <c r="KQ49" s="293" t="str">
        <f t="shared" ref="KQ49:KQ55" si="813">IF(($F49&lt;&gt;"")*($G49&lt;&gt;"")*(KN49&lt;&gt;"")*(KO49&lt;&gt;""),($F49&gt;$G49)*(KN49&gt;KO49)+($F49=$G49)*(KN49=KO49)+($F49&lt;$G49)*(KN49&lt;KO49),"")</f>
        <v/>
      </c>
      <c r="KR49" s="293" t="str">
        <f>IF((KQ49&lt;&gt;""),IF(OR($F49&lt;&gt;$G49,PrSettings!$M$4="●"),(($F49-$G49)=(KN49-KO49))*1,0),"")</f>
        <v/>
      </c>
      <c r="KS49" s="293" t="str">
        <f t="shared" ref="KS49:KS55" si="814">IF((KR49&lt;&gt;""),($F49=KN49)*($G49=KO49),"")</f>
        <v/>
      </c>
      <c r="KT49" s="293" t="str">
        <f>IF(KQ49&lt;&gt;"",IF(ABS($F49-$G49)&gt;=PrSettings!$M$7,(ABS($F49-$G49-KN49+KO49)&lt;=1)*1,IF(AND(KQ49,$F49=$G49,$F49&gt;=PrSettings!$M$6),(ABS(KN49-$F49)&lt;=1)*1,IF(AND(ABS($F49-$G49-KN49+KO49)&lt;=1,$F49+$G49&gt;=PrSettings!$M$8),(ABS(KN49-$F49)&lt;=1)*(ABS(KO49-$G49)&lt;=1)*1,""))),"")</f>
        <v/>
      </c>
      <c r="KU49" s="300"/>
      <c r="KV49" s="574"/>
      <c r="KW49" s="565" t="str">
        <f t="shared" ref="KW49:KW55" si="815">$B49</f>
        <v/>
      </c>
      <c r="KX49" s="566" t="str">
        <f t="shared" ref="KX49:KX55" si="816">$C49</f>
        <v/>
      </c>
      <c r="KY49" s="567" t="str">
        <f t="shared" ref="KY49:KY55" si="817">$D49</f>
        <v/>
      </c>
      <c r="KZ49" s="292" t="str">
        <f t="shared" ref="KZ49:KZ55" si="818">$E49</f>
        <v/>
      </c>
      <c r="LA49" s="296"/>
      <c r="LB49" s="296"/>
      <c r="LC49" s="562">
        <f>COUNTIF(KW$65:KW$65,KY65)+COUNTIF(KY$65:KY$65,KY65)</f>
        <v>0</v>
      </c>
      <c r="LD49" s="293" t="str">
        <f t="shared" ref="LD49:LD55" si="819">IF(($F49&lt;&gt;"")*($G49&lt;&gt;"")*(LA49&lt;&gt;"")*(LB49&lt;&gt;""),($F49&gt;$G49)*(LA49&gt;LB49)+($F49=$G49)*(LA49=LB49)+($F49&lt;$G49)*(LA49&lt;LB49),"")</f>
        <v/>
      </c>
      <c r="LE49" s="293" t="str">
        <f>IF((LD49&lt;&gt;""),IF(OR($F49&lt;&gt;$G49,PrSettings!$M$4="●"),(($F49-$G49)=(LA49-LB49))*1,0),"")</f>
        <v/>
      </c>
      <c r="LF49" s="293" t="str">
        <f t="shared" ref="LF49:LF55" si="820">IF((LE49&lt;&gt;""),($F49=LA49)*($G49=LB49),"")</f>
        <v/>
      </c>
      <c r="LG49" s="293" t="str">
        <f>IF(LD49&lt;&gt;"",IF(ABS($F49-$G49)&gt;=PrSettings!$M$7,(ABS($F49-$G49-LA49+LB49)&lt;=1)*1,IF(AND(LD49,$F49=$G49,$F49&gt;=PrSettings!$M$6),(ABS(LA49-$F49)&lt;=1)*1,IF(AND(ABS($F49-$G49-LA49+LB49)&lt;=1,$F49+$G49&gt;=PrSettings!$M$8),(ABS(LA49-$F49)&lt;=1)*(ABS(LB49-$G49)&lt;=1)*1,""))),"")</f>
        <v/>
      </c>
      <c r="LH49" s="300"/>
      <c r="LI49" s="574"/>
      <c r="LJ49" s="565" t="str">
        <f t="shared" ref="LJ49:LJ55" si="821">$B49</f>
        <v/>
      </c>
      <c r="LK49" s="566" t="str">
        <f t="shared" ref="LK49:LK55" si="822">$C49</f>
        <v/>
      </c>
      <c r="LL49" s="567" t="str">
        <f t="shared" ref="LL49:LL55" si="823">$D49</f>
        <v/>
      </c>
      <c r="LM49" s="292" t="str">
        <f t="shared" ref="LM49:LM55" si="824">$E49</f>
        <v/>
      </c>
      <c r="LN49" s="296"/>
      <c r="LO49" s="296"/>
      <c r="LP49" s="562">
        <f>COUNTIF(LJ$65:LJ$65,LL65)+COUNTIF(LL$65:LL$65,LL65)</f>
        <v>0</v>
      </c>
      <c r="LQ49" s="293" t="str">
        <f t="shared" ref="LQ49:LQ55" si="825">IF(($F49&lt;&gt;"")*($G49&lt;&gt;"")*(LN49&lt;&gt;"")*(LO49&lt;&gt;""),($F49&gt;$G49)*(LN49&gt;LO49)+($F49=$G49)*(LN49=LO49)+($F49&lt;$G49)*(LN49&lt;LO49),"")</f>
        <v/>
      </c>
      <c r="LR49" s="293" t="str">
        <f>IF((LQ49&lt;&gt;""),IF(OR($F49&lt;&gt;$G49,PrSettings!$M$4="●"),(($F49-$G49)=(LN49-LO49))*1,0),"")</f>
        <v/>
      </c>
      <c r="LS49" s="293" t="str">
        <f t="shared" ref="LS49:LS55" si="826">IF((LR49&lt;&gt;""),($F49=LN49)*($G49=LO49),"")</f>
        <v/>
      </c>
      <c r="LT49" s="293" t="str">
        <f>IF(LQ49&lt;&gt;"",IF(ABS($F49-$G49)&gt;=PrSettings!$M$7,(ABS($F49-$G49-LN49+LO49)&lt;=1)*1,IF(AND(LQ49,$F49=$G49,$F49&gt;=PrSettings!$M$6),(ABS(LN49-$F49)&lt;=1)*1,IF(AND(ABS($F49-$G49-LN49+LO49)&lt;=1,$F49+$G49&gt;=PrSettings!$M$8),(ABS(LN49-$F49)&lt;=1)*(ABS(LO49-$G49)&lt;=1)*1,""))),"")</f>
        <v/>
      </c>
      <c r="LU49" s="300"/>
      <c r="LV49" s="574"/>
      <c r="LW49" s="565" t="str">
        <f t="shared" ref="LW49:LW55" si="827">$B49</f>
        <v/>
      </c>
      <c r="LX49" s="566" t="str">
        <f t="shared" ref="LX49:LX55" si="828">$C49</f>
        <v/>
      </c>
      <c r="LY49" s="567" t="str">
        <f t="shared" ref="LY49:LY55" si="829">$D49</f>
        <v/>
      </c>
      <c r="LZ49" s="292" t="str">
        <f t="shared" ref="LZ49:LZ55" si="830">$E49</f>
        <v/>
      </c>
      <c r="MA49" s="296"/>
      <c r="MB49" s="296"/>
      <c r="MC49" s="562">
        <f>COUNTIF(LW$65:LW$65,LY65)+COUNTIF(LY$65:LY$65,LY65)</f>
        <v>0</v>
      </c>
      <c r="MD49" s="293" t="str">
        <f t="shared" ref="MD49:MD55" si="831">IF(($F49&lt;&gt;"")*($G49&lt;&gt;"")*(MA49&lt;&gt;"")*(MB49&lt;&gt;""),($F49&gt;$G49)*(MA49&gt;MB49)+($F49=$G49)*(MA49=MB49)+($F49&lt;$G49)*(MA49&lt;MB49),"")</f>
        <v/>
      </c>
      <c r="ME49" s="293" t="str">
        <f>IF((MD49&lt;&gt;""),IF(OR($F49&lt;&gt;$G49,PrSettings!$M$4="●"),(($F49-$G49)=(MA49-MB49))*1,0),"")</f>
        <v/>
      </c>
      <c r="MF49" s="293" t="str">
        <f t="shared" ref="MF49:MF55" si="832">IF((ME49&lt;&gt;""),($F49=MA49)*($G49=MB49),"")</f>
        <v/>
      </c>
      <c r="MG49" s="293" t="str">
        <f>IF(MD49&lt;&gt;"",IF(ABS($F49-$G49)&gt;=PrSettings!$M$7,(ABS($F49-$G49-MA49+MB49)&lt;=1)*1,IF(AND(MD49,$F49=$G49,$F49&gt;=PrSettings!$M$6),(ABS(MA49-$F49)&lt;=1)*1,IF(AND(ABS($F49-$G49-MA49+MB49)&lt;=1,$F49+$G49&gt;=PrSettings!$M$8),(ABS(MA49-$F49)&lt;=1)*(ABS(MB49-$G49)&lt;=1)*1,""))),"")</f>
        <v/>
      </c>
      <c r="MH49" s="300"/>
    </row>
    <row r="50" spans="1:346" s="24" customFormat="1" x14ac:dyDescent="0.25">
      <c r="A50" s="272"/>
      <c r="B50" s="291" t="str">
        <f>IF(C50="","",INDEX(Groups!$C$7:$C$35,MATCH(C50,Groups!$D$7:$D$35,0)))</f>
        <v/>
      </c>
      <c r="C50" s="292" t="str">
        <f>EURO!$H$54</f>
        <v/>
      </c>
      <c r="D50" s="293" t="str">
        <f>IF(E50="","",INDEX(Groups!$C$7:$C$35,MATCH(E50,Groups!$D$7:$D$35,0)))</f>
        <v/>
      </c>
      <c r="E50" s="292" t="str">
        <f>EURO!$I$54</f>
        <v/>
      </c>
      <c r="F50" s="294" t="str">
        <f>IF(AND(EURO!$H$55&lt;&gt;"",EURO!$I$55&lt;&gt;""),EURO!$H$55,"")</f>
        <v/>
      </c>
      <c r="G50" s="295" t="str">
        <f>IF(AND(EURO!$H$55&lt;&gt;"",EURO!$I$55&lt;&gt;""),EURO!$I$55,"")</f>
        <v/>
      </c>
      <c r="H50" s="558" t="str">
        <f>IF(AND(F50&lt;&gt;"",G50&lt;&gt;"",F50=G50,EURO!$H$57&lt;&gt;"",EURO!$I$57&lt;&gt;""),"("&amp;EURO!$H$57&amp;Sprache!$E$149&amp;EURO!$I$57&amp;")","")</f>
        <v/>
      </c>
      <c r="I50" s="552"/>
      <c r="J50" s="565" t="str">
        <f t="shared" si="677"/>
        <v/>
      </c>
      <c r="K50" s="566" t="str">
        <f t="shared" si="678"/>
        <v/>
      </c>
      <c r="L50" s="567" t="str">
        <f t="shared" si="679"/>
        <v/>
      </c>
      <c r="M50" s="292" t="str">
        <f t="shared" si="680"/>
        <v/>
      </c>
      <c r="N50" s="296"/>
      <c r="O50" s="296"/>
      <c r="P50" s="562">
        <f>COUNTIF(J$62:J$63,L62)+COUNTIF(L$62:L$63,L62)</f>
        <v>0</v>
      </c>
      <c r="Q50" s="293" t="str">
        <f t="shared" si="681"/>
        <v/>
      </c>
      <c r="R50" s="293" t="str">
        <f>IF((Q50&lt;&gt;""),IF(OR($F50&lt;&gt;$G50,PrSettings!$M$4="●"),(($F50-$G50)=(N50-O50))*1,0),"")</f>
        <v/>
      </c>
      <c r="S50" s="293" t="str">
        <f t="shared" si="682"/>
        <v/>
      </c>
      <c r="T50" s="293" t="str">
        <f>IF(Q50&lt;&gt;"",IF(ABS($F50-$G50)&gt;=PrSettings!$M$7,(ABS($F50-$G50-N50+O50)&lt;=1)*1,IF(AND(Q50,$F50=$G50,$F50&gt;=PrSettings!$M$6),(ABS(N50-$F50)&lt;=1)*1,IF(AND(ABS($F50-$G50-N50+O50)&lt;=1,$F50+$G50&gt;=PrSettings!$M$8),(ABS(N50-$F50)&lt;=1)*(ABS(O50-$G50)&lt;=1)*1,""))),"")</f>
        <v/>
      </c>
      <c r="U50" s="300"/>
      <c r="W50" s="565" t="str">
        <f t="shared" si="683"/>
        <v/>
      </c>
      <c r="X50" s="566" t="str">
        <f t="shared" si="684"/>
        <v/>
      </c>
      <c r="Y50" s="567" t="str">
        <f t="shared" si="685"/>
        <v/>
      </c>
      <c r="Z50" s="292" t="str">
        <f t="shared" si="686"/>
        <v/>
      </c>
      <c r="AA50" s="296"/>
      <c r="AB50" s="296"/>
      <c r="AC50" s="562">
        <f>COUNTIF(W$62:W$63,Y62)+COUNTIF(Y$62:Y$63,Y62)</f>
        <v>0</v>
      </c>
      <c r="AD50" s="293" t="str">
        <f t="shared" si="687"/>
        <v/>
      </c>
      <c r="AE50" s="293" t="str">
        <f>IF((AD50&lt;&gt;""),IF(OR($F50&lt;&gt;$G50,PrSettings!$M$4="●"),(($F50-$G50)=(AA50-AB50))*1,0),"")</f>
        <v/>
      </c>
      <c r="AF50" s="293" t="str">
        <f t="shared" si="688"/>
        <v/>
      </c>
      <c r="AG50" s="293" t="str">
        <f>IF(AD50&lt;&gt;"",IF(ABS($F50-$G50)&gt;=PrSettings!$M$7,(ABS($F50-$G50-AA50+AB50)&lt;=1)*1,IF(AND(AD50,$F50=$G50,$F50&gt;=PrSettings!$M$6),(ABS(AA50-$F50)&lt;=1)*1,IF(AND(ABS($F50-$G50-AA50+AB50)&lt;=1,$F50+$G50&gt;=PrSettings!$M$8),(ABS(AA50-$F50)&lt;=1)*(ABS(AB50-$G50)&lt;=1)*1,""))),"")</f>
        <v/>
      </c>
      <c r="AH50" s="300"/>
      <c r="AJ50" s="565" t="str">
        <f t="shared" si="689"/>
        <v/>
      </c>
      <c r="AK50" s="566" t="str">
        <f t="shared" si="690"/>
        <v/>
      </c>
      <c r="AL50" s="567" t="str">
        <f t="shared" si="691"/>
        <v/>
      </c>
      <c r="AM50" s="292" t="str">
        <f t="shared" si="692"/>
        <v/>
      </c>
      <c r="AN50" s="296"/>
      <c r="AO50" s="296"/>
      <c r="AP50" s="562">
        <f>COUNTIF(AJ$62:AJ$63,AL62)+COUNTIF(AL$62:AL$63,AL62)</f>
        <v>0</v>
      </c>
      <c r="AQ50" s="293" t="str">
        <f t="shared" si="693"/>
        <v/>
      </c>
      <c r="AR50" s="293" t="str">
        <f>IF((AQ50&lt;&gt;""),IF(OR($F50&lt;&gt;$G50,PrSettings!$M$4="●"),(($F50-$G50)=(AN50-AO50))*1,0),"")</f>
        <v/>
      </c>
      <c r="AS50" s="293" t="str">
        <f t="shared" si="694"/>
        <v/>
      </c>
      <c r="AT50" s="293" t="str">
        <f>IF(AQ50&lt;&gt;"",IF(ABS($F50-$G50)&gt;=PrSettings!$M$7,(ABS($F50-$G50-AN50+AO50)&lt;=1)*1,IF(AND(AQ50,$F50=$G50,$F50&gt;=PrSettings!$M$6),(ABS(AN50-$F50)&lt;=1)*1,IF(AND(ABS($F50-$G50-AN50+AO50)&lt;=1,$F50+$G50&gt;=PrSettings!$M$8),(ABS(AN50-$F50)&lt;=1)*(ABS(AO50-$G50)&lt;=1)*1,""))),"")</f>
        <v/>
      </c>
      <c r="AU50" s="300"/>
      <c r="AW50" s="565" t="str">
        <f t="shared" si="695"/>
        <v/>
      </c>
      <c r="AX50" s="566" t="str">
        <f t="shared" si="696"/>
        <v/>
      </c>
      <c r="AY50" s="567" t="str">
        <f t="shared" si="697"/>
        <v/>
      </c>
      <c r="AZ50" s="292" t="str">
        <f t="shared" si="698"/>
        <v/>
      </c>
      <c r="BA50" s="296"/>
      <c r="BB50" s="296"/>
      <c r="BC50" s="562">
        <f>COUNTIF(AW$62:AW$63,AY62)+COUNTIF(AY$62:AY$63,AY62)</f>
        <v>0</v>
      </c>
      <c r="BD50" s="293" t="str">
        <f t="shared" si="699"/>
        <v/>
      </c>
      <c r="BE50" s="293" t="str">
        <f>IF((BD50&lt;&gt;""),IF(OR($F50&lt;&gt;$G50,PrSettings!$M$4="●"),(($F50-$G50)=(BA50-BB50))*1,0),"")</f>
        <v/>
      </c>
      <c r="BF50" s="293" t="str">
        <f t="shared" si="700"/>
        <v/>
      </c>
      <c r="BG50" s="293" t="str">
        <f>IF(BD50&lt;&gt;"",IF(ABS($F50-$G50)&gt;=PrSettings!$M$7,(ABS($F50-$G50-BA50+BB50)&lt;=1)*1,IF(AND(BD50,$F50=$G50,$F50&gt;=PrSettings!$M$6),(ABS(BA50-$F50)&lt;=1)*1,IF(AND(ABS($F50-$G50-BA50+BB50)&lt;=1,$F50+$G50&gt;=PrSettings!$M$8),(ABS(BA50-$F50)&lt;=1)*(ABS(BB50-$G50)&lt;=1)*1,""))),"")</f>
        <v/>
      </c>
      <c r="BH50" s="300"/>
      <c r="BJ50" s="565" t="str">
        <f t="shared" si="701"/>
        <v/>
      </c>
      <c r="BK50" s="566" t="str">
        <f t="shared" si="702"/>
        <v/>
      </c>
      <c r="BL50" s="567" t="str">
        <f t="shared" si="703"/>
        <v/>
      </c>
      <c r="BM50" s="292" t="str">
        <f t="shared" si="704"/>
        <v/>
      </c>
      <c r="BN50" s="296"/>
      <c r="BO50" s="296"/>
      <c r="BP50" s="562">
        <f>COUNTIF(BJ$62:BJ$63,BL62)+COUNTIF(BL$62:BL$63,BL62)</f>
        <v>0</v>
      </c>
      <c r="BQ50" s="293" t="str">
        <f t="shared" si="705"/>
        <v/>
      </c>
      <c r="BR50" s="293" t="str">
        <f>IF((BQ50&lt;&gt;""),IF(OR($F50&lt;&gt;$G50,PrSettings!$M$4="●"),(($F50-$G50)=(BN50-BO50))*1,0),"")</f>
        <v/>
      </c>
      <c r="BS50" s="293" t="str">
        <f t="shared" si="706"/>
        <v/>
      </c>
      <c r="BT50" s="293" t="str">
        <f>IF(BQ50&lt;&gt;"",IF(ABS($F50-$G50)&gt;=PrSettings!$M$7,(ABS($F50-$G50-BN50+BO50)&lt;=1)*1,IF(AND(BQ50,$F50=$G50,$F50&gt;=PrSettings!$M$6),(ABS(BN50-$F50)&lt;=1)*1,IF(AND(ABS($F50-$G50-BN50+BO50)&lt;=1,$F50+$G50&gt;=PrSettings!$M$8),(ABS(BN50-$F50)&lt;=1)*(ABS(BO50-$G50)&lt;=1)*1,""))),"")</f>
        <v/>
      </c>
      <c r="BU50" s="300"/>
      <c r="BW50" s="565" t="str">
        <f t="shared" si="707"/>
        <v/>
      </c>
      <c r="BX50" s="566" t="str">
        <f t="shared" si="708"/>
        <v/>
      </c>
      <c r="BY50" s="567" t="str">
        <f t="shared" si="709"/>
        <v/>
      </c>
      <c r="BZ50" s="292" t="str">
        <f t="shared" si="710"/>
        <v/>
      </c>
      <c r="CA50" s="296"/>
      <c r="CB50" s="296"/>
      <c r="CC50" s="562">
        <f>COUNTIF(BW$62:BW$63,BY62)+COUNTIF(BY$62:BY$63,BY62)</f>
        <v>0</v>
      </c>
      <c r="CD50" s="293" t="str">
        <f t="shared" si="711"/>
        <v/>
      </c>
      <c r="CE50" s="293" t="str">
        <f>IF((CD50&lt;&gt;""),IF(OR($F50&lt;&gt;$G50,PrSettings!$M$4="●"),(($F50-$G50)=(CA50-CB50))*1,0),"")</f>
        <v/>
      </c>
      <c r="CF50" s="293" t="str">
        <f t="shared" si="712"/>
        <v/>
      </c>
      <c r="CG50" s="293" t="str">
        <f>IF(CD50&lt;&gt;"",IF(ABS($F50-$G50)&gt;=PrSettings!$M$7,(ABS($F50-$G50-CA50+CB50)&lt;=1)*1,IF(AND(CD50,$F50=$G50,$F50&gt;=PrSettings!$M$6),(ABS(CA50-$F50)&lt;=1)*1,IF(AND(ABS($F50-$G50-CA50+CB50)&lt;=1,$F50+$G50&gt;=PrSettings!$M$8),(ABS(CA50-$F50)&lt;=1)*(ABS(CB50-$G50)&lt;=1)*1,""))),"")</f>
        <v/>
      </c>
      <c r="CH50" s="300"/>
      <c r="CJ50" s="565" t="str">
        <f t="shared" si="713"/>
        <v/>
      </c>
      <c r="CK50" s="566" t="str">
        <f t="shared" si="714"/>
        <v/>
      </c>
      <c r="CL50" s="567" t="str">
        <f t="shared" si="715"/>
        <v/>
      </c>
      <c r="CM50" s="292" t="str">
        <f t="shared" si="716"/>
        <v/>
      </c>
      <c r="CN50" s="296"/>
      <c r="CO50" s="296"/>
      <c r="CP50" s="562">
        <f>COUNTIF(CJ$62:CJ$63,CL62)+COUNTIF(CL$62:CL$63,CL62)</f>
        <v>0</v>
      </c>
      <c r="CQ50" s="293" t="str">
        <f t="shared" si="717"/>
        <v/>
      </c>
      <c r="CR50" s="293" t="str">
        <f>IF((CQ50&lt;&gt;""),IF(OR($F50&lt;&gt;$G50,PrSettings!$M$4="●"),(($F50-$G50)=(CN50-CO50))*1,0),"")</f>
        <v/>
      </c>
      <c r="CS50" s="293" t="str">
        <f t="shared" si="718"/>
        <v/>
      </c>
      <c r="CT50" s="293" t="str">
        <f>IF(CQ50&lt;&gt;"",IF(ABS($F50-$G50)&gt;=PrSettings!$M$7,(ABS($F50-$G50-CN50+CO50)&lt;=1)*1,IF(AND(CQ50,$F50=$G50,$F50&gt;=PrSettings!$M$6),(ABS(CN50-$F50)&lt;=1)*1,IF(AND(ABS($F50-$G50-CN50+CO50)&lt;=1,$F50+$G50&gt;=PrSettings!$M$8),(ABS(CN50-$F50)&lt;=1)*(ABS(CO50-$G50)&lt;=1)*1,""))),"")</f>
        <v/>
      </c>
      <c r="CU50" s="300"/>
      <c r="CV50" s="574"/>
      <c r="CW50" s="565" t="str">
        <f t="shared" si="719"/>
        <v/>
      </c>
      <c r="CX50" s="566" t="str">
        <f t="shared" si="720"/>
        <v/>
      </c>
      <c r="CY50" s="567" t="str">
        <f t="shared" si="721"/>
        <v/>
      </c>
      <c r="CZ50" s="292" t="str">
        <f t="shared" si="722"/>
        <v/>
      </c>
      <c r="DA50" s="296"/>
      <c r="DB50" s="296"/>
      <c r="DC50" s="562">
        <f>COUNTIF(CW$62:CW$63,CY62)+COUNTIF(CY$62:CY$63,CY62)</f>
        <v>0</v>
      </c>
      <c r="DD50" s="293" t="str">
        <f t="shared" si="723"/>
        <v/>
      </c>
      <c r="DE50" s="293" t="str">
        <f>IF((DD50&lt;&gt;""),IF(OR($F50&lt;&gt;$G50,PrSettings!$M$4="●"),(($F50-$G50)=(DA50-DB50))*1,0),"")</f>
        <v/>
      </c>
      <c r="DF50" s="293" t="str">
        <f t="shared" si="724"/>
        <v/>
      </c>
      <c r="DG50" s="293" t="str">
        <f>IF(DD50&lt;&gt;"",IF(ABS($F50-$G50)&gt;=PrSettings!$M$7,(ABS($F50-$G50-DA50+DB50)&lt;=1)*1,IF(AND(DD50,$F50=$G50,$F50&gt;=PrSettings!$M$6),(ABS(DA50-$F50)&lt;=1)*1,IF(AND(ABS($F50-$G50-DA50+DB50)&lt;=1,$F50+$G50&gt;=PrSettings!$M$8),(ABS(DA50-$F50)&lt;=1)*(ABS(DB50-$G50)&lt;=1)*1,""))),"")</f>
        <v/>
      </c>
      <c r="DH50" s="300"/>
      <c r="DI50" s="574"/>
      <c r="DJ50" s="565" t="str">
        <f t="shared" si="725"/>
        <v/>
      </c>
      <c r="DK50" s="566" t="str">
        <f t="shared" si="726"/>
        <v/>
      </c>
      <c r="DL50" s="567" t="str">
        <f t="shared" si="727"/>
        <v/>
      </c>
      <c r="DM50" s="292" t="str">
        <f t="shared" si="728"/>
        <v/>
      </c>
      <c r="DN50" s="296"/>
      <c r="DO50" s="296"/>
      <c r="DP50" s="562">
        <f>COUNTIF(DJ$62:DJ$63,DL62)+COUNTIF(DL$62:DL$63,DL62)</f>
        <v>0</v>
      </c>
      <c r="DQ50" s="293" t="str">
        <f t="shared" si="729"/>
        <v/>
      </c>
      <c r="DR50" s="293" t="str">
        <f>IF((DQ50&lt;&gt;""),IF(OR($F50&lt;&gt;$G50,PrSettings!$M$4="●"),(($F50-$G50)=(DN50-DO50))*1,0),"")</f>
        <v/>
      </c>
      <c r="DS50" s="293" t="str">
        <f t="shared" si="730"/>
        <v/>
      </c>
      <c r="DT50" s="293" t="str">
        <f>IF(DQ50&lt;&gt;"",IF(ABS($F50-$G50)&gt;=PrSettings!$M$7,(ABS($F50-$G50-DN50+DO50)&lt;=1)*1,IF(AND(DQ50,$F50=$G50,$F50&gt;=PrSettings!$M$6),(ABS(DN50-$F50)&lt;=1)*1,IF(AND(ABS($F50-$G50-DN50+DO50)&lt;=1,$F50+$G50&gt;=PrSettings!$M$8),(ABS(DN50-$F50)&lt;=1)*(ABS(DO50-$G50)&lt;=1)*1,""))),"")</f>
        <v/>
      </c>
      <c r="DU50" s="300"/>
      <c r="DV50" s="574"/>
      <c r="DW50" s="565" t="str">
        <f t="shared" si="731"/>
        <v/>
      </c>
      <c r="DX50" s="566" t="str">
        <f t="shared" si="732"/>
        <v/>
      </c>
      <c r="DY50" s="567" t="str">
        <f t="shared" si="733"/>
        <v/>
      </c>
      <c r="DZ50" s="292" t="str">
        <f t="shared" si="734"/>
        <v/>
      </c>
      <c r="EA50" s="296"/>
      <c r="EB50" s="296"/>
      <c r="EC50" s="562">
        <f>COUNTIF(DW$62:DW$63,DY62)+COUNTIF(DY$62:DY$63,DY62)</f>
        <v>0</v>
      </c>
      <c r="ED50" s="293" t="str">
        <f t="shared" si="735"/>
        <v/>
      </c>
      <c r="EE50" s="293" t="str">
        <f>IF((ED50&lt;&gt;""),IF(OR($F50&lt;&gt;$G50,PrSettings!$M$4="●"),(($F50-$G50)=(EA50-EB50))*1,0),"")</f>
        <v/>
      </c>
      <c r="EF50" s="293" t="str">
        <f t="shared" si="736"/>
        <v/>
      </c>
      <c r="EG50" s="293" t="str">
        <f>IF(ED50&lt;&gt;"",IF(ABS($F50-$G50)&gt;=PrSettings!$M$7,(ABS($F50-$G50-EA50+EB50)&lt;=1)*1,IF(AND(ED50,$F50=$G50,$F50&gt;=PrSettings!$M$6),(ABS(EA50-$F50)&lt;=1)*1,IF(AND(ABS($F50-$G50-EA50+EB50)&lt;=1,$F50+$G50&gt;=PrSettings!$M$8),(ABS(EA50-$F50)&lt;=1)*(ABS(EB50-$G50)&lt;=1)*1,""))),"")</f>
        <v/>
      </c>
      <c r="EH50" s="300"/>
      <c r="EJ50" s="565" t="str">
        <f t="shared" si="737"/>
        <v/>
      </c>
      <c r="EK50" s="566" t="str">
        <f t="shared" si="738"/>
        <v/>
      </c>
      <c r="EL50" s="567" t="str">
        <f t="shared" si="739"/>
        <v/>
      </c>
      <c r="EM50" s="292" t="str">
        <f t="shared" si="740"/>
        <v/>
      </c>
      <c r="EN50" s="296"/>
      <c r="EO50" s="296"/>
      <c r="EP50" s="562">
        <f>COUNTIF(EJ$62:EJ$63,EL62)+COUNTIF(EL$62:EL$63,EL62)</f>
        <v>0</v>
      </c>
      <c r="EQ50" s="293" t="str">
        <f t="shared" si="741"/>
        <v/>
      </c>
      <c r="ER50" s="293" t="str">
        <f>IF((EQ50&lt;&gt;""),IF(OR($F50&lt;&gt;$G50,PrSettings!$M$4="●"),(($F50-$G50)=(EN50-EO50))*1,0),"")</f>
        <v/>
      </c>
      <c r="ES50" s="293" t="str">
        <f t="shared" si="742"/>
        <v/>
      </c>
      <c r="ET50" s="293" t="str">
        <f>IF(EQ50&lt;&gt;"",IF(ABS($F50-$G50)&gt;=PrSettings!$M$7,(ABS($F50-$G50-EN50+EO50)&lt;=1)*1,IF(AND(EQ50,$F50=$G50,$F50&gt;=PrSettings!$M$6),(ABS(EN50-$F50)&lt;=1)*1,IF(AND(ABS($F50-$G50-EN50+EO50)&lt;=1,$F50+$G50&gt;=PrSettings!$M$8),(ABS(EN50-$F50)&lt;=1)*(ABS(EO50-$G50)&lt;=1)*1,""))),"")</f>
        <v/>
      </c>
      <c r="EU50" s="300"/>
      <c r="EV50" s="574"/>
      <c r="EW50" s="565" t="str">
        <f t="shared" si="743"/>
        <v/>
      </c>
      <c r="EX50" s="566" t="str">
        <f t="shared" si="744"/>
        <v/>
      </c>
      <c r="EY50" s="567" t="str">
        <f t="shared" si="745"/>
        <v/>
      </c>
      <c r="EZ50" s="292" t="str">
        <f t="shared" si="746"/>
        <v/>
      </c>
      <c r="FA50" s="296"/>
      <c r="FB50" s="296"/>
      <c r="FC50" s="562">
        <f>COUNTIF(EW$62:EW$63,EY62)+COUNTIF(EY$62:EY$63,EY62)</f>
        <v>0</v>
      </c>
      <c r="FD50" s="293" t="str">
        <f t="shared" si="747"/>
        <v/>
      </c>
      <c r="FE50" s="293" t="str">
        <f>IF((FD50&lt;&gt;""),IF(OR($F50&lt;&gt;$G50,PrSettings!$M$4="●"),(($F50-$G50)=(FA50-FB50))*1,0),"")</f>
        <v/>
      </c>
      <c r="FF50" s="293" t="str">
        <f t="shared" si="748"/>
        <v/>
      </c>
      <c r="FG50" s="293" t="str">
        <f>IF(FD50&lt;&gt;"",IF(ABS($F50-$G50)&gt;=PrSettings!$M$7,(ABS($F50-$G50-FA50+FB50)&lt;=1)*1,IF(AND(FD50,$F50=$G50,$F50&gt;=PrSettings!$M$6),(ABS(FA50-$F50)&lt;=1)*1,IF(AND(ABS($F50-$G50-FA50+FB50)&lt;=1,$F50+$G50&gt;=PrSettings!$M$8),(ABS(FA50-$F50)&lt;=1)*(ABS(FB50-$G50)&lt;=1)*1,""))),"")</f>
        <v/>
      </c>
      <c r="FH50" s="300"/>
      <c r="FI50" s="574"/>
      <c r="FJ50" s="565" t="str">
        <f t="shared" si="749"/>
        <v/>
      </c>
      <c r="FK50" s="566" t="str">
        <f t="shared" si="750"/>
        <v/>
      </c>
      <c r="FL50" s="567" t="str">
        <f t="shared" si="751"/>
        <v/>
      </c>
      <c r="FM50" s="292" t="str">
        <f t="shared" si="752"/>
        <v/>
      </c>
      <c r="FN50" s="296"/>
      <c r="FO50" s="296"/>
      <c r="FP50" s="562">
        <f>COUNTIF(FJ$62:FJ$63,FL62)+COUNTIF(FL$62:FL$63,FL62)</f>
        <v>0</v>
      </c>
      <c r="FQ50" s="293" t="str">
        <f t="shared" si="753"/>
        <v/>
      </c>
      <c r="FR50" s="293" t="str">
        <f>IF((FQ50&lt;&gt;""),IF(OR($F50&lt;&gt;$G50,PrSettings!$M$4="●"),(($F50-$G50)=(FN50-FO50))*1,0),"")</f>
        <v/>
      </c>
      <c r="FS50" s="293" t="str">
        <f t="shared" si="754"/>
        <v/>
      </c>
      <c r="FT50" s="293" t="str">
        <f>IF(FQ50&lt;&gt;"",IF(ABS($F50-$G50)&gt;=PrSettings!$M$7,(ABS($F50-$G50-FN50+FO50)&lt;=1)*1,IF(AND(FQ50,$F50=$G50,$F50&gt;=PrSettings!$M$6),(ABS(FN50-$F50)&lt;=1)*1,IF(AND(ABS($F50-$G50-FN50+FO50)&lt;=1,$F50+$G50&gt;=PrSettings!$M$8),(ABS(FN50-$F50)&lt;=1)*(ABS(FO50-$G50)&lt;=1)*1,""))),"")</f>
        <v/>
      </c>
      <c r="FU50" s="300"/>
      <c r="FV50" s="574"/>
      <c r="FW50" s="565" t="str">
        <f t="shared" si="755"/>
        <v/>
      </c>
      <c r="FX50" s="566" t="str">
        <f t="shared" si="756"/>
        <v/>
      </c>
      <c r="FY50" s="567" t="str">
        <f t="shared" si="757"/>
        <v/>
      </c>
      <c r="FZ50" s="292" t="str">
        <f t="shared" si="758"/>
        <v/>
      </c>
      <c r="GA50" s="296"/>
      <c r="GB50" s="296"/>
      <c r="GC50" s="562">
        <f>COUNTIF(FW$62:FW$63,FY62)+COUNTIF(FY$62:FY$63,FY62)</f>
        <v>0</v>
      </c>
      <c r="GD50" s="293" t="str">
        <f t="shared" si="759"/>
        <v/>
      </c>
      <c r="GE50" s="293" t="str">
        <f>IF((GD50&lt;&gt;""),IF(OR($F50&lt;&gt;$G50,PrSettings!$M$4="●"),(($F50-$G50)=(GA50-GB50))*1,0),"")</f>
        <v/>
      </c>
      <c r="GF50" s="293" t="str">
        <f t="shared" si="760"/>
        <v/>
      </c>
      <c r="GG50" s="293" t="str">
        <f>IF(GD50&lt;&gt;"",IF(ABS($F50-$G50)&gt;=PrSettings!$M$7,(ABS($F50-$G50-GA50+GB50)&lt;=1)*1,IF(AND(GD50,$F50=$G50,$F50&gt;=PrSettings!$M$6),(ABS(GA50-$F50)&lt;=1)*1,IF(AND(ABS($F50-$G50-GA50+GB50)&lt;=1,$F50+$G50&gt;=PrSettings!$M$8),(ABS(GA50-$F50)&lt;=1)*(ABS(GB50-$G50)&lt;=1)*1,""))),"")</f>
        <v/>
      </c>
      <c r="GH50" s="300"/>
      <c r="GJ50" s="565" t="str">
        <f t="shared" si="761"/>
        <v/>
      </c>
      <c r="GK50" s="566" t="str">
        <f t="shared" si="762"/>
        <v/>
      </c>
      <c r="GL50" s="567" t="str">
        <f t="shared" si="763"/>
        <v/>
      </c>
      <c r="GM50" s="292" t="str">
        <f t="shared" si="764"/>
        <v/>
      </c>
      <c r="GN50" s="296"/>
      <c r="GO50" s="296"/>
      <c r="GP50" s="562">
        <f>COUNTIF(GJ$62:GJ$63,GL62)+COUNTIF(GL$62:GL$63,GL62)</f>
        <v>0</v>
      </c>
      <c r="GQ50" s="293" t="str">
        <f t="shared" si="765"/>
        <v/>
      </c>
      <c r="GR50" s="293" t="str">
        <f>IF((GQ50&lt;&gt;""),IF(OR($F50&lt;&gt;$G50,PrSettings!$M$4="●"),(($F50-$G50)=(GN50-GO50))*1,0),"")</f>
        <v/>
      </c>
      <c r="GS50" s="293" t="str">
        <f t="shared" si="766"/>
        <v/>
      </c>
      <c r="GT50" s="293" t="str">
        <f>IF(GQ50&lt;&gt;"",IF(ABS($F50-$G50)&gt;=PrSettings!$M$7,(ABS($F50-$G50-GN50+GO50)&lt;=1)*1,IF(AND(GQ50,$F50=$G50,$F50&gt;=PrSettings!$M$6),(ABS(GN50-$F50)&lt;=1)*1,IF(AND(ABS($F50-$G50-GN50+GO50)&lt;=1,$F50+$G50&gt;=PrSettings!$M$8),(ABS(GN50-$F50)&lt;=1)*(ABS(GO50-$G50)&lt;=1)*1,""))),"")</f>
        <v/>
      </c>
      <c r="GU50" s="300"/>
      <c r="GV50" s="574"/>
      <c r="GW50" s="565" t="str">
        <f t="shared" si="767"/>
        <v/>
      </c>
      <c r="GX50" s="566" t="str">
        <f t="shared" si="768"/>
        <v/>
      </c>
      <c r="GY50" s="567" t="str">
        <f t="shared" si="769"/>
        <v/>
      </c>
      <c r="GZ50" s="292" t="str">
        <f t="shared" si="770"/>
        <v/>
      </c>
      <c r="HA50" s="296"/>
      <c r="HB50" s="296"/>
      <c r="HC50" s="562">
        <f>COUNTIF(GW$62:GW$63,GY62)+COUNTIF(GY$62:GY$63,GY62)</f>
        <v>0</v>
      </c>
      <c r="HD50" s="293" t="str">
        <f t="shared" si="771"/>
        <v/>
      </c>
      <c r="HE50" s="293" t="str">
        <f>IF((HD50&lt;&gt;""),IF(OR($F50&lt;&gt;$G50,PrSettings!$M$4="●"),(($F50-$G50)=(HA50-HB50))*1,0),"")</f>
        <v/>
      </c>
      <c r="HF50" s="293" t="str">
        <f t="shared" si="772"/>
        <v/>
      </c>
      <c r="HG50" s="293" t="str">
        <f>IF(HD50&lt;&gt;"",IF(ABS($F50-$G50)&gt;=PrSettings!$M$7,(ABS($F50-$G50-HA50+HB50)&lt;=1)*1,IF(AND(HD50,$F50=$G50,$F50&gt;=PrSettings!$M$6),(ABS(HA50-$F50)&lt;=1)*1,IF(AND(ABS($F50-$G50-HA50+HB50)&lt;=1,$F50+$G50&gt;=PrSettings!$M$8),(ABS(HA50-$F50)&lt;=1)*(ABS(HB50-$G50)&lt;=1)*1,""))),"")</f>
        <v/>
      </c>
      <c r="HH50" s="300"/>
      <c r="HI50" s="574"/>
      <c r="HJ50" s="565" t="str">
        <f t="shared" si="773"/>
        <v/>
      </c>
      <c r="HK50" s="566" t="str">
        <f t="shared" si="774"/>
        <v/>
      </c>
      <c r="HL50" s="567" t="str">
        <f t="shared" si="775"/>
        <v/>
      </c>
      <c r="HM50" s="292" t="str">
        <f t="shared" si="776"/>
        <v/>
      </c>
      <c r="HN50" s="296"/>
      <c r="HO50" s="296"/>
      <c r="HP50" s="562">
        <f>COUNTIF(HJ$62:HJ$63,HL62)+COUNTIF(HL$62:HL$63,HL62)</f>
        <v>0</v>
      </c>
      <c r="HQ50" s="293" t="str">
        <f t="shared" si="777"/>
        <v/>
      </c>
      <c r="HR50" s="293" t="str">
        <f>IF((HQ50&lt;&gt;""),IF(OR($F50&lt;&gt;$G50,PrSettings!$M$4="●"),(($F50-$G50)=(HN50-HO50))*1,0),"")</f>
        <v/>
      </c>
      <c r="HS50" s="293" t="str">
        <f t="shared" si="778"/>
        <v/>
      </c>
      <c r="HT50" s="293" t="str">
        <f>IF(HQ50&lt;&gt;"",IF(ABS($F50-$G50)&gt;=PrSettings!$M$7,(ABS($F50-$G50-HN50+HO50)&lt;=1)*1,IF(AND(HQ50,$F50=$G50,$F50&gt;=PrSettings!$M$6),(ABS(HN50-$F50)&lt;=1)*1,IF(AND(ABS($F50-$G50-HN50+HO50)&lt;=1,$F50+$G50&gt;=PrSettings!$M$8),(ABS(HN50-$F50)&lt;=1)*(ABS(HO50-$G50)&lt;=1)*1,""))),"")</f>
        <v/>
      </c>
      <c r="HU50" s="300"/>
      <c r="HV50" s="574"/>
      <c r="HW50" s="565" t="str">
        <f t="shared" si="779"/>
        <v/>
      </c>
      <c r="HX50" s="566" t="str">
        <f t="shared" si="780"/>
        <v/>
      </c>
      <c r="HY50" s="567" t="str">
        <f t="shared" si="781"/>
        <v/>
      </c>
      <c r="HZ50" s="292" t="str">
        <f t="shared" si="782"/>
        <v/>
      </c>
      <c r="IA50" s="296"/>
      <c r="IB50" s="296"/>
      <c r="IC50" s="562">
        <f>COUNTIF(HW$62:HW$63,HY62)+COUNTIF(HY$62:HY$63,HY62)</f>
        <v>0</v>
      </c>
      <c r="ID50" s="293" t="str">
        <f t="shared" si="783"/>
        <v/>
      </c>
      <c r="IE50" s="293" t="str">
        <f>IF((ID50&lt;&gt;""),IF(OR($F50&lt;&gt;$G50,PrSettings!$M$4="●"),(($F50-$G50)=(IA50-IB50))*1,0),"")</f>
        <v/>
      </c>
      <c r="IF50" s="293" t="str">
        <f t="shared" si="784"/>
        <v/>
      </c>
      <c r="IG50" s="293" t="str">
        <f>IF(ID50&lt;&gt;"",IF(ABS($F50-$G50)&gt;=PrSettings!$M$7,(ABS($F50-$G50-IA50+IB50)&lt;=1)*1,IF(AND(ID50,$F50=$G50,$F50&gt;=PrSettings!$M$6),(ABS(IA50-$F50)&lt;=1)*1,IF(AND(ABS($F50-$G50-IA50+IB50)&lt;=1,$F50+$G50&gt;=PrSettings!$M$8),(ABS(IA50-$F50)&lt;=1)*(ABS(IB50-$G50)&lt;=1)*1,""))),"")</f>
        <v/>
      </c>
      <c r="IH50" s="300"/>
      <c r="IJ50" s="565" t="str">
        <f t="shared" si="785"/>
        <v/>
      </c>
      <c r="IK50" s="566" t="str">
        <f t="shared" si="786"/>
        <v/>
      </c>
      <c r="IL50" s="567" t="str">
        <f t="shared" si="787"/>
        <v/>
      </c>
      <c r="IM50" s="292" t="str">
        <f t="shared" si="788"/>
        <v/>
      </c>
      <c r="IN50" s="296"/>
      <c r="IO50" s="296"/>
      <c r="IP50" s="562">
        <f>COUNTIF(IJ$62:IJ$63,IL62)+COUNTIF(IL$62:IL$63,IL62)</f>
        <v>0</v>
      </c>
      <c r="IQ50" s="293" t="str">
        <f t="shared" si="789"/>
        <v/>
      </c>
      <c r="IR50" s="293" t="str">
        <f>IF((IQ50&lt;&gt;""),IF(OR($F50&lt;&gt;$G50,PrSettings!$M$4="●"),(($F50-$G50)=(IN50-IO50))*1,0),"")</f>
        <v/>
      </c>
      <c r="IS50" s="293" t="str">
        <f t="shared" si="790"/>
        <v/>
      </c>
      <c r="IT50" s="293" t="str">
        <f>IF(IQ50&lt;&gt;"",IF(ABS($F50-$G50)&gt;=PrSettings!$M$7,(ABS($F50-$G50-IN50+IO50)&lt;=1)*1,IF(AND(IQ50,$F50=$G50,$F50&gt;=PrSettings!$M$6),(ABS(IN50-$F50)&lt;=1)*1,IF(AND(ABS($F50-$G50-IN50+IO50)&lt;=1,$F50+$G50&gt;=PrSettings!$M$8),(ABS(IN50-$F50)&lt;=1)*(ABS(IO50-$G50)&lt;=1)*1,""))),"")</f>
        <v/>
      </c>
      <c r="IU50" s="300"/>
      <c r="IV50" s="574"/>
      <c r="IW50" s="565" t="str">
        <f t="shared" si="791"/>
        <v/>
      </c>
      <c r="IX50" s="566" t="str">
        <f t="shared" si="792"/>
        <v/>
      </c>
      <c r="IY50" s="567" t="str">
        <f t="shared" si="793"/>
        <v/>
      </c>
      <c r="IZ50" s="292" t="str">
        <f t="shared" si="794"/>
        <v/>
      </c>
      <c r="JA50" s="296"/>
      <c r="JB50" s="296"/>
      <c r="JC50" s="562">
        <f>COUNTIF(IW$62:IW$63,IY62)+COUNTIF(IY$62:IY$63,IY62)</f>
        <v>0</v>
      </c>
      <c r="JD50" s="293" t="str">
        <f t="shared" si="795"/>
        <v/>
      </c>
      <c r="JE50" s="293" t="str">
        <f>IF((JD50&lt;&gt;""),IF(OR($F50&lt;&gt;$G50,PrSettings!$M$4="●"),(($F50-$G50)=(JA50-JB50))*1,0),"")</f>
        <v/>
      </c>
      <c r="JF50" s="293" t="str">
        <f t="shared" si="796"/>
        <v/>
      </c>
      <c r="JG50" s="293" t="str">
        <f>IF(JD50&lt;&gt;"",IF(ABS($F50-$G50)&gt;=PrSettings!$M$7,(ABS($F50-$G50-JA50+JB50)&lt;=1)*1,IF(AND(JD50,$F50=$G50,$F50&gt;=PrSettings!$M$6),(ABS(JA50-$F50)&lt;=1)*1,IF(AND(ABS($F50-$G50-JA50+JB50)&lt;=1,$F50+$G50&gt;=PrSettings!$M$8),(ABS(JA50-$F50)&lt;=1)*(ABS(JB50-$G50)&lt;=1)*1,""))),"")</f>
        <v/>
      </c>
      <c r="JH50" s="300"/>
      <c r="JI50" s="574"/>
      <c r="JJ50" s="565" t="str">
        <f t="shared" si="797"/>
        <v/>
      </c>
      <c r="JK50" s="566" t="str">
        <f t="shared" si="798"/>
        <v/>
      </c>
      <c r="JL50" s="567" t="str">
        <f t="shared" si="799"/>
        <v/>
      </c>
      <c r="JM50" s="292" t="str">
        <f t="shared" si="800"/>
        <v/>
      </c>
      <c r="JN50" s="296"/>
      <c r="JO50" s="296"/>
      <c r="JP50" s="562">
        <f>COUNTIF(JJ$62:JJ$63,JL62)+COUNTIF(JL$62:JL$63,JL62)</f>
        <v>0</v>
      </c>
      <c r="JQ50" s="293" t="str">
        <f t="shared" si="801"/>
        <v/>
      </c>
      <c r="JR50" s="293" t="str">
        <f>IF((JQ50&lt;&gt;""),IF(OR($F50&lt;&gt;$G50,PrSettings!$M$4="●"),(($F50-$G50)=(JN50-JO50))*1,0),"")</f>
        <v/>
      </c>
      <c r="JS50" s="293" t="str">
        <f t="shared" si="802"/>
        <v/>
      </c>
      <c r="JT50" s="293" t="str">
        <f>IF(JQ50&lt;&gt;"",IF(ABS($F50-$G50)&gt;=PrSettings!$M$7,(ABS($F50-$G50-JN50+JO50)&lt;=1)*1,IF(AND(JQ50,$F50=$G50,$F50&gt;=PrSettings!$M$6),(ABS(JN50-$F50)&lt;=1)*1,IF(AND(ABS($F50-$G50-JN50+JO50)&lt;=1,$F50+$G50&gt;=PrSettings!$M$8),(ABS(JN50-$F50)&lt;=1)*(ABS(JO50-$G50)&lt;=1)*1,""))),"")</f>
        <v/>
      </c>
      <c r="JU50" s="300"/>
      <c r="JV50" s="574"/>
      <c r="JW50" s="565" t="str">
        <f t="shared" si="803"/>
        <v/>
      </c>
      <c r="JX50" s="566" t="str">
        <f t="shared" si="804"/>
        <v/>
      </c>
      <c r="JY50" s="567" t="str">
        <f t="shared" si="805"/>
        <v/>
      </c>
      <c r="JZ50" s="292" t="str">
        <f t="shared" si="806"/>
        <v/>
      </c>
      <c r="KA50" s="296"/>
      <c r="KB50" s="296"/>
      <c r="KC50" s="562">
        <f>COUNTIF(JW$62:JW$63,JY62)+COUNTIF(JY$62:JY$63,JY62)</f>
        <v>0</v>
      </c>
      <c r="KD50" s="293" t="str">
        <f t="shared" si="807"/>
        <v/>
      </c>
      <c r="KE50" s="293" t="str">
        <f>IF((KD50&lt;&gt;""),IF(OR($F50&lt;&gt;$G50,PrSettings!$M$4="●"),(($F50-$G50)=(KA50-KB50))*1,0),"")</f>
        <v/>
      </c>
      <c r="KF50" s="293" t="str">
        <f t="shared" si="808"/>
        <v/>
      </c>
      <c r="KG50" s="293" t="str">
        <f>IF(KD50&lt;&gt;"",IF(ABS($F50-$G50)&gt;=PrSettings!$M$7,(ABS($F50-$G50-KA50+KB50)&lt;=1)*1,IF(AND(KD50,$F50=$G50,$F50&gt;=PrSettings!$M$6),(ABS(KA50-$F50)&lt;=1)*1,IF(AND(ABS($F50-$G50-KA50+KB50)&lt;=1,$F50+$G50&gt;=PrSettings!$M$8),(ABS(KA50-$F50)&lt;=1)*(ABS(KB50-$G50)&lt;=1)*1,""))),"")</f>
        <v/>
      </c>
      <c r="KH50" s="300"/>
      <c r="KJ50" s="565" t="str">
        <f t="shared" si="809"/>
        <v/>
      </c>
      <c r="KK50" s="566" t="str">
        <f t="shared" si="810"/>
        <v/>
      </c>
      <c r="KL50" s="567" t="str">
        <f t="shared" si="811"/>
        <v/>
      </c>
      <c r="KM50" s="292" t="str">
        <f t="shared" si="812"/>
        <v/>
      </c>
      <c r="KN50" s="296"/>
      <c r="KO50" s="296"/>
      <c r="KP50" s="562">
        <f>COUNTIF(KJ$62:KJ$63,KL62)+COUNTIF(KL$62:KL$63,KL62)</f>
        <v>0</v>
      </c>
      <c r="KQ50" s="293" t="str">
        <f t="shared" si="813"/>
        <v/>
      </c>
      <c r="KR50" s="293" t="str">
        <f>IF((KQ50&lt;&gt;""),IF(OR($F50&lt;&gt;$G50,PrSettings!$M$4="●"),(($F50-$G50)=(KN50-KO50))*1,0),"")</f>
        <v/>
      </c>
      <c r="KS50" s="293" t="str">
        <f t="shared" si="814"/>
        <v/>
      </c>
      <c r="KT50" s="293" t="str">
        <f>IF(KQ50&lt;&gt;"",IF(ABS($F50-$G50)&gt;=PrSettings!$M$7,(ABS($F50-$G50-KN50+KO50)&lt;=1)*1,IF(AND(KQ50,$F50=$G50,$F50&gt;=PrSettings!$M$6),(ABS(KN50-$F50)&lt;=1)*1,IF(AND(ABS($F50-$G50-KN50+KO50)&lt;=1,$F50+$G50&gt;=PrSettings!$M$8),(ABS(KN50-$F50)&lt;=1)*(ABS(KO50-$G50)&lt;=1)*1,""))),"")</f>
        <v/>
      </c>
      <c r="KU50" s="300"/>
      <c r="KV50" s="574"/>
      <c r="KW50" s="565" t="str">
        <f t="shared" si="815"/>
        <v/>
      </c>
      <c r="KX50" s="566" t="str">
        <f t="shared" si="816"/>
        <v/>
      </c>
      <c r="KY50" s="567" t="str">
        <f t="shared" si="817"/>
        <v/>
      </c>
      <c r="KZ50" s="292" t="str">
        <f t="shared" si="818"/>
        <v/>
      </c>
      <c r="LA50" s="296"/>
      <c r="LB50" s="296"/>
      <c r="LC50" s="562">
        <f>COUNTIF(KW$62:KW$63,KY62)+COUNTIF(KY$62:KY$63,KY62)</f>
        <v>0</v>
      </c>
      <c r="LD50" s="293" t="str">
        <f t="shared" si="819"/>
        <v/>
      </c>
      <c r="LE50" s="293" t="str">
        <f>IF((LD50&lt;&gt;""),IF(OR($F50&lt;&gt;$G50,PrSettings!$M$4="●"),(($F50-$G50)=(LA50-LB50))*1,0),"")</f>
        <v/>
      </c>
      <c r="LF50" s="293" t="str">
        <f t="shared" si="820"/>
        <v/>
      </c>
      <c r="LG50" s="293" t="str">
        <f>IF(LD50&lt;&gt;"",IF(ABS($F50-$G50)&gt;=PrSettings!$M$7,(ABS($F50-$G50-LA50+LB50)&lt;=1)*1,IF(AND(LD50,$F50=$G50,$F50&gt;=PrSettings!$M$6),(ABS(LA50-$F50)&lt;=1)*1,IF(AND(ABS($F50-$G50-LA50+LB50)&lt;=1,$F50+$G50&gt;=PrSettings!$M$8),(ABS(LA50-$F50)&lt;=1)*(ABS(LB50-$G50)&lt;=1)*1,""))),"")</f>
        <v/>
      </c>
      <c r="LH50" s="300"/>
      <c r="LI50" s="574"/>
      <c r="LJ50" s="565" t="str">
        <f t="shared" si="821"/>
        <v/>
      </c>
      <c r="LK50" s="566" t="str">
        <f t="shared" si="822"/>
        <v/>
      </c>
      <c r="LL50" s="567" t="str">
        <f t="shared" si="823"/>
        <v/>
      </c>
      <c r="LM50" s="292" t="str">
        <f t="shared" si="824"/>
        <v/>
      </c>
      <c r="LN50" s="296"/>
      <c r="LO50" s="296"/>
      <c r="LP50" s="562">
        <f>COUNTIF(LJ$62:LJ$63,LL62)+COUNTIF(LL$62:LL$63,LL62)</f>
        <v>0</v>
      </c>
      <c r="LQ50" s="293" t="str">
        <f t="shared" si="825"/>
        <v/>
      </c>
      <c r="LR50" s="293" t="str">
        <f>IF((LQ50&lt;&gt;""),IF(OR($F50&lt;&gt;$G50,PrSettings!$M$4="●"),(($F50-$G50)=(LN50-LO50))*1,0),"")</f>
        <v/>
      </c>
      <c r="LS50" s="293" t="str">
        <f t="shared" si="826"/>
        <v/>
      </c>
      <c r="LT50" s="293" t="str">
        <f>IF(LQ50&lt;&gt;"",IF(ABS($F50-$G50)&gt;=PrSettings!$M$7,(ABS($F50-$G50-LN50+LO50)&lt;=1)*1,IF(AND(LQ50,$F50=$G50,$F50&gt;=PrSettings!$M$6),(ABS(LN50-$F50)&lt;=1)*1,IF(AND(ABS($F50-$G50-LN50+LO50)&lt;=1,$F50+$G50&gt;=PrSettings!$M$8),(ABS(LN50-$F50)&lt;=1)*(ABS(LO50-$G50)&lt;=1)*1,""))),"")</f>
        <v/>
      </c>
      <c r="LU50" s="300"/>
      <c r="LV50" s="574"/>
      <c r="LW50" s="565" t="str">
        <f t="shared" si="827"/>
        <v/>
      </c>
      <c r="LX50" s="566" t="str">
        <f t="shared" si="828"/>
        <v/>
      </c>
      <c r="LY50" s="567" t="str">
        <f t="shared" si="829"/>
        <v/>
      </c>
      <c r="LZ50" s="292" t="str">
        <f t="shared" si="830"/>
        <v/>
      </c>
      <c r="MA50" s="296"/>
      <c r="MB50" s="296"/>
      <c r="MC50" s="562">
        <f>COUNTIF(LW$62:LW$63,LY62)+COUNTIF(LY$62:LY$63,LY62)</f>
        <v>0</v>
      </c>
      <c r="MD50" s="293" t="str">
        <f t="shared" si="831"/>
        <v/>
      </c>
      <c r="ME50" s="293" t="str">
        <f>IF((MD50&lt;&gt;""),IF(OR($F50&lt;&gt;$G50,PrSettings!$M$4="●"),(($F50-$G50)=(MA50-MB50))*1,0),"")</f>
        <v/>
      </c>
      <c r="MF50" s="293" t="str">
        <f t="shared" si="832"/>
        <v/>
      </c>
      <c r="MG50" s="293" t="str">
        <f>IF(MD50&lt;&gt;"",IF(ABS($F50-$G50)&gt;=PrSettings!$M$7,(ABS($F50-$G50-MA50+MB50)&lt;=1)*1,IF(AND(MD50,$F50=$G50,$F50&gt;=PrSettings!$M$6),(ABS(MA50-$F50)&lt;=1)*1,IF(AND(ABS($F50-$G50-MA50+MB50)&lt;=1,$F50+$G50&gt;=PrSettings!$M$8),(ABS(MA50-$F50)&lt;=1)*(ABS(MB50-$G50)&lt;=1)*1,""))),"")</f>
        <v/>
      </c>
      <c r="MH50" s="300"/>
    </row>
    <row r="51" spans="1:346" s="24" customFormat="1" x14ac:dyDescent="0.25">
      <c r="A51" s="272"/>
      <c r="B51" s="291" t="str">
        <f>IF(C51="","",INDEX(Groups!$C$7:$C$35,MATCH(C51,Groups!$D$7:$D$35,0)))</f>
        <v/>
      </c>
      <c r="C51" s="292" t="str">
        <f>EURO!$K$54</f>
        <v/>
      </c>
      <c r="D51" s="293" t="str">
        <f>IF(E51="","",INDEX(Groups!$C$7:$C$35,MATCH(E51,Groups!$D$7:$D$35,0)))</f>
        <v/>
      </c>
      <c r="E51" s="292" t="str">
        <f>EURO!$L$54</f>
        <v/>
      </c>
      <c r="F51" s="294" t="str">
        <f>IF(AND(EURO!$K$55&lt;&gt;"",EURO!$L$55&lt;&gt;""),EURO!$K$55,"")</f>
        <v/>
      </c>
      <c r="G51" s="295" t="str">
        <f>IF(AND(EURO!$K$55&lt;&gt;"",EURO!$L$55&lt;&gt;""),EURO!$L$55,"")</f>
        <v/>
      </c>
      <c r="H51" s="558" t="str">
        <f>IF(AND(F51&lt;&gt;"",G51&lt;&gt;"",F51=G51,EURO!$K$57&lt;&gt;"",EURO!$L$57&lt;&gt;""),"("&amp;EURO!$K$57&amp;Sprache!$E$149&amp;EURO!$L$57&amp;")","")</f>
        <v/>
      </c>
      <c r="I51" s="552"/>
      <c r="J51" s="565" t="str">
        <f t="shared" si="677"/>
        <v/>
      </c>
      <c r="K51" s="566" t="str">
        <f t="shared" si="678"/>
        <v/>
      </c>
      <c r="L51" s="567" t="str">
        <f t="shared" si="679"/>
        <v/>
      </c>
      <c r="M51" s="292" t="str">
        <f t="shared" si="680"/>
        <v/>
      </c>
      <c r="N51" s="296"/>
      <c r="O51" s="296"/>
      <c r="P51" s="562">
        <f>COUNTIF(J$62:J$63,L63)+COUNTIF(L$62:L$63,L63)</f>
        <v>0</v>
      </c>
      <c r="Q51" s="293" t="str">
        <f t="shared" si="681"/>
        <v/>
      </c>
      <c r="R51" s="293" t="str">
        <f>IF((Q51&lt;&gt;""),IF(OR($F51&lt;&gt;$G51,PrSettings!$M$4="●"),(($F51-$G51)=(N51-O51))*1,0),"")</f>
        <v/>
      </c>
      <c r="S51" s="293" t="str">
        <f t="shared" si="682"/>
        <v/>
      </c>
      <c r="T51" s="293" t="str">
        <f>IF(Q51&lt;&gt;"",IF(ABS($F51-$G51)&gt;=PrSettings!$M$7,(ABS($F51-$G51-N51+O51)&lt;=1)*1,IF(AND(Q51,$F51=$G51,$F51&gt;=PrSettings!$M$6),(ABS(N51-$F51)&lt;=1)*1,IF(AND(ABS($F51-$G51-N51+O51)&lt;=1,$F51+$G51&gt;=PrSettings!$M$8),(ABS(N51-$F51)&lt;=1)*(ABS(O51-$G51)&lt;=1)*1,""))),"")</f>
        <v/>
      </c>
      <c r="U51" s="300"/>
      <c r="W51" s="565" t="str">
        <f t="shared" si="683"/>
        <v/>
      </c>
      <c r="X51" s="566" t="str">
        <f t="shared" si="684"/>
        <v/>
      </c>
      <c r="Y51" s="567" t="str">
        <f t="shared" si="685"/>
        <v/>
      </c>
      <c r="Z51" s="292" t="str">
        <f t="shared" si="686"/>
        <v/>
      </c>
      <c r="AA51" s="296"/>
      <c r="AB51" s="296"/>
      <c r="AC51" s="562">
        <f>COUNTIF(W$62:W$63,Y63)+COUNTIF(Y$62:Y$63,Y63)</f>
        <v>0</v>
      </c>
      <c r="AD51" s="293" t="str">
        <f t="shared" si="687"/>
        <v/>
      </c>
      <c r="AE51" s="293" t="str">
        <f>IF((AD51&lt;&gt;""),IF(OR($F51&lt;&gt;$G51,PrSettings!$M$4="●"),(($F51-$G51)=(AA51-AB51))*1,0),"")</f>
        <v/>
      </c>
      <c r="AF51" s="293" t="str">
        <f t="shared" si="688"/>
        <v/>
      </c>
      <c r="AG51" s="293" t="str">
        <f>IF(AD51&lt;&gt;"",IF(ABS($F51-$G51)&gt;=PrSettings!$M$7,(ABS($F51-$G51-AA51+AB51)&lt;=1)*1,IF(AND(AD51,$F51=$G51,$F51&gt;=PrSettings!$M$6),(ABS(AA51-$F51)&lt;=1)*1,IF(AND(ABS($F51-$G51-AA51+AB51)&lt;=1,$F51+$G51&gt;=PrSettings!$M$8),(ABS(AA51-$F51)&lt;=1)*(ABS(AB51-$G51)&lt;=1)*1,""))),"")</f>
        <v/>
      </c>
      <c r="AH51" s="300"/>
      <c r="AJ51" s="565" t="str">
        <f t="shared" si="689"/>
        <v/>
      </c>
      <c r="AK51" s="566" t="str">
        <f t="shared" si="690"/>
        <v/>
      </c>
      <c r="AL51" s="567" t="str">
        <f t="shared" si="691"/>
        <v/>
      </c>
      <c r="AM51" s="292" t="str">
        <f t="shared" si="692"/>
        <v/>
      </c>
      <c r="AN51" s="296"/>
      <c r="AO51" s="296"/>
      <c r="AP51" s="562">
        <f>COUNTIF(AJ$62:AJ$63,AL63)+COUNTIF(AL$62:AL$63,AL63)</f>
        <v>0</v>
      </c>
      <c r="AQ51" s="293" t="str">
        <f t="shared" si="693"/>
        <v/>
      </c>
      <c r="AR51" s="293" t="str">
        <f>IF((AQ51&lt;&gt;""),IF(OR($F51&lt;&gt;$G51,PrSettings!$M$4="●"),(($F51-$G51)=(AN51-AO51))*1,0),"")</f>
        <v/>
      </c>
      <c r="AS51" s="293" t="str">
        <f t="shared" si="694"/>
        <v/>
      </c>
      <c r="AT51" s="293" t="str">
        <f>IF(AQ51&lt;&gt;"",IF(ABS($F51-$G51)&gt;=PrSettings!$M$7,(ABS($F51-$G51-AN51+AO51)&lt;=1)*1,IF(AND(AQ51,$F51=$G51,$F51&gt;=PrSettings!$M$6),(ABS(AN51-$F51)&lt;=1)*1,IF(AND(ABS($F51-$G51-AN51+AO51)&lt;=1,$F51+$G51&gt;=PrSettings!$M$8),(ABS(AN51-$F51)&lt;=1)*(ABS(AO51-$G51)&lt;=1)*1,""))),"")</f>
        <v/>
      </c>
      <c r="AU51" s="300"/>
      <c r="AW51" s="565" t="str">
        <f t="shared" si="695"/>
        <v/>
      </c>
      <c r="AX51" s="566" t="str">
        <f t="shared" si="696"/>
        <v/>
      </c>
      <c r="AY51" s="567" t="str">
        <f t="shared" si="697"/>
        <v/>
      </c>
      <c r="AZ51" s="292" t="str">
        <f t="shared" si="698"/>
        <v/>
      </c>
      <c r="BA51" s="296"/>
      <c r="BB51" s="296"/>
      <c r="BC51" s="562">
        <f>COUNTIF(AW$62:AW$63,AY63)+COUNTIF(AY$62:AY$63,AY63)</f>
        <v>0</v>
      </c>
      <c r="BD51" s="293" t="str">
        <f t="shared" si="699"/>
        <v/>
      </c>
      <c r="BE51" s="293" t="str">
        <f>IF((BD51&lt;&gt;""),IF(OR($F51&lt;&gt;$G51,PrSettings!$M$4="●"),(($F51-$G51)=(BA51-BB51))*1,0),"")</f>
        <v/>
      </c>
      <c r="BF51" s="293" t="str">
        <f t="shared" si="700"/>
        <v/>
      </c>
      <c r="BG51" s="293" t="str">
        <f>IF(BD51&lt;&gt;"",IF(ABS($F51-$G51)&gt;=PrSettings!$M$7,(ABS($F51-$G51-BA51+BB51)&lt;=1)*1,IF(AND(BD51,$F51=$G51,$F51&gt;=PrSettings!$M$6),(ABS(BA51-$F51)&lt;=1)*1,IF(AND(ABS($F51-$G51-BA51+BB51)&lt;=1,$F51+$G51&gt;=PrSettings!$M$8),(ABS(BA51-$F51)&lt;=1)*(ABS(BB51-$G51)&lt;=1)*1,""))),"")</f>
        <v/>
      </c>
      <c r="BH51" s="300"/>
      <c r="BJ51" s="565" t="str">
        <f t="shared" si="701"/>
        <v/>
      </c>
      <c r="BK51" s="566" t="str">
        <f t="shared" si="702"/>
        <v/>
      </c>
      <c r="BL51" s="567" t="str">
        <f t="shared" si="703"/>
        <v/>
      </c>
      <c r="BM51" s="292" t="str">
        <f t="shared" si="704"/>
        <v/>
      </c>
      <c r="BN51" s="296"/>
      <c r="BO51" s="296"/>
      <c r="BP51" s="562">
        <f>COUNTIF(BJ$62:BJ$63,BL63)+COUNTIF(BL$62:BL$63,BL63)</f>
        <v>0</v>
      </c>
      <c r="BQ51" s="293" t="str">
        <f t="shared" si="705"/>
        <v/>
      </c>
      <c r="BR51" s="293" t="str">
        <f>IF((BQ51&lt;&gt;""),IF(OR($F51&lt;&gt;$G51,PrSettings!$M$4="●"),(($F51-$G51)=(BN51-BO51))*1,0),"")</f>
        <v/>
      </c>
      <c r="BS51" s="293" t="str">
        <f t="shared" si="706"/>
        <v/>
      </c>
      <c r="BT51" s="293" t="str">
        <f>IF(BQ51&lt;&gt;"",IF(ABS($F51-$G51)&gt;=PrSettings!$M$7,(ABS($F51-$G51-BN51+BO51)&lt;=1)*1,IF(AND(BQ51,$F51=$G51,$F51&gt;=PrSettings!$M$6),(ABS(BN51-$F51)&lt;=1)*1,IF(AND(ABS($F51-$G51-BN51+BO51)&lt;=1,$F51+$G51&gt;=PrSettings!$M$8),(ABS(BN51-$F51)&lt;=1)*(ABS(BO51-$G51)&lt;=1)*1,""))),"")</f>
        <v/>
      </c>
      <c r="BU51" s="300"/>
      <c r="BW51" s="565" t="str">
        <f t="shared" si="707"/>
        <v/>
      </c>
      <c r="BX51" s="566" t="str">
        <f t="shared" si="708"/>
        <v/>
      </c>
      <c r="BY51" s="567" t="str">
        <f t="shared" si="709"/>
        <v/>
      </c>
      <c r="BZ51" s="292" t="str">
        <f t="shared" si="710"/>
        <v/>
      </c>
      <c r="CA51" s="296"/>
      <c r="CB51" s="296"/>
      <c r="CC51" s="562">
        <f>COUNTIF(BW$62:BW$63,BY63)+COUNTIF(BY$62:BY$63,BY63)</f>
        <v>0</v>
      </c>
      <c r="CD51" s="293" t="str">
        <f t="shared" si="711"/>
        <v/>
      </c>
      <c r="CE51" s="293" t="str">
        <f>IF((CD51&lt;&gt;""),IF(OR($F51&lt;&gt;$G51,PrSettings!$M$4="●"),(($F51-$G51)=(CA51-CB51))*1,0),"")</f>
        <v/>
      </c>
      <c r="CF51" s="293" t="str">
        <f t="shared" si="712"/>
        <v/>
      </c>
      <c r="CG51" s="293" t="str">
        <f>IF(CD51&lt;&gt;"",IF(ABS($F51-$G51)&gt;=PrSettings!$M$7,(ABS($F51-$G51-CA51+CB51)&lt;=1)*1,IF(AND(CD51,$F51=$G51,$F51&gt;=PrSettings!$M$6),(ABS(CA51-$F51)&lt;=1)*1,IF(AND(ABS($F51-$G51-CA51+CB51)&lt;=1,$F51+$G51&gt;=PrSettings!$M$8),(ABS(CA51-$F51)&lt;=1)*(ABS(CB51-$G51)&lt;=1)*1,""))),"")</f>
        <v/>
      </c>
      <c r="CH51" s="300"/>
      <c r="CJ51" s="565" t="str">
        <f t="shared" si="713"/>
        <v/>
      </c>
      <c r="CK51" s="566" t="str">
        <f t="shared" si="714"/>
        <v/>
      </c>
      <c r="CL51" s="567" t="str">
        <f t="shared" si="715"/>
        <v/>
      </c>
      <c r="CM51" s="292" t="str">
        <f t="shared" si="716"/>
        <v/>
      </c>
      <c r="CN51" s="296"/>
      <c r="CO51" s="296"/>
      <c r="CP51" s="562">
        <f>COUNTIF(CJ$62:CJ$63,CL63)+COUNTIF(CL$62:CL$63,CL63)</f>
        <v>0</v>
      </c>
      <c r="CQ51" s="293" t="str">
        <f t="shared" si="717"/>
        <v/>
      </c>
      <c r="CR51" s="293" t="str">
        <f>IF((CQ51&lt;&gt;""),IF(OR($F51&lt;&gt;$G51,PrSettings!$M$4="●"),(($F51-$G51)=(CN51-CO51))*1,0),"")</f>
        <v/>
      </c>
      <c r="CS51" s="293" t="str">
        <f t="shared" si="718"/>
        <v/>
      </c>
      <c r="CT51" s="293" t="str">
        <f>IF(CQ51&lt;&gt;"",IF(ABS($F51-$G51)&gt;=PrSettings!$M$7,(ABS($F51-$G51-CN51+CO51)&lt;=1)*1,IF(AND(CQ51,$F51=$G51,$F51&gt;=PrSettings!$M$6),(ABS(CN51-$F51)&lt;=1)*1,IF(AND(ABS($F51-$G51-CN51+CO51)&lt;=1,$F51+$G51&gt;=PrSettings!$M$8),(ABS(CN51-$F51)&lt;=1)*(ABS(CO51-$G51)&lt;=1)*1,""))),"")</f>
        <v/>
      </c>
      <c r="CU51" s="300"/>
      <c r="CV51" s="574"/>
      <c r="CW51" s="565" t="str">
        <f t="shared" si="719"/>
        <v/>
      </c>
      <c r="CX51" s="566" t="str">
        <f t="shared" si="720"/>
        <v/>
      </c>
      <c r="CY51" s="567" t="str">
        <f t="shared" si="721"/>
        <v/>
      </c>
      <c r="CZ51" s="292" t="str">
        <f t="shared" si="722"/>
        <v/>
      </c>
      <c r="DA51" s="296"/>
      <c r="DB51" s="296"/>
      <c r="DC51" s="562">
        <f>COUNTIF(CW$62:CW$63,CY63)+COUNTIF(CY$62:CY$63,CY63)</f>
        <v>0</v>
      </c>
      <c r="DD51" s="293" t="str">
        <f t="shared" si="723"/>
        <v/>
      </c>
      <c r="DE51" s="293" t="str">
        <f>IF((DD51&lt;&gt;""),IF(OR($F51&lt;&gt;$G51,PrSettings!$M$4="●"),(($F51-$G51)=(DA51-DB51))*1,0),"")</f>
        <v/>
      </c>
      <c r="DF51" s="293" t="str">
        <f t="shared" si="724"/>
        <v/>
      </c>
      <c r="DG51" s="293" t="str">
        <f>IF(DD51&lt;&gt;"",IF(ABS($F51-$G51)&gt;=PrSettings!$M$7,(ABS($F51-$G51-DA51+DB51)&lt;=1)*1,IF(AND(DD51,$F51=$G51,$F51&gt;=PrSettings!$M$6),(ABS(DA51-$F51)&lt;=1)*1,IF(AND(ABS($F51-$G51-DA51+DB51)&lt;=1,$F51+$G51&gt;=PrSettings!$M$8),(ABS(DA51-$F51)&lt;=1)*(ABS(DB51-$G51)&lt;=1)*1,""))),"")</f>
        <v/>
      </c>
      <c r="DH51" s="300"/>
      <c r="DI51" s="574"/>
      <c r="DJ51" s="565" t="str">
        <f t="shared" si="725"/>
        <v/>
      </c>
      <c r="DK51" s="566" t="str">
        <f t="shared" si="726"/>
        <v/>
      </c>
      <c r="DL51" s="567" t="str">
        <f t="shared" si="727"/>
        <v/>
      </c>
      <c r="DM51" s="292" t="str">
        <f t="shared" si="728"/>
        <v/>
      </c>
      <c r="DN51" s="296"/>
      <c r="DO51" s="296"/>
      <c r="DP51" s="562">
        <f>COUNTIF(DJ$62:DJ$63,DL63)+COUNTIF(DL$62:DL$63,DL63)</f>
        <v>0</v>
      </c>
      <c r="DQ51" s="293" t="str">
        <f t="shared" si="729"/>
        <v/>
      </c>
      <c r="DR51" s="293" t="str">
        <f>IF((DQ51&lt;&gt;""),IF(OR($F51&lt;&gt;$G51,PrSettings!$M$4="●"),(($F51-$G51)=(DN51-DO51))*1,0),"")</f>
        <v/>
      </c>
      <c r="DS51" s="293" t="str">
        <f t="shared" si="730"/>
        <v/>
      </c>
      <c r="DT51" s="293" t="str">
        <f>IF(DQ51&lt;&gt;"",IF(ABS($F51-$G51)&gt;=PrSettings!$M$7,(ABS($F51-$G51-DN51+DO51)&lt;=1)*1,IF(AND(DQ51,$F51=$G51,$F51&gt;=PrSettings!$M$6),(ABS(DN51-$F51)&lt;=1)*1,IF(AND(ABS($F51-$G51-DN51+DO51)&lt;=1,$F51+$G51&gt;=PrSettings!$M$8),(ABS(DN51-$F51)&lt;=1)*(ABS(DO51-$G51)&lt;=1)*1,""))),"")</f>
        <v/>
      </c>
      <c r="DU51" s="300"/>
      <c r="DV51" s="574"/>
      <c r="DW51" s="565" t="str">
        <f t="shared" si="731"/>
        <v/>
      </c>
      <c r="DX51" s="566" t="str">
        <f t="shared" si="732"/>
        <v/>
      </c>
      <c r="DY51" s="567" t="str">
        <f t="shared" si="733"/>
        <v/>
      </c>
      <c r="DZ51" s="292" t="str">
        <f t="shared" si="734"/>
        <v/>
      </c>
      <c r="EA51" s="296"/>
      <c r="EB51" s="296"/>
      <c r="EC51" s="562">
        <f>COUNTIF(DW$62:DW$63,DY63)+COUNTIF(DY$62:DY$63,DY63)</f>
        <v>0</v>
      </c>
      <c r="ED51" s="293" t="str">
        <f t="shared" si="735"/>
        <v/>
      </c>
      <c r="EE51" s="293" t="str">
        <f>IF((ED51&lt;&gt;""),IF(OR($F51&lt;&gt;$G51,PrSettings!$M$4="●"),(($F51-$G51)=(EA51-EB51))*1,0),"")</f>
        <v/>
      </c>
      <c r="EF51" s="293" t="str">
        <f t="shared" si="736"/>
        <v/>
      </c>
      <c r="EG51" s="293" t="str">
        <f>IF(ED51&lt;&gt;"",IF(ABS($F51-$G51)&gt;=PrSettings!$M$7,(ABS($F51-$G51-EA51+EB51)&lt;=1)*1,IF(AND(ED51,$F51=$G51,$F51&gt;=PrSettings!$M$6),(ABS(EA51-$F51)&lt;=1)*1,IF(AND(ABS($F51-$G51-EA51+EB51)&lt;=1,$F51+$G51&gt;=PrSettings!$M$8),(ABS(EA51-$F51)&lt;=1)*(ABS(EB51-$G51)&lt;=1)*1,""))),"")</f>
        <v/>
      </c>
      <c r="EH51" s="300"/>
      <c r="EJ51" s="565" t="str">
        <f t="shared" si="737"/>
        <v/>
      </c>
      <c r="EK51" s="566" t="str">
        <f t="shared" si="738"/>
        <v/>
      </c>
      <c r="EL51" s="567" t="str">
        <f t="shared" si="739"/>
        <v/>
      </c>
      <c r="EM51" s="292" t="str">
        <f t="shared" si="740"/>
        <v/>
      </c>
      <c r="EN51" s="296"/>
      <c r="EO51" s="296"/>
      <c r="EP51" s="562">
        <f>COUNTIF(EJ$62:EJ$63,EL63)+COUNTIF(EL$62:EL$63,EL63)</f>
        <v>0</v>
      </c>
      <c r="EQ51" s="293" t="str">
        <f t="shared" si="741"/>
        <v/>
      </c>
      <c r="ER51" s="293" t="str">
        <f>IF((EQ51&lt;&gt;""),IF(OR($F51&lt;&gt;$G51,PrSettings!$M$4="●"),(($F51-$G51)=(EN51-EO51))*1,0),"")</f>
        <v/>
      </c>
      <c r="ES51" s="293" t="str">
        <f t="shared" si="742"/>
        <v/>
      </c>
      <c r="ET51" s="293" t="str">
        <f>IF(EQ51&lt;&gt;"",IF(ABS($F51-$G51)&gt;=PrSettings!$M$7,(ABS($F51-$G51-EN51+EO51)&lt;=1)*1,IF(AND(EQ51,$F51=$G51,$F51&gt;=PrSettings!$M$6),(ABS(EN51-$F51)&lt;=1)*1,IF(AND(ABS($F51-$G51-EN51+EO51)&lt;=1,$F51+$G51&gt;=PrSettings!$M$8),(ABS(EN51-$F51)&lt;=1)*(ABS(EO51-$G51)&lt;=1)*1,""))),"")</f>
        <v/>
      </c>
      <c r="EU51" s="300"/>
      <c r="EV51" s="574"/>
      <c r="EW51" s="565" t="str">
        <f t="shared" si="743"/>
        <v/>
      </c>
      <c r="EX51" s="566" t="str">
        <f t="shared" si="744"/>
        <v/>
      </c>
      <c r="EY51" s="567" t="str">
        <f t="shared" si="745"/>
        <v/>
      </c>
      <c r="EZ51" s="292" t="str">
        <f t="shared" si="746"/>
        <v/>
      </c>
      <c r="FA51" s="296"/>
      <c r="FB51" s="296"/>
      <c r="FC51" s="562">
        <f>COUNTIF(EW$62:EW$63,EY63)+COUNTIF(EY$62:EY$63,EY63)</f>
        <v>0</v>
      </c>
      <c r="FD51" s="293" t="str">
        <f t="shared" si="747"/>
        <v/>
      </c>
      <c r="FE51" s="293" t="str">
        <f>IF((FD51&lt;&gt;""),IF(OR($F51&lt;&gt;$G51,PrSettings!$M$4="●"),(($F51-$G51)=(FA51-FB51))*1,0),"")</f>
        <v/>
      </c>
      <c r="FF51" s="293" t="str">
        <f t="shared" si="748"/>
        <v/>
      </c>
      <c r="FG51" s="293" t="str">
        <f>IF(FD51&lt;&gt;"",IF(ABS($F51-$G51)&gt;=PrSettings!$M$7,(ABS($F51-$G51-FA51+FB51)&lt;=1)*1,IF(AND(FD51,$F51=$G51,$F51&gt;=PrSettings!$M$6),(ABS(FA51-$F51)&lt;=1)*1,IF(AND(ABS($F51-$G51-FA51+FB51)&lt;=1,$F51+$G51&gt;=PrSettings!$M$8),(ABS(FA51-$F51)&lt;=1)*(ABS(FB51-$G51)&lt;=1)*1,""))),"")</f>
        <v/>
      </c>
      <c r="FH51" s="300"/>
      <c r="FI51" s="574"/>
      <c r="FJ51" s="565" t="str">
        <f t="shared" si="749"/>
        <v/>
      </c>
      <c r="FK51" s="566" t="str">
        <f t="shared" si="750"/>
        <v/>
      </c>
      <c r="FL51" s="567" t="str">
        <f t="shared" si="751"/>
        <v/>
      </c>
      <c r="FM51" s="292" t="str">
        <f t="shared" si="752"/>
        <v/>
      </c>
      <c r="FN51" s="296"/>
      <c r="FO51" s="296"/>
      <c r="FP51" s="562">
        <f>COUNTIF(FJ$62:FJ$63,FL63)+COUNTIF(FL$62:FL$63,FL63)</f>
        <v>0</v>
      </c>
      <c r="FQ51" s="293" t="str">
        <f t="shared" si="753"/>
        <v/>
      </c>
      <c r="FR51" s="293" t="str">
        <f>IF((FQ51&lt;&gt;""),IF(OR($F51&lt;&gt;$G51,PrSettings!$M$4="●"),(($F51-$G51)=(FN51-FO51))*1,0),"")</f>
        <v/>
      </c>
      <c r="FS51" s="293" t="str">
        <f t="shared" si="754"/>
        <v/>
      </c>
      <c r="FT51" s="293" t="str">
        <f>IF(FQ51&lt;&gt;"",IF(ABS($F51-$G51)&gt;=PrSettings!$M$7,(ABS($F51-$G51-FN51+FO51)&lt;=1)*1,IF(AND(FQ51,$F51=$G51,$F51&gt;=PrSettings!$M$6),(ABS(FN51-$F51)&lt;=1)*1,IF(AND(ABS($F51-$G51-FN51+FO51)&lt;=1,$F51+$G51&gt;=PrSettings!$M$8),(ABS(FN51-$F51)&lt;=1)*(ABS(FO51-$G51)&lt;=1)*1,""))),"")</f>
        <v/>
      </c>
      <c r="FU51" s="300"/>
      <c r="FV51" s="574"/>
      <c r="FW51" s="565" t="str">
        <f t="shared" si="755"/>
        <v/>
      </c>
      <c r="FX51" s="566" t="str">
        <f t="shared" si="756"/>
        <v/>
      </c>
      <c r="FY51" s="567" t="str">
        <f t="shared" si="757"/>
        <v/>
      </c>
      <c r="FZ51" s="292" t="str">
        <f t="shared" si="758"/>
        <v/>
      </c>
      <c r="GA51" s="296"/>
      <c r="GB51" s="296"/>
      <c r="GC51" s="562">
        <f>COUNTIF(FW$62:FW$63,FY63)+COUNTIF(FY$62:FY$63,FY63)</f>
        <v>0</v>
      </c>
      <c r="GD51" s="293" t="str">
        <f t="shared" si="759"/>
        <v/>
      </c>
      <c r="GE51" s="293" t="str">
        <f>IF((GD51&lt;&gt;""),IF(OR($F51&lt;&gt;$G51,PrSettings!$M$4="●"),(($F51-$G51)=(GA51-GB51))*1,0),"")</f>
        <v/>
      </c>
      <c r="GF51" s="293" t="str">
        <f t="shared" si="760"/>
        <v/>
      </c>
      <c r="GG51" s="293" t="str">
        <f>IF(GD51&lt;&gt;"",IF(ABS($F51-$G51)&gt;=PrSettings!$M$7,(ABS($F51-$G51-GA51+GB51)&lt;=1)*1,IF(AND(GD51,$F51=$G51,$F51&gt;=PrSettings!$M$6),(ABS(GA51-$F51)&lt;=1)*1,IF(AND(ABS($F51-$G51-GA51+GB51)&lt;=1,$F51+$G51&gt;=PrSettings!$M$8),(ABS(GA51-$F51)&lt;=1)*(ABS(GB51-$G51)&lt;=1)*1,""))),"")</f>
        <v/>
      </c>
      <c r="GH51" s="300"/>
      <c r="GJ51" s="565" t="str">
        <f t="shared" si="761"/>
        <v/>
      </c>
      <c r="GK51" s="566" t="str">
        <f t="shared" si="762"/>
        <v/>
      </c>
      <c r="GL51" s="567" t="str">
        <f t="shared" si="763"/>
        <v/>
      </c>
      <c r="GM51" s="292" t="str">
        <f t="shared" si="764"/>
        <v/>
      </c>
      <c r="GN51" s="296"/>
      <c r="GO51" s="296"/>
      <c r="GP51" s="562">
        <f>COUNTIF(GJ$62:GJ$63,GL63)+COUNTIF(GL$62:GL$63,GL63)</f>
        <v>0</v>
      </c>
      <c r="GQ51" s="293" t="str">
        <f t="shared" si="765"/>
        <v/>
      </c>
      <c r="GR51" s="293" t="str">
        <f>IF((GQ51&lt;&gt;""),IF(OR($F51&lt;&gt;$G51,PrSettings!$M$4="●"),(($F51-$G51)=(GN51-GO51))*1,0),"")</f>
        <v/>
      </c>
      <c r="GS51" s="293" t="str">
        <f t="shared" si="766"/>
        <v/>
      </c>
      <c r="GT51" s="293" t="str">
        <f>IF(GQ51&lt;&gt;"",IF(ABS($F51-$G51)&gt;=PrSettings!$M$7,(ABS($F51-$G51-GN51+GO51)&lt;=1)*1,IF(AND(GQ51,$F51=$G51,$F51&gt;=PrSettings!$M$6),(ABS(GN51-$F51)&lt;=1)*1,IF(AND(ABS($F51-$G51-GN51+GO51)&lt;=1,$F51+$G51&gt;=PrSettings!$M$8),(ABS(GN51-$F51)&lt;=1)*(ABS(GO51-$G51)&lt;=1)*1,""))),"")</f>
        <v/>
      </c>
      <c r="GU51" s="300"/>
      <c r="GV51" s="574"/>
      <c r="GW51" s="565" t="str">
        <f t="shared" si="767"/>
        <v/>
      </c>
      <c r="GX51" s="566" t="str">
        <f t="shared" si="768"/>
        <v/>
      </c>
      <c r="GY51" s="567" t="str">
        <f t="shared" si="769"/>
        <v/>
      </c>
      <c r="GZ51" s="292" t="str">
        <f t="shared" si="770"/>
        <v/>
      </c>
      <c r="HA51" s="296"/>
      <c r="HB51" s="296"/>
      <c r="HC51" s="562">
        <f>COUNTIF(GW$62:GW$63,GY63)+COUNTIF(GY$62:GY$63,GY63)</f>
        <v>0</v>
      </c>
      <c r="HD51" s="293" t="str">
        <f t="shared" si="771"/>
        <v/>
      </c>
      <c r="HE51" s="293" t="str">
        <f>IF((HD51&lt;&gt;""),IF(OR($F51&lt;&gt;$G51,PrSettings!$M$4="●"),(($F51-$G51)=(HA51-HB51))*1,0),"")</f>
        <v/>
      </c>
      <c r="HF51" s="293" t="str">
        <f t="shared" si="772"/>
        <v/>
      </c>
      <c r="HG51" s="293" t="str">
        <f>IF(HD51&lt;&gt;"",IF(ABS($F51-$G51)&gt;=PrSettings!$M$7,(ABS($F51-$G51-HA51+HB51)&lt;=1)*1,IF(AND(HD51,$F51=$G51,$F51&gt;=PrSettings!$M$6),(ABS(HA51-$F51)&lt;=1)*1,IF(AND(ABS($F51-$G51-HA51+HB51)&lt;=1,$F51+$G51&gt;=PrSettings!$M$8),(ABS(HA51-$F51)&lt;=1)*(ABS(HB51-$G51)&lt;=1)*1,""))),"")</f>
        <v/>
      </c>
      <c r="HH51" s="300"/>
      <c r="HI51" s="574"/>
      <c r="HJ51" s="565" t="str">
        <f t="shared" si="773"/>
        <v/>
      </c>
      <c r="HK51" s="566" t="str">
        <f t="shared" si="774"/>
        <v/>
      </c>
      <c r="HL51" s="567" t="str">
        <f t="shared" si="775"/>
        <v/>
      </c>
      <c r="HM51" s="292" t="str">
        <f t="shared" si="776"/>
        <v/>
      </c>
      <c r="HN51" s="296"/>
      <c r="HO51" s="296"/>
      <c r="HP51" s="562">
        <f>COUNTIF(HJ$62:HJ$63,HL63)+COUNTIF(HL$62:HL$63,HL63)</f>
        <v>0</v>
      </c>
      <c r="HQ51" s="293" t="str">
        <f t="shared" si="777"/>
        <v/>
      </c>
      <c r="HR51" s="293" t="str">
        <f>IF((HQ51&lt;&gt;""),IF(OR($F51&lt;&gt;$G51,PrSettings!$M$4="●"),(($F51-$G51)=(HN51-HO51))*1,0),"")</f>
        <v/>
      </c>
      <c r="HS51" s="293" t="str">
        <f t="shared" si="778"/>
        <v/>
      </c>
      <c r="HT51" s="293" t="str">
        <f>IF(HQ51&lt;&gt;"",IF(ABS($F51-$G51)&gt;=PrSettings!$M$7,(ABS($F51-$G51-HN51+HO51)&lt;=1)*1,IF(AND(HQ51,$F51=$G51,$F51&gt;=PrSettings!$M$6),(ABS(HN51-$F51)&lt;=1)*1,IF(AND(ABS($F51-$G51-HN51+HO51)&lt;=1,$F51+$G51&gt;=PrSettings!$M$8),(ABS(HN51-$F51)&lt;=1)*(ABS(HO51-$G51)&lt;=1)*1,""))),"")</f>
        <v/>
      </c>
      <c r="HU51" s="300"/>
      <c r="HV51" s="574"/>
      <c r="HW51" s="565" t="str">
        <f t="shared" si="779"/>
        <v/>
      </c>
      <c r="HX51" s="566" t="str">
        <f t="shared" si="780"/>
        <v/>
      </c>
      <c r="HY51" s="567" t="str">
        <f t="shared" si="781"/>
        <v/>
      </c>
      <c r="HZ51" s="292" t="str">
        <f t="shared" si="782"/>
        <v/>
      </c>
      <c r="IA51" s="296"/>
      <c r="IB51" s="296"/>
      <c r="IC51" s="562">
        <f>COUNTIF(HW$62:HW$63,HY63)+COUNTIF(HY$62:HY$63,HY63)</f>
        <v>0</v>
      </c>
      <c r="ID51" s="293" t="str">
        <f t="shared" si="783"/>
        <v/>
      </c>
      <c r="IE51" s="293" t="str">
        <f>IF((ID51&lt;&gt;""),IF(OR($F51&lt;&gt;$G51,PrSettings!$M$4="●"),(($F51-$G51)=(IA51-IB51))*1,0),"")</f>
        <v/>
      </c>
      <c r="IF51" s="293" t="str">
        <f t="shared" si="784"/>
        <v/>
      </c>
      <c r="IG51" s="293" t="str">
        <f>IF(ID51&lt;&gt;"",IF(ABS($F51-$G51)&gt;=PrSettings!$M$7,(ABS($F51-$G51-IA51+IB51)&lt;=1)*1,IF(AND(ID51,$F51=$G51,$F51&gt;=PrSettings!$M$6),(ABS(IA51-$F51)&lt;=1)*1,IF(AND(ABS($F51-$G51-IA51+IB51)&lt;=1,$F51+$G51&gt;=PrSettings!$M$8),(ABS(IA51-$F51)&lt;=1)*(ABS(IB51-$G51)&lt;=1)*1,""))),"")</f>
        <v/>
      </c>
      <c r="IH51" s="300"/>
      <c r="IJ51" s="565" t="str">
        <f t="shared" si="785"/>
        <v/>
      </c>
      <c r="IK51" s="566" t="str">
        <f t="shared" si="786"/>
        <v/>
      </c>
      <c r="IL51" s="567" t="str">
        <f t="shared" si="787"/>
        <v/>
      </c>
      <c r="IM51" s="292" t="str">
        <f t="shared" si="788"/>
        <v/>
      </c>
      <c r="IN51" s="296"/>
      <c r="IO51" s="296"/>
      <c r="IP51" s="562">
        <f>COUNTIF(IJ$62:IJ$63,IL63)+COUNTIF(IL$62:IL$63,IL63)</f>
        <v>0</v>
      </c>
      <c r="IQ51" s="293" t="str">
        <f t="shared" si="789"/>
        <v/>
      </c>
      <c r="IR51" s="293" t="str">
        <f>IF((IQ51&lt;&gt;""),IF(OR($F51&lt;&gt;$G51,PrSettings!$M$4="●"),(($F51-$G51)=(IN51-IO51))*1,0),"")</f>
        <v/>
      </c>
      <c r="IS51" s="293" t="str">
        <f t="shared" si="790"/>
        <v/>
      </c>
      <c r="IT51" s="293" t="str">
        <f>IF(IQ51&lt;&gt;"",IF(ABS($F51-$G51)&gt;=PrSettings!$M$7,(ABS($F51-$G51-IN51+IO51)&lt;=1)*1,IF(AND(IQ51,$F51=$G51,$F51&gt;=PrSettings!$M$6),(ABS(IN51-$F51)&lt;=1)*1,IF(AND(ABS($F51-$G51-IN51+IO51)&lt;=1,$F51+$G51&gt;=PrSettings!$M$8),(ABS(IN51-$F51)&lt;=1)*(ABS(IO51-$G51)&lt;=1)*1,""))),"")</f>
        <v/>
      </c>
      <c r="IU51" s="300"/>
      <c r="IV51" s="574"/>
      <c r="IW51" s="565" t="str">
        <f t="shared" si="791"/>
        <v/>
      </c>
      <c r="IX51" s="566" t="str">
        <f t="shared" si="792"/>
        <v/>
      </c>
      <c r="IY51" s="567" t="str">
        <f t="shared" si="793"/>
        <v/>
      </c>
      <c r="IZ51" s="292" t="str">
        <f t="shared" si="794"/>
        <v/>
      </c>
      <c r="JA51" s="296"/>
      <c r="JB51" s="296"/>
      <c r="JC51" s="562">
        <f>COUNTIF(IW$62:IW$63,IY63)+COUNTIF(IY$62:IY$63,IY63)</f>
        <v>0</v>
      </c>
      <c r="JD51" s="293" t="str">
        <f t="shared" si="795"/>
        <v/>
      </c>
      <c r="JE51" s="293" t="str">
        <f>IF((JD51&lt;&gt;""),IF(OR($F51&lt;&gt;$G51,PrSettings!$M$4="●"),(($F51-$G51)=(JA51-JB51))*1,0),"")</f>
        <v/>
      </c>
      <c r="JF51" s="293" t="str">
        <f t="shared" si="796"/>
        <v/>
      </c>
      <c r="JG51" s="293" t="str">
        <f>IF(JD51&lt;&gt;"",IF(ABS($F51-$G51)&gt;=PrSettings!$M$7,(ABS($F51-$G51-JA51+JB51)&lt;=1)*1,IF(AND(JD51,$F51=$G51,$F51&gt;=PrSettings!$M$6),(ABS(JA51-$F51)&lt;=1)*1,IF(AND(ABS($F51-$G51-JA51+JB51)&lt;=1,$F51+$G51&gt;=PrSettings!$M$8),(ABS(JA51-$F51)&lt;=1)*(ABS(JB51-$G51)&lt;=1)*1,""))),"")</f>
        <v/>
      </c>
      <c r="JH51" s="300"/>
      <c r="JI51" s="574"/>
      <c r="JJ51" s="565" t="str">
        <f t="shared" si="797"/>
        <v/>
      </c>
      <c r="JK51" s="566" t="str">
        <f t="shared" si="798"/>
        <v/>
      </c>
      <c r="JL51" s="567" t="str">
        <f t="shared" si="799"/>
        <v/>
      </c>
      <c r="JM51" s="292" t="str">
        <f t="shared" si="800"/>
        <v/>
      </c>
      <c r="JN51" s="296"/>
      <c r="JO51" s="296"/>
      <c r="JP51" s="562">
        <f>COUNTIF(JJ$62:JJ$63,JL63)+COUNTIF(JL$62:JL$63,JL63)</f>
        <v>0</v>
      </c>
      <c r="JQ51" s="293" t="str">
        <f t="shared" si="801"/>
        <v/>
      </c>
      <c r="JR51" s="293" t="str">
        <f>IF((JQ51&lt;&gt;""),IF(OR($F51&lt;&gt;$G51,PrSettings!$M$4="●"),(($F51-$G51)=(JN51-JO51))*1,0),"")</f>
        <v/>
      </c>
      <c r="JS51" s="293" t="str">
        <f t="shared" si="802"/>
        <v/>
      </c>
      <c r="JT51" s="293" t="str">
        <f>IF(JQ51&lt;&gt;"",IF(ABS($F51-$G51)&gt;=PrSettings!$M$7,(ABS($F51-$G51-JN51+JO51)&lt;=1)*1,IF(AND(JQ51,$F51=$G51,$F51&gt;=PrSettings!$M$6),(ABS(JN51-$F51)&lt;=1)*1,IF(AND(ABS($F51-$G51-JN51+JO51)&lt;=1,$F51+$G51&gt;=PrSettings!$M$8),(ABS(JN51-$F51)&lt;=1)*(ABS(JO51-$G51)&lt;=1)*1,""))),"")</f>
        <v/>
      </c>
      <c r="JU51" s="300"/>
      <c r="JV51" s="574"/>
      <c r="JW51" s="565" t="str">
        <f t="shared" si="803"/>
        <v/>
      </c>
      <c r="JX51" s="566" t="str">
        <f t="shared" si="804"/>
        <v/>
      </c>
      <c r="JY51" s="567" t="str">
        <f t="shared" si="805"/>
        <v/>
      </c>
      <c r="JZ51" s="292" t="str">
        <f t="shared" si="806"/>
        <v/>
      </c>
      <c r="KA51" s="296"/>
      <c r="KB51" s="296"/>
      <c r="KC51" s="562">
        <f>COUNTIF(JW$62:JW$63,JY63)+COUNTIF(JY$62:JY$63,JY63)</f>
        <v>0</v>
      </c>
      <c r="KD51" s="293" t="str">
        <f t="shared" si="807"/>
        <v/>
      </c>
      <c r="KE51" s="293" t="str">
        <f>IF((KD51&lt;&gt;""),IF(OR($F51&lt;&gt;$G51,PrSettings!$M$4="●"),(($F51-$G51)=(KA51-KB51))*1,0),"")</f>
        <v/>
      </c>
      <c r="KF51" s="293" t="str">
        <f t="shared" si="808"/>
        <v/>
      </c>
      <c r="KG51" s="293" t="str">
        <f>IF(KD51&lt;&gt;"",IF(ABS($F51-$G51)&gt;=PrSettings!$M$7,(ABS($F51-$G51-KA51+KB51)&lt;=1)*1,IF(AND(KD51,$F51=$G51,$F51&gt;=PrSettings!$M$6),(ABS(KA51-$F51)&lt;=1)*1,IF(AND(ABS($F51-$G51-KA51+KB51)&lt;=1,$F51+$G51&gt;=PrSettings!$M$8),(ABS(KA51-$F51)&lt;=1)*(ABS(KB51-$G51)&lt;=1)*1,""))),"")</f>
        <v/>
      </c>
      <c r="KH51" s="300"/>
      <c r="KJ51" s="565" t="str">
        <f t="shared" si="809"/>
        <v/>
      </c>
      <c r="KK51" s="566" t="str">
        <f t="shared" si="810"/>
        <v/>
      </c>
      <c r="KL51" s="567" t="str">
        <f t="shared" si="811"/>
        <v/>
      </c>
      <c r="KM51" s="292" t="str">
        <f t="shared" si="812"/>
        <v/>
      </c>
      <c r="KN51" s="296"/>
      <c r="KO51" s="296"/>
      <c r="KP51" s="562">
        <f>COUNTIF(KJ$62:KJ$63,KL63)+COUNTIF(KL$62:KL$63,KL63)</f>
        <v>0</v>
      </c>
      <c r="KQ51" s="293" t="str">
        <f t="shared" si="813"/>
        <v/>
      </c>
      <c r="KR51" s="293" t="str">
        <f>IF((KQ51&lt;&gt;""),IF(OR($F51&lt;&gt;$G51,PrSettings!$M$4="●"),(($F51-$G51)=(KN51-KO51))*1,0),"")</f>
        <v/>
      </c>
      <c r="KS51" s="293" t="str">
        <f t="shared" si="814"/>
        <v/>
      </c>
      <c r="KT51" s="293" t="str">
        <f>IF(KQ51&lt;&gt;"",IF(ABS($F51-$G51)&gt;=PrSettings!$M$7,(ABS($F51-$G51-KN51+KO51)&lt;=1)*1,IF(AND(KQ51,$F51=$G51,$F51&gt;=PrSettings!$M$6),(ABS(KN51-$F51)&lt;=1)*1,IF(AND(ABS($F51-$G51-KN51+KO51)&lt;=1,$F51+$G51&gt;=PrSettings!$M$8),(ABS(KN51-$F51)&lt;=1)*(ABS(KO51-$G51)&lt;=1)*1,""))),"")</f>
        <v/>
      </c>
      <c r="KU51" s="300"/>
      <c r="KV51" s="574"/>
      <c r="KW51" s="565" t="str">
        <f t="shared" si="815"/>
        <v/>
      </c>
      <c r="KX51" s="566" t="str">
        <f t="shared" si="816"/>
        <v/>
      </c>
      <c r="KY51" s="567" t="str">
        <f t="shared" si="817"/>
        <v/>
      </c>
      <c r="KZ51" s="292" t="str">
        <f t="shared" si="818"/>
        <v/>
      </c>
      <c r="LA51" s="296"/>
      <c r="LB51" s="296"/>
      <c r="LC51" s="562">
        <f>COUNTIF(KW$62:KW$63,KY63)+COUNTIF(KY$62:KY$63,KY63)</f>
        <v>0</v>
      </c>
      <c r="LD51" s="293" t="str">
        <f t="shared" si="819"/>
        <v/>
      </c>
      <c r="LE51" s="293" t="str">
        <f>IF((LD51&lt;&gt;""),IF(OR($F51&lt;&gt;$G51,PrSettings!$M$4="●"),(($F51-$G51)=(LA51-LB51))*1,0),"")</f>
        <v/>
      </c>
      <c r="LF51" s="293" t="str">
        <f t="shared" si="820"/>
        <v/>
      </c>
      <c r="LG51" s="293" t="str">
        <f>IF(LD51&lt;&gt;"",IF(ABS($F51-$G51)&gt;=PrSettings!$M$7,(ABS($F51-$G51-LA51+LB51)&lt;=1)*1,IF(AND(LD51,$F51=$G51,$F51&gt;=PrSettings!$M$6),(ABS(LA51-$F51)&lt;=1)*1,IF(AND(ABS($F51-$G51-LA51+LB51)&lt;=1,$F51+$G51&gt;=PrSettings!$M$8),(ABS(LA51-$F51)&lt;=1)*(ABS(LB51-$G51)&lt;=1)*1,""))),"")</f>
        <v/>
      </c>
      <c r="LH51" s="300"/>
      <c r="LI51" s="574"/>
      <c r="LJ51" s="565" t="str">
        <f t="shared" si="821"/>
        <v/>
      </c>
      <c r="LK51" s="566" t="str">
        <f t="shared" si="822"/>
        <v/>
      </c>
      <c r="LL51" s="567" t="str">
        <f t="shared" si="823"/>
        <v/>
      </c>
      <c r="LM51" s="292" t="str">
        <f t="shared" si="824"/>
        <v/>
      </c>
      <c r="LN51" s="296"/>
      <c r="LO51" s="296"/>
      <c r="LP51" s="562">
        <f>COUNTIF(LJ$62:LJ$63,LL63)+COUNTIF(LL$62:LL$63,LL63)</f>
        <v>0</v>
      </c>
      <c r="LQ51" s="293" t="str">
        <f t="shared" si="825"/>
        <v/>
      </c>
      <c r="LR51" s="293" t="str">
        <f>IF((LQ51&lt;&gt;""),IF(OR($F51&lt;&gt;$G51,PrSettings!$M$4="●"),(($F51-$G51)=(LN51-LO51))*1,0),"")</f>
        <v/>
      </c>
      <c r="LS51" s="293" t="str">
        <f t="shared" si="826"/>
        <v/>
      </c>
      <c r="LT51" s="293" t="str">
        <f>IF(LQ51&lt;&gt;"",IF(ABS($F51-$G51)&gt;=PrSettings!$M$7,(ABS($F51-$G51-LN51+LO51)&lt;=1)*1,IF(AND(LQ51,$F51=$G51,$F51&gt;=PrSettings!$M$6),(ABS(LN51-$F51)&lt;=1)*1,IF(AND(ABS($F51-$G51-LN51+LO51)&lt;=1,$F51+$G51&gt;=PrSettings!$M$8),(ABS(LN51-$F51)&lt;=1)*(ABS(LO51-$G51)&lt;=1)*1,""))),"")</f>
        <v/>
      </c>
      <c r="LU51" s="300"/>
      <c r="LV51" s="574"/>
      <c r="LW51" s="565" t="str">
        <f t="shared" si="827"/>
        <v/>
      </c>
      <c r="LX51" s="566" t="str">
        <f t="shared" si="828"/>
        <v/>
      </c>
      <c r="LY51" s="567" t="str">
        <f t="shared" si="829"/>
        <v/>
      </c>
      <c r="LZ51" s="292" t="str">
        <f t="shared" si="830"/>
        <v/>
      </c>
      <c r="MA51" s="296"/>
      <c r="MB51" s="296"/>
      <c r="MC51" s="562">
        <f>COUNTIF(LW$62:LW$63,LY63)+COUNTIF(LY$62:LY$63,LY63)</f>
        <v>0</v>
      </c>
      <c r="MD51" s="293" t="str">
        <f t="shared" si="831"/>
        <v/>
      </c>
      <c r="ME51" s="293" t="str">
        <f>IF((MD51&lt;&gt;""),IF(OR($F51&lt;&gt;$G51,PrSettings!$M$4="●"),(($F51-$G51)=(MA51-MB51))*1,0),"")</f>
        <v/>
      </c>
      <c r="MF51" s="293" t="str">
        <f t="shared" si="832"/>
        <v/>
      </c>
      <c r="MG51" s="293" t="str">
        <f>IF(MD51&lt;&gt;"",IF(ABS($F51-$G51)&gt;=PrSettings!$M$7,(ABS($F51-$G51-MA51+MB51)&lt;=1)*1,IF(AND(MD51,$F51=$G51,$F51&gt;=PrSettings!$M$6),(ABS(MA51-$F51)&lt;=1)*1,IF(AND(ABS($F51-$G51-MA51+MB51)&lt;=1,$F51+$G51&gt;=PrSettings!$M$8),(ABS(MA51-$F51)&lt;=1)*(ABS(MB51-$G51)&lt;=1)*1,""))),"")</f>
        <v/>
      </c>
      <c r="MH51" s="300"/>
    </row>
    <row r="52" spans="1:346" s="24" customFormat="1" x14ac:dyDescent="0.25">
      <c r="A52" s="272"/>
      <c r="B52" s="291" t="str">
        <f>IF(C52="","",INDEX(Groups!$C$7:$C$35,MATCH(C52,Groups!$D$7:$D$35,0)))</f>
        <v/>
      </c>
      <c r="C52" s="292" t="str">
        <f>EURO!$N$54</f>
        <v/>
      </c>
      <c r="D52" s="293" t="str">
        <f>IF(E52="","",INDEX(Groups!$C$7:$C$35,MATCH(E52,Groups!$D$7:$D$35,0)))</f>
        <v/>
      </c>
      <c r="E52" s="292" t="str">
        <f>EURO!$O$54</f>
        <v/>
      </c>
      <c r="F52" s="294" t="str">
        <f>IF(AND(EURO!$N$55&lt;&gt;"",EURO!$O$55&lt;&gt;""),EURO!$N$55,"")</f>
        <v/>
      </c>
      <c r="G52" s="295" t="str">
        <f>IF(AND(EURO!$N$55&lt;&gt;"",EURO!$O$55&lt;&gt;""),EURO!$O$55,"")</f>
        <v/>
      </c>
      <c r="H52" s="558" t="str">
        <f>IF(AND(F52&lt;&gt;"",G52&lt;&gt;"",F52=G52,EURO!$N$57&lt;&gt;"",EURO!$O$57&lt;&gt;""),"("&amp;EURO!$N$57&amp;Sprache!$E$149&amp;EURO!$O$57&amp;")","")</f>
        <v/>
      </c>
      <c r="I52" s="552"/>
      <c r="J52" s="565" t="str">
        <f t="shared" si="677"/>
        <v/>
      </c>
      <c r="K52" s="566" t="str">
        <f t="shared" si="678"/>
        <v/>
      </c>
      <c r="L52" s="567" t="str">
        <f t="shared" si="679"/>
        <v/>
      </c>
      <c r="M52" s="292" t="str">
        <f t="shared" si="680"/>
        <v/>
      </c>
      <c r="N52" s="296"/>
      <c r="O52" s="296"/>
      <c r="P52" s="562">
        <f>COUNTIF(J$57:J$60,L57)+COUNTIF(L$57:L$60,L57)</f>
        <v>0</v>
      </c>
      <c r="Q52" s="293" t="str">
        <f t="shared" si="681"/>
        <v/>
      </c>
      <c r="R52" s="293" t="str">
        <f>IF((Q52&lt;&gt;""),IF(OR($F52&lt;&gt;$G52,PrSettings!$M$4="●"),(($F52-$G52)=(N52-O52))*1,0),"")</f>
        <v/>
      </c>
      <c r="S52" s="293" t="str">
        <f t="shared" si="682"/>
        <v/>
      </c>
      <c r="T52" s="293" t="str">
        <f>IF(Q52&lt;&gt;"",IF(ABS($F52-$G52)&gt;=PrSettings!$M$7,(ABS($F52-$G52-N52+O52)&lt;=1)*1,IF(AND(Q52,$F52=$G52,$F52&gt;=PrSettings!$M$6),(ABS(N52-$F52)&lt;=1)*1,IF(AND(ABS($F52-$G52-N52+O52)&lt;=1,$F52+$G52&gt;=PrSettings!$M$8),(ABS(N52-$F52)&lt;=1)*(ABS(O52-$G52)&lt;=1)*1,""))),"")</f>
        <v/>
      </c>
      <c r="U52" s="300"/>
      <c r="W52" s="565" t="str">
        <f t="shared" si="683"/>
        <v/>
      </c>
      <c r="X52" s="566" t="str">
        <f t="shared" si="684"/>
        <v/>
      </c>
      <c r="Y52" s="567" t="str">
        <f t="shared" si="685"/>
        <v/>
      </c>
      <c r="Z52" s="292" t="str">
        <f t="shared" si="686"/>
        <v/>
      </c>
      <c r="AA52" s="296"/>
      <c r="AB52" s="296"/>
      <c r="AC52" s="562">
        <f>COUNTIF(W$57:W$60,Y57)+COUNTIF(Y$57:Y$60,Y57)</f>
        <v>0</v>
      </c>
      <c r="AD52" s="293" t="str">
        <f t="shared" si="687"/>
        <v/>
      </c>
      <c r="AE52" s="293" t="str">
        <f>IF((AD52&lt;&gt;""),IF(OR($F52&lt;&gt;$G52,PrSettings!$M$4="●"),(($F52-$G52)=(AA52-AB52))*1,0),"")</f>
        <v/>
      </c>
      <c r="AF52" s="293" t="str">
        <f t="shared" si="688"/>
        <v/>
      </c>
      <c r="AG52" s="293" t="str">
        <f>IF(AD52&lt;&gt;"",IF(ABS($F52-$G52)&gt;=PrSettings!$M$7,(ABS($F52-$G52-AA52+AB52)&lt;=1)*1,IF(AND(AD52,$F52=$G52,$F52&gt;=PrSettings!$M$6),(ABS(AA52-$F52)&lt;=1)*1,IF(AND(ABS($F52-$G52-AA52+AB52)&lt;=1,$F52+$G52&gt;=PrSettings!$M$8),(ABS(AA52-$F52)&lt;=1)*(ABS(AB52-$G52)&lt;=1)*1,""))),"")</f>
        <v/>
      </c>
      <c r="AH52" s="300"/>
      <c r="AJ52" s="565" t="str">
        <f t="shared" si="689"/>
        <v/>
      </c>
      <c r="AK52" s="566" t="str">
        <f t="shared" si="690"/>
        <v/>
      </c>
      <c r="AL52" s="567" t="str">
        <f t="shared" si="691"/>
        <v/>
      </c>
      <c r="AM52" s="292" t="str">
        <f t="shared" si="692"/>
        <v/>
      </c>
      <c r="AN52" s="296"/>
      <c r="AO52" s="296"/>
      <c r="AP52" s="562">
        <f>COUNTIF(AJ$57:AJ$60,AL57)+COUNTIF(AL$57:AL$60,AL57)</f>
        <v>0</v>
      </c>
      <c r="AQ52" s="293" t="str">
        <f t="shared" si="693"/>
        <v/>
      </c>
      <c r="AR52" s="293" t="str">
        <f>IF((AQ52&lt;&gt;""),IF(OR($F52&lt;&gt;$G52,PrSettings!$M$4="●"),(($F52-$G52)=(AN52-AO52))*1,0),"")</f>
        <v/>
      </c>
      <c r="AS52" s="293" t="str">
        <f t="shared" si="694"/>
        <v/>
      </c>
      <c r="AT52" s="293" t="str">
        <f>IF(AQ52&lt;&gt;"",IF(ABS($F52-$G52)&gt;=PrSettings!$M$7,(ABS($F52-$G52-AN52+AO52)&lt;=1)*1,IF(AND(AQ52,$F52=$G52,$F52&gt;=PrSettings!$M$6),(ABS(AN52-$F52)&lt;=1)*1,IF(AND(ABS($F52-$G52-AN52+AO52)&lt;=1,$F52+$G52&gt;=PrSettings!$M$8),(ABS(AN52-$F52)&lt;=1)*(ABS(AO52-$G52)&lt;=1)*1,""))),"")</f>
        <v/>
      </c>
      <c r="AU52" s="300"/>
      <c r="AW52" s="565" t="str">
        <f t="shared" si="695"/>
        <v/>
      </c>
      <c r="AX52" s="566" t="str">
        <f t="shared" si="696"/>
        <v/>
      </c>
      <c r="AY52" s="567" t="str">
        <f t="shared" si="697"/>
        <v/>
      </c>
      <c r="AZ52" s="292" t="str">
        <f t="shared" si="698"/>
        <v/>
      </c>
      <c r="BA52" s="296"/>
      <c r="BB52" s="296"/>
      <c r="BC52" s="562">
        <f>COUNTIF(AW$57:AW$60,AY57)+COUNTIF(AY$57:AY$60,AY57)</f>
        <v>0</v>
      </c>
      <c r="BD52" s="293" t="str">
        <f t="shared" si="699"/>
        <v/>
      </c>
      <c r="BE52" s="293" t="str">
        <f>IF((BD52&lt;&gt;""),IF(OR($F52&lt;&gt;$G52,PrSettings!$M$4="●"),(($F52-$G52)=(BA52-BB52))*1,0),"")</f>
        <v/>
      </c>
      <c r="BF52" s="293" t="str">
        <f t="shared" si="700"/>
        <v/>
      </c>
      <c r="BG52" s="293" t="str">
        <f>IF(BD52&lt;&gt;"",IF(ABS($F52-$G52)&gt;=PrSettings!$M$7,(ABS($F52-$G52-BA52+BB52)&lt;=1)*1,IF(AND(BD52,$F52=$G52,$F52&gt;=PrSettings!$M$6),(ABS(BA52-$F52)&lt;=1)*1,IF(AND(ABS($F52-$G52-BA52+BB52)&lt;=1,$F52+$G52&gt;=PrSettings!$M$8),(ABS(BA52-$F52)&lt;=1)*(ABS(BB52-$G52)&lt;=1)*1,""))),"")</f>
        <v/>
      </c>
      <c r="BH52" s="300"/>
      <c r="BJ52" s="565" t="str">
        <f t="shared" si="701"/>
        <v/>
      </c>
      <c r="BK52" s="566" t="str">
        <f t="shared" si="702"/>
        <v/>
      </c>
      <c r="BL52" s="567" t="str">
        <f t="shared" si="703"/>
        <v/>
      </c>
      <c r="BM52" s="292" t="str">
        <f t="shared" si="704"/>
        <v/>
      </c>
      <c r="BN52" s="296"/>
      <c r="BO52" s="296"/>
      <c r="BP52" s="562">
        <f>COUNTIF(BJ$57:BJ$60,BL57)+COUNTIF(BL$57:BL$60,BL57)</f>
        <v>0</v>
      </c>
      <c r="BQ52" s="293" t="str">
        <f t="shared" si="705"/>
        <v/>
      </c>
      <c r="BR52" s="293" t="str">
        <f>IF((BQ52&lt;&gt;""),IF(OR($F52&lt;&gt;$G52,PrSettings!$M$4="●"),(($F52-$G52)=(BN52-BO52))*1,0),"")</f>
        <v/>
      </c>
      <c r="BS52" s="293" t="str">
        <f t="shared" si="706"/>
        <v/>
      </c>
      <c r="BT52" s="293" t="str">
        <f>IF(BQ52&lt;&gt;"",IF(ABS($F52-$G52)&gt;=PrSettings!$M$7,(ABS($F52-$G52-BN52+BO52)&lt;=1)*1,IF(AND(BQ52,$F52=$G52,$F52&gt;=PrSettings!$M$6),(ABS(BN52-$F52)&lt;=1)*1,IF(AND(ABS($F52-$G52-BN52+BO52)&lt;=1,$F52+$G52&gt;=PrSettings!$M$8),(ABS(BN52-$F52)&lt;=1)*(ABS(BO52-$G52)&lt;=1)*1,""))),"")</f>
        <v/>
      </c>
      <c r="BU52" s="300"/>
      <c r="BW52" s="565" t="str">
        <f t="shared" si="707"/>
        <v/>
      </c>
      <c r="BX52" s="566" t="str">
        <f t="shared" si="708"/>
        <v/>
      </c>
      <c r="BY52" s="567" t="str">
        <f t="shared" si="709"/>
        <v/>
      </c>
      <c r="BZ52" s="292" t="str">
        <f t="shared" si="710"/>
        <v/>
      </c>
      <c r="CA52" s="296"/>
      <c r="CB52" s="296"/>
      <c r="CC52" s="562">
        <f>COUNTIF(BW$57:BW$60,BY57)+COUNTIF(BY$57:BY$60,BY57)</f>
        <v>0</v>
      </c>
      <c r="CD52" s="293" t="str">
        <f t="shared" si="711"/>
        <v/>
      </c>
      <c r="CE52" s="293" t="str">
        <f>IF((CD52&lt;&gt;""),IF(OR($F52&lt;&gt;$G52,PrSettings!$M$4="●"),(($F52-$G52)=(CA52-CB52))*1,0),"")</f>
        <v/>
      </c>
      <c r="CF52" s="293" t="str">
        <f t="shared" si="712"/>
        <v/>
      </c>
      <c r="CG52" s="293" t="str">
        <f>IF(CD52&lt;&gt;"",IF(ABS($F52-$G52)&gt;=PrSettings!$M$7,(ABS($F52-$G52-CA52+CB52)&lt;=1)*1,IF(AND(CD52,$F52=$G52,$F52&gt;=PrSettings!$M$6),(ABS(CA52-$F52)&lt;=1)*1,IF(AND(ABS($F52-$G52-CA52+CB52)&lt;=1,$F52+$G52&gt;=PrSettings!$M$8),(ABS(CA52-$F52)&lt;=1)*(ABS(CB52-$G52)&lt;=1)*1,""))),"")</f>
        <v/>
      </c>
      <c r="CH52" s="300"/>
      <c r="CJ52" s="565" t="str">
        <f t="shared" si="713"/>
        <v/>
      </c>
      <c r="CK52" s="566" t="str">
        <f t="shared" si="714"/>
        <v/>
      </c>
      <c r="CL52" s="567" t="str">
        <f t="shared" si="715"/>
        <v/>
      </c>
      <c r="CM52" s="292" t="str">
        <f t="shared" si="716"/>
        <v/>
      </c>
      <c r="CN52" s="296"/>
      <c r="CO52" s="296"/>
      <c r="CP52" s="562">
        <f>COUNTIF(CJ$57:CJ$60,CL57)+COUNTIF(CL$57:CL$60,CL57)</f>
        <v>0</v>
      </c>
      <c r="CQ52" s="293" t="str">
        <f t="shared" si="717"/>
        <v/>
      </c>
      <c r="CR52" s="293" t="str">
        <f>IF((CQ52&lt;&gt;""),IF(OR($F52&lt;&gt;$G52,PrSettings!$M$4="●"),(($F52-$G52)=(CN52-CO52))*1,0),"")</f>
        <v/>
      </c>
      <c r="CS52" s="293" t="str">
        <f t="shared" si="718"/>
        <v/>
      </c>
      <c r="CT52" s="293" t="str">
        <f>IF(CQ52&lt;&gt;"",IF(ABS($F52-$G52)&gt;=PrSettings!$M$7,(ABS($F52-$G52-CN52+CO52)&lt;=1)*1,IF(AND(CQ52,$F52=$G52,$F52&gt;=PrSettings!$M$6),(ABS(CN52-$F52)&lt;=1)*1,IF(AND(ABS($F52-$G52-CN52+CO52)&lt;=1,$F52+$G52&gt;=PrSettings!$M$8),(ABS(CN52-$F52)&lt;=1)*(ABS(CO52-$G52)&lt;=1)*1,""))),"")</f>
        <v/>
      </c>
      <c r="CU52" s="300"/>
      <c r="CV52" s="574"/>
      <c r="CW52" s="565" t="str">
        <f t="shared" si="719"/>
        <v/>
      </c>
      <c r="CX52" s="566" t="str">
        <f t="shared" si="720"/>
        <v/>
      </c>
      <c r="CY52" s="567" t="str">
        <f t="shared" si="721"/>
        <v/>
      </c>
      <c r="CZ52" s="292" t="str">
        <f t="shared" si="722"/>
        <v/>
      </c>
      <c r="DA52" s="296"/>
      <c r="DB52" s="296"/>
      <c r="DC52" s="562">
        <f>COUNTIF(CW$57:CW$60,CY57)+COUNTIF(CY$57:CY$60,CY57)</f>
        <v>0</v>
      </c>
      <c r="DD52" s="293" t="str">
        <f t="shared" si="723"/>
        <v/>
      </c>
      <c r="DE52" s="293" t="str">
        <f>IF((DD52&lt;&gt;""),IF(OR($F52&lt;&gt;$G52,PrSettings!$M$4="●"),(($F52-$G52)=(DA52-DB52))*1,0),"")</f>
        <v/>
      </c>
      <c r="DF52" s="293" t="str">
        <f t="shared" si="724"/>
        <v/>
      </c>
      <c r="DG52" s="293" t="str">
        <f>IF(DD52&lt;&gt;"",IF(ABS($F52-$G52)&gt;=PrSettings!$M$7,(ABS($F52-$G52-DA52+DB52)&lt;=1)*1,IF(AND(DD52,$F52=$G52,$F52&gt;=PrSettings!$M$6),(ABS(DA52-$F52)&lt;=1)*1,IF(AND(ABS($F52-$G52-DA52+DB52)&lt;=1,$F52+$G52&gt;=PrSettings!$M$8),(ABS(DA52-$F52)&lt;=1)*(ABS(DB52-$G52)&lt;=1)*1,""))),"")</f>
        <v/>
      </c>
      <c r="DH52" s="300"/>
      <c r="DI52" s="574"/>
      <c r="DJ52" s="565" t="str">
        <f t="shared" si="725"/>
        <v/>
      </c>
      <c r="DK52" s="566" t="str">
        <f t="shared" si="726"/>
        <v/>
      </c>
      <c r="DL52" s="567" t="str">
        <f t="shared" si="727"/>
        <v/>
      </c>
      <c r="DM52" s="292" t="str">
        <f t="shared" si="728"/>
        <v/>
      </c>
      <c r="DN52" s="296"/>
      <c r="DO52" s="296"/>
      <c r="DP52" s="562">
        <f>COUNTIF(DJ$57:DJ$60,DL57)+COUNTIF(DL$57:DL$60,DL57)</f>
        <v>0</v>
      </c>
      <c r="DQ52" s="293" t="str">
        <f t="shared" si="729"/>
        <v/>
      </c>
      <c r="DR52" s="293" t="str">
        <f>IF((DQ52&lt;&gt;""),IF(OR($F52&lt;&gt;$G52,PrSettings!$M$4="●"),(($F52-$G52)=(DN52-DO52))*1,0),"")</f>
        <v/>
      </c>
      <c r="DS52" s="293" t="str">
        <f t="shared" si="730"/>
        <v/>
      </c>
      <c r="DT52" s="293" t="str">
        <f>IF(DQ52&lt;&gt;"",IF(ABS($F52-$G52)&gt;=PrSettings!$M$7,(ABS($F52-$G52-DN52+DO52)&lt;=1)*1,IF(AND(DQ52,$F52=$G52,$F52&gt;=PrSettings!$M$6),(ABS(DN52-$F52)&lt;=1)*1,IF(AND(ABS($F52-$G52-DN52+DO52)&lt;=1,$F52+$G52&gt;=PrSettings!$M$8),(ABS(DN52-$F52)&lt;=1)*(ABS(DO52-$G52)&lt;=1)*1,""))),"")</f>
        <v/>
      </c>
      <c r="DU52" s="300"/>
      <c r="DV52" s="574"/>
      <c r="DW52" s="565" t="str">
        <f t="shared" si="731"/>
        <v/>
      </c>
      <c r="DX52" s="566" t="str">
        <f t="shared" si="732"/>
        <v/>
      </c>
      <c r="DY52" s="567" t="str">
        <f t="shared" si="733"/>
        <v/>
      </c>
      <c r="DZ52" s="292" t="str">
        <f t="shared" si="734"/>
        <v/>
      </c>
      <c r="EA52" s="296"/>
      <c r="EB52" s="296"/>
      <c r="EC52" s="562">
        <f>COUNTIF(DW$57:DW$60,DY57)+COUNTIF(DY$57:DY$60,DY57)</f>
        <v>0</v>
      </c>
      <c r="ED52" s="293" t="str">
        <f t="shared" si="735"/>
        <v/>
      </c>
      <c r="EE52" s="293" t="str">
        <f>IF((ED52&lt;&gt;""),IF(OR($F52&lt;&gt;$G52,PrSettings!$M$4="●"),(($F52-$G52)=(EA52-EB52))*1,0),"")</f>
        <v/>
      </c>
      <c r="EF52" s="293" t="str">
        <f t="shared" si="736"/>
        <v/>
      </c>
      <c r="EG52" s="293" t="str">
        <f>IF(ED52&lt;&gt;"",IF(ABS($F52-$G52)&gt;=PrSettings!$M$7,(ABS($F52-$G52-EA52+EB52)&lt;=1)*1,IF(AND(ED52,$F52=$G52,$F52&gt;=PrSettings!$M$6),(ABS(EA52-$F52)&lt;=1)*1,IF(AND(ABS($F52-$G52-EA52+EB52)&lt;=1,$F52+$G52&gt;=PrSettings!$M$8),(ABS(EA52-$F52)&lt;=1)*(ABS(EB52-$G52)&lt;=1)*1,""))),"")</f>
        <v/>
      </c>
      <c r="EH52" s="300"/>
      <c r="EJ52" s="565" t="str">
        <f t="shared" si="737"/>
        <v/>
      </c>
      <c r="EK52" s="566" t="str">
        <f t="shared" si="738"/>
        <v/>
      </c>
      <c r="EL52" s="567" t="str">
        <f t="shared" si="739"/>
        <v/>
      </c>
      <c r="EM52" s="292" t="str">
        <f t="shared" si="740"/>
        <v/>
      </c>
      <c r="EN52" s="296"/>
      <c r="EO52" s="296"/>
      <c r="EP52" s="562">
        <f>COUNTIF(EJ$57:EJ$60,EL57)+COUNTIF(EL$57:EL$60,EL57)</f>
        <v>0</v>
      </c>
      <c r="EQ52" s="293" t="str">
        <f t="shared" si="741"/>
        <v/>
      </c>
      <c r="ER52" s="293" t="str">
        <f>IF((EQ52&lt;&gt;""),IF(OR($F52&lt;&gt;$G52,PrSettings!$M$4="●"),(($F52-$G52)=(EN52-EO52))*1,0),"")</f>
        <v/>
      </c>
      <c r="ES52" s="293" t="str">
        <f t="shared" si="742"/>
        <v/>
      </c>
      <c r="ET52" s="293" t="str">
        <f>IF(EQ52&lt;&gt;"",IF(ABS($F52-$G52)&gt;=PrSettings!$M$7,(ABS($F52-$G52-EN52+EO52)&lt;=1)*1,IF(AND(EQ52,$F52=$G52,$F52&gt;=PrSettings!$M$6),(ABS(EN52-$F52)&lt;=1)*1,IF(AND(ABS($F52-$G52-EN52+EO52)&lt;=1,$F52+$G52&gt;=PrSettings!$M$8),(ABS(EN52-$F52)&lt;=1)*(ABS(EO52-$G52)&lt;=1)*1,""))),"")</f>
        <v/>
      </c>
      <c r="EU52" s="300"/>
      <c r="EV52" s="574"/>
      <c r="EW52" s="565" t="str">
        <f t="shared" si="743"/>
        <v/>
      </c>
      <c r="EX52" s="566" t="str">
        <f t="shared" si="744"/>
        <v/>
      </c>
      <c r="EY52" s="567" t="str">
        <f t="shared" si="745"/>
        <v/>
      </c>
      <c r="EZ52" s="292" t="str">
        <f t="shared" si="746"/>
        <v/>
      </c>
      <c r="FA52" s="296"/>
      <c r="FB52" s="296"/>
      <c r="FC52" s="562">
        <f>COUNTIF(EW$57:EW$60,EY57)+COUNTIF(EY$57:EY$60,EY57)</f>
        <v>0</v>
      </c>
      <c r="FD52" s="293" t="str">
        <f t="shared" si="747"/>
        <v/>
      </c>
      <c r="FE52" s="293" t="str">
        <f>IF((FD52&lt;&gt;""),IF(OR($F52&lt;&gt;$G52,PrSettings!$M$4="●"),(($F52-$G52)=(FA52-FB52))*1,0),"")</f>
        <v/>
      </c>
      <c r="FF52" s="293" t="str">
        <f t="shared" si="748"/>
        <v/>
      </c>
      <c r="FG52" s="293" t="str">
        <f>IF(FD52&lt;&gt;"",IF(ABS($F52-$G52)&gt;=PrSettings!$M$7,(ABS($F52-$G52-FA52+FB52)&lt;=1)*1,IF(AND(FD52,$F52=$G52,$F52&gt;=PrSettings!$M$6),(ABS(FA52-$F52)&lt;=1)*1,IF(AND(ABS($F52-$G52-FA52+FB52)&lt;=1,$F52+$G52&gt;=PrSettings!$M$8),(ABS(FA52-$F52)&lt;=1)*(ABS(FB52-$G52)&lt;=1)*1,""))),"")</f>
        <v/>
      </c>
      <c r="FH52" s="300"/>
      <c r="FI52" s="574"/>
      <c r="FJ52" s="565" t="str">
        <f t="shared" si="749"/>
        <v/>
      </c>
      <c r="FK52" s="566" t="str">
        <f t="shared" si="750"/>
        <v/>
      </c>
      <c r="FL52" s="567" t="str">
        <f t="shared" si="751"/>
        <v/>
      </c>
      <c r="FM52" s="292" t="str">
        <f t="shared" si="752"/>
        <v/>
      </c>
      <c r="FN52" s="296"/>
      <c r="FO52" s="296"/>
      <c r="FP52" s="562">
        <f>COUNTIF(FJ$57:FJ$60,FL57)+COUNTIF(FL$57:FL$60,FL57)</f>
        <v>0</v>
      </c>
      <c r="FQ52" s="293" t="str">
        <f t="shared" si="753"/>
        <v/>
      </c>
      <c r="FR52" s="293" t="str">
        <f>IF((FQ52&lt;&gt;""),IF(OR($F52&lt;&gt;$G52,PrSettings!$M$4="●"),(($F52-$G52)=(FN52-FO52))*1,0),"")</f>
        <v/>
      </c>
      <c r="FS52" s="293" t="str">
        <f t="shared" si="754"/>
        <v/>
      </c>
      <c r="FT52" s="293" t="str">
        <f>IF(FQ52&lt;&gt;"",IF(ABS($F52-$G52)&gt;=PrSettings!$M$7,(ABS($F52-$G52-FN52+FO52)&lt;=1)*1,IF(AND(FQ52,$F52=$G52,$F52&gt;=PrSettings!$M$6),(ABS(FN52-$F52)&lt;=1)*1,IF(AND(ABS($F52-$G52-FN52+FO52)&lt;=1,$F52+$G52&gt;=PrSettings!$M$8),(ABS(FN52-$F52)&lt;=1)*(ABS(FO52-$G52)&lt;=1)*1,""))),"")</f>
        <v/>
      </c>
      <c r="FU52" s="300"/>
      <c r="FV52" s="574"/>
      <c r="FW52" s="565" t="str">
        <f t="shared" si="755"/>
        <v/>
      </c>
      <c r="FX52" s="566" t="str">
        <f t="shared" si="756"/>
        <v/>
      </c>
      <c r="FY52" s="567" t="str">
        <f t="shared" si="757"/>
        <v/>
      </c>
      <c r="FZ52" s="292" t="str">
        <f t="shared" si="758"/>
        <v/>
      </c>
      <c r="GA52" s="296"/>
      <c r="GB52" s="296"/>
      <c r="GC52" s="562">
        <f>COUNTIF(FW$57:FW$60,FY57)+COUNTIF(FY$57:FY$60,FY57)</f>
        <v>0</v>
      </c>
      <c r="GD52" s="293" t="str">
        <f t="shared" si="759"/>
        <v/>
      </c>
      <c r="GE52" s="293" t="str">
        <f>IF((GD52&lt;&gt;""),IF(OR($F52&lt;&gt;$G52,PrSettings!$M$4="●"),(($F52-$G52)=(GA52-GB52))*1,0),"")</f>
        <v/>
      </c>
      <c r="GF52" s="293" t="str">
        <f t="shared" si="760"/>
        <v/>
      </c>
      <c r="GG52" s="293" t="str">
        <f>IF(GD52&lt;&gt;"",IF(ABS($F52-$G52)&gt;=PrSettings!$M$7,(ABS($F52-$G52-GA52+GB52)&lt;=1)*1,IF(AND(GD52,$F52=$G52,$F52&gt;=PrSettings!$M$6),(ABS(GA52-$F52)&lt;=1)*1,IF(AND(ABS($F52-$G52-GA52+GB52)&lt;=1,$F52+$G52&gt;=PrSettings!$M$8),(ABS(GA52-$F52)&lt;=1)*(ABS(GB52-$G52)&lt;=1)*1,""))),"")</f>
        <v/>
      </c>
      <c r="GH52" s="300"/>
      <c r="GJ52" s="565" t="str">
        <f t="shared" si="761"/>
        <v/>
      </c>
      <c r="GK52" s="566" t="str">
        <f t="shared" si="762"/>
        <v/>
      </c>
      <c r="GL52" s="567" t="str">
        <f t="shared" si="763"/>
        <v/>
      </c>
      <c r="GM52" s="292" t="str">
        <f t="shared" si="764"/>
        <v/>
      </c>
      <c r="GN52" s="296"/>
      <c r="GO52" s="296"/>
      <c r="GP52" s="562">
        <f>COUNTIF(GJ$57:GJ$60,GL57)+COUNTIF(GL$57:GL$60,GL57)</f>
        <v>0</v>
      </c>
      <c r="GQ52" s="293" t="str">
        <f t="shared" si="765"/>
        <v/>
      </c>
      <c r="GR52" s="293" t="str">
        <f>IF((GQ52&lt;&gt;""),IF(OR($F52&lt;&gt;$G52,PrSettings!$M$4="●"),(($F52-$G52)=(GN52-GO52))*1,0),"")</f>
        <v/>
      </c>
      <c r="GS52" s="293" t="str">
        <f t="shared" si="766"/>
        <v/>
      </c>
      <c r="GT52" s="293" t="str">
        <f>IF(GQ52&lt;&gt;"",IF(ABS($F52-$G52)&gt;=PrSettings!$M$7,(ABS($F52-$G52-GN52+GO52)&lt;=1)*1,IF(AND(GQ52,$F52=$G52,$F52&gt;=PrSettings!$M$6),(ABS(GN52-$F52)&lt;=1)*1,IF(AND(ABS($F52-$G52-GN52+GO52)&lt;=1,$F52+$G52&gt;=PrSettings!$M$8),(ABS(GN52-$F52)&lt;=1)*(ABS(GO52-$G52)&lt;=1)*1,""))),"")</f>
        <v/>
      </c>
      <c r="GU52" s="300"/>
      <c r="GV52" s="574"/>
      <c r="GW52" s="565" t="str">
        <f t="shared" si="767"/>
        <v/>
      </c>
      <c r="GX52" s="566" t="str">
        <f t="shared" si="768"/>
        <v/>
      </c>
      <c r="GY52" s="567" t="str">
        <f t="shared" si="769"/>
        <v/>
      </c>
      <c r="GZ52" s="292" t="str">
        <f t="shared" si="770"/>
        <v/>
      </c>
      <c r="HA52" s="296"/>
      <c r="HB52" s="296"/>
      <c r="HC52" s="562">
        <f>COUNTIF(GW$57:GW$60,GY57)+COUNTIF(GY$57:GY$60,GY57)</f>
        <v>0</v>
      </c>
      <c r="HD52" s="293" t="str">
        <f t="shared" si="771"/>
        <v/>
      </c>
      <c r="HE52" s="293" t="str">
        <f>IF((HD52&lt;&gt;""),IF(OR($F52&lt;&gt;$G52,PrSettings!$M$4="●"),(($F52-$G52)=(HA52-HB52))*1,0),"")</f>
        <v/>
      </c>
      <c r="HF52" s="293" t="str">
        <f t="shared" si="772"/>
        <v/>
      </c>
      <c r="HG52" s="293" t="str">
        <f>IF(HD52&lt;&gt;"",IF(ABS($F52-$G52)&gt;=PrSettings!$M$7,(ABS($F52-$G52-HA52+HB52)&lt;=1)*1,IF(AND(HD52,$F52=$G52,$F52&gt;=PrSettings!$M$6),(ABS(HA52-$F52)&lt;=1)*1,IF(AND(ABS($F52-$G52-HA52+HB52)&lt;=1,$F52+$G52&gt;=PrSettings!$M$8),(ABS(HA52-$F52)&lt;=1)*(ABS(HB52-$G52)&lt;=1)*1,""))),"")</f>
        <v/>
      </c>
      <c r="HH52" s="300"/>
      <c r="HI52" s="574"/>
      <c r="HJ52" s="565" t="str">
        <f t="shared" si="773"/>
        <v/>
      </c>
      <c r="HK52" s="566" t="str">
        <f t="shared" si="774"/>
        <v/>
      </c>
      <c r="HL52" s="567" t="str">
        <f t="shared" si="775"/>
        <v/>
      </c>
      <c r="HM52" s="292" t="str">
        <f t="shared" si="776"/>
        <v/>
      </c>
      <c r="HN52" s="296"/>
      <c r="HO52" s="296"/>
      <c r="HP52" s="562">
        <f>COUNTIF(HJ$57:HJ$60,HL57)+COUNTIF(HL$57:HL$60,HL57)</f>
        <v>0</v>
      </c>
      <c r="HQ52" s="293" t="str">
        <f t="shared" si="777"/>
        <v/>
      </c>
      <c r="HR52" s="293" t="str">
        <f>IF((HQ52&lt;&gt;""),IF(OR($F52&lt;&gt;$G52,PrSettings!$M$4="●"),(($F52-$G52)=(HN52-HO52))*1,0),"")</f>
        <v/>
      </c>
      <c r="HS52" s="293" t="str">
        <f t="shared" si="778"/>
        <v/>
      </c>
      <c r="HT52" s="293" t="str">
        <f>IF(HQ52&lt;&gt;"",IF(ABS($F52-$G52)&gt;=PrSettings!$M$7,(ABS($F52-$G52-HN52+HO52)&lt;=1)*1,IF(AND(HQ52,$F52=$G52,$F52&gt;=PrSettings!$M$6),(ABS(HN52-$F52)&lt;=1)*1,IF(AND(ABS($F52-$G52-HN52+HO52)&lt;=1,$F52+$G52&gt;=PrSettings!$M$8),(ABS(HN52-$F52)&lt;=1)*(ABS(HO52-$G52)&lt;=1)*1,""))),"")</f>
        <v/>
      </c>
      <c r="HU52" s="300"/>
      <c r="HV52" s="574"/>
      <c r="HW52" s="565" t="str">
        <f t="shared" si="779"/>
        <v/>
      </c>
      <c r="HX52" s="566" t="str">
        <f t="shared" si="780"/>
        <v/>
      </c>
      <c r="HY52" s="567" t="str">
        <f t="shared" si="781"/>
        <v/>
      </c>
      <c r="HZ52" s="292" t="str">
        <f t="shared" si="782"/>
        <v/>
      </c>
      <c r="IA52" s="296"/>
      <c r="IB52" s="296"/>
      <c r="IC52" s="562">
        <f>COUNTIF(HW$57:HW$60,HY57)+COUNTIF(HY$57:HY$60,HY57)</f>
        <v>0</v>
      </c>
      <c r="ID52" s="293" t="str">
        <f t="shared" si="783"/>
        <v/>
      </c>
      <c r="IE52" s="293" t="str">
        <f>IF((ID52&lt;&gt;""),IF(OR($F52&lt;&gt;$G52,PrSettings!$M$4="●"),(($F52-$G52)=(IA52-IB52))*1,0),"")</f>
        <v/>
      </c>
      <c r="IF52" s="293" t="str">
        <f t="shared" si="784"/>
        <v/>
      </c>
      <c r="IG52" s="293" t="str">
        <f>IF(ID52&lt;&gt;"",IF(ABS($F52-$G52)&gt;=PrSettings!$M$7,(ABS($F52-$G52-IA52+IB52)&lt;=1)*1,IF(AND(ID52,$F52=$G52,$F52&gt;=PrSettings!$M$6),(ABS(IA52-$F52)&lt;=1)*1,IF(AND(ABS($F52-$G52-IA52+IB52)&lt;=1,$F52+$G52&gt;=PrSettings!$M$8),(ABS(IA52-$F52)&lt;=1)*(ABS(IB52-$G52)&lt;=1)*1,""))),"")</f>
        <v/>
      </c>
      <c r="IH52" s="300"/>
      <c r="IJ52" s="565" t="str">
        <f t="shared" si="785"/>
        <v/>
      </c>
      <c r="IK52" s="566" t="str">
        <f t="shared" si="786"/>
        <v/>
      </c>
      <c r="IL52" s="567" t="str">
        <f t="shared" si="787"/>
        <v/>
      </c>
      <c r="IM52" s="292" t="str">
        <f t="shared" si="788"/>
        <v/>
      </c>
      <c r="IN52" s="296"/>
      <c r="IO52" s="296"/>
      <c r="IP52" s="562">
        <f>COUNTIF(IJ$57:IJ$60,IL57)+COUNTIF(IL$57:IL$60,IL57)</f>
        <v>0</v>
      </c>
      <c r="IQ52" s="293" t="str">
        <f t="shared" si="789"/>
        <v/>
      </c>
      <c r="IR52" s="293" t="str">
        <f>IF((IQ52&lt;&gt;""),IF(OR($F52&lt;&gt;$G52,PrSettings!$M$4="●"),(($F52-$G52)=(IN52-IO52))*1,0),"")</f>
        <v/>
      </c>
      <c r="IS52" s="293" t="str">
        <f t="shared" si="790"/>
        <v/>
      </c>
      <c r="IT52" s="293" t="str">
        <f>IF(IQ52&lt;&gt;"",IF(ABS($F52-$G52)&gt;=PrSettings!$M$7,(ABS($F52-$G52-IN52+IO52)&lt;=1)*1,IF(AND(IQ52,$F52=$G52,$F52&gt;=PrSettings!$M$6),(ABS(IN52-$F52)&lt;=1)*1,IF(AND(ABS($F52-$G52-IN52+IO52)&lt;=1,$F52+$G52&gt;=PrSettings!$M$8),(ABS(IN52-$F52)&lt;=1)*(ABS(IO52-$G52)&lt;=1)*1,""))),"")</f>
        <v/>
      </c>
      <c r="IU52" s="300"/>
      <c r="IV52" s="574"/>
      <c r="IW52" s="565" t="str">
        <f t="shared" si="791"/>
        <v/>
      </c>
      <c r="IX52" s="566" t="str">
        <f t="shared" si="792"/>
        <v/>
      </c>
      <c r="IY52" s="567" t="str">
        <f t="shared" si="793"/>
        <v/>
      </c>
      <c r="IZ52" s="292" t="str">
        <f t="shared" si="794"/>
        <v/>
      </c>
      <c r="JA52" s="296"/>
      <c r="JB52" s="296"/>
      <c r="JC52" s="562">
        <f>COUNTIF(IW$57:IW$60,IY57)+COUNTIF(IY$57:IY$60,IY57)</f>
        <v>0</v>
      </c>
      <c r="JD52" s="293" t="str">
        <f t="shared" si="795"/>
        <v/>
      </c>
      <c r="JE52" s="293" t="str">
        <f>IF((JD52&lt;&gt;""),IF(OR($F52&lt;&gt;$G52,PrSettings!$M$4="●"),(($F52-$G52)=(JA52-JB52))*1,0),"")</f>
        <v/>
      </c>
      <c r="JF52" s="293" t="str">
        <f t="shared" si="796"/>
        <v/>
      </c>
      <c r="JG52" s="293" t="str">
        <f>IF(JD52&lt;&gt;"",IF(ABS($F52-$G52)&gt;=PrSettings!$M$7,(ABS($F52-$G52-JA52+JB52)&lt;=1)*1,IF(AND(JD52,$F52=$G52,$F52&gt;=PrSettings!$M$6),(ABS(JA52-$F52)&lt;=1)*1,IF(AND(ABS($F52-$G52-JA52+JB52)&lt;=1,$F52+$G52&gt;=PrSettings!$M$8),(ABS(JA52-$F52)&lt;=1)*(ABS(JB52-$G52)&lt;=1)*1,""))),"")</f>
        <v/>
      </c>
      <c r="JH52" s="300"/>
      <c r="JI52" s="574"/>
      <c r="JJ52" s="565" t="str">
        <f t="shared" si="797"/>
        <v/>
      </c>
      <c r="JK52" s="566" t="str">
        <f t="shared" si="798"/>
        <v/>
      </c>
      <c r="JL52" s="567" t="str">
        <f t="shared" si="799"/>
        <v/>
      </c>
      <c r="JM52" s="292" t="str">
        <f t="shared" si="800"/>
        <v/>
      </c>
      <c r="JN52" s="296"/>
      <c r="JO52" s="296"/>
      <c r="JP52" s="562">
        <f>COUNTIF(JJ$57:JJ$60,JL57)+COUNTIF(JL$57:JL$60,JL57)</f>
        <v>0</v>
      </c>
      <c r="JQ52" s="293" t="str">
        <f t="shared" si="801"/>
        <v/>
      </c>
      <c r="JR52" s="293" t="str">
        <f>IF((JQ52&lt;&gt;""),IF(OR($F52&lt;&gt;$G52,PrSettings!$M$4="●"),(($F52-$G52)=(JN52-JO52))*1,0),"")</f>
        <v/>
      </c>
      <c r="JS52" s="293" t="str">
        <f t="shared" si="802"/>
        <v/>
      </c>
      <c r="JT52" s="293" t="str">
        <f>IF(JQ52&lt;&gt;"",IF(ABS($F52-$G52)&gt;=PrSettings!$M$7,(ABS($F52-$G52-JN52+JO52)&lt;=1)*1,IF(AND(JQ52,$F52=$G52,$F52&gt;=PrSettings!$M$6),(ABS(JN52-$F52)&lt;=1)*1,IF(AND(ABS($F52-$G52-JN52+JO52)&lt;=1,$F52+$G52&gt;=PrSettings!$M$8),(ABS(JN52-$F52)&lt;=1)*(ABS(JO52-$G52)&lt;=1)*1,""))),"")</f>
        <v/>
      </c>
      <c r="JU52" s="300"/>
      <c r="JV52" s="574"/>
      <c r="JW52" s="565" t="str">
        <f t="shared" si="803"/>
        <v/>
      </c>
      <c r="JX52" s="566" t="str">
        <f t="shared" si="804"/>
        <v/>
      </c>
      <c r="JY52" s="567" t="str">
        <f t="shared" si="805"/>
        <v/>
      </c>
      <c r="JZ52" s="292" t="str">
        <f t="shared" si="806"/>
        <v/>
      </c>
      <c r="KA52" s="296"/>
      <c r="KB52" s="296"/>
      <c r="KC52" s="562">
        <f>COUNTIF(JW$57:JW$60,JY57)+COUNTIF(JY$57:JY$60,JY57)</f>
        <v>0</v>
      </c>
      <c r="KD52" s="293" t="str">
        <f t="shared" si="807"/>
        <v/>
      </c>
      <c r="KE52" s="293" t="str">
        <f>IF((KD52&lt;&gt;""),IF(OR($F52&lt;&gt;$G52,PrSettings!$M$4="●"),(($F52-$G52)=(KA52-KB52))*1,0),"")</f>
        <v/>
      </c>
      <c r="KF52" s="293" t="str">
        <f t="shared" si="808"/>
        <v/>
      </c>
      <c r="KG52" s="293" t="str">
        <f>IF(KD52&lt;&gt;"",IF(ABS($F52-$G52)&gt;=PrSettings!$M$7,(ABS($F52-$G52-KA52+KB52)&lt;=1)*1,IF(AND(KD52,$F52=$G52,$F52&gt;=PrSettings!$M$6),(ABS(KA52-$F52)&lt;=1)*1,IF(AND(ABS($F52-$G52-KA52+KB52)&lt;=1,$F52+$G52&gt;=PrSettings!$M$8),(ABS(KA52-$F52)&lt;=1)*(ABS(KB52-$G52)&lt;=1)*1,""))),"")</f>
        <v/>
      </c>
      <c r="KH52" s="300"/>
      <c r="KJ52" s="565" t="str">
        <f t="shared" si="809"/>
        <v/>
      </c>
      <c r="KK52" s="566" t="str">
        <f t="shared" si="810"/>
        <v/>
      </c>
      <c r="KL52" s="567" t="str">
        <f t="shared" si="811"/>
        <v/>
      </c>
      <c r="KM52" s="292" t="str">
        <f t="shared" si="812"/>
        <v/>
      </c>
      <c r="KN52" s="296"/>
      <c r="KO52" s="296"/>
      <c r="KP52" s="562">
        <f>COUNTIF(KJ$57:KJ$60,KL57)+COUNTIF(KL$57:KL$60,KL57)</f>
        <v>0</v>
      </c>
      <c r="KQ52" s="293" t="str">
        <f t="shared" si="813"/>
        <v/>
      </c>
      <c r="KR52" s="293" t="str">
        <f>IF((KQ52&lt;&gt;""),IF(OR($F52&lt;&gt;$G52,PrSettings!$M$4="●"),(($F52-$G52)=(KN52-KO52))*1,0),"")</f>
        <v/>
      </c>
      <c r="KS52" s="293" t="str">
        <f t="shared" si="814"/>
        <v/>
      </c>
      <c r="KT52" s="293" t="str">
        <f>IF(KQ52&lt;&gt;"",IF(ABS($F52-$G52)&gt;=PrSettings!$M$7,(ABS($F52-$G52-KN52+KO52)&lt;=1)*1,IF(AND(KQ52,$F52=$G52,$F52&gt;=PrSettings!$M$6),(ABS(KN52-$F52)&lt;=1)*1,IF(AND(ABS($F52-$G52-KN52+KO52)&lt;=1,$F52+$G52&gt;=PrSettings!$M$8),(ABS(KN52-$F52)&lt;=1)*(ABS(KO52-$G52)&lt;=1)*1,""))),"")</f>
        <v/>
      </c>
      <c r="KU52" s="300"/>
      <c r="KV52" s="574"/>
      <c r="KW52" s="565" t="str">
        <f t="shared" si="815"/>
        <v/>
      </c>
      <c r="KX52" s="566" t="str">
        <f t="shared" si="816"/>
        <v/>
      </c>
      <c r="KY52" s="567" t="str">
        <f t="shared" si="817"/>
        <v/>
      </c>
      <c r="KZ52" s="292" t="str">
        <f t="shared" si="818"/>
        <v/>
      </c>
      <c r="LA52" s="296"/>
      <c r="LB52" s="296"/>
      <c r="LC52" s="562">
        <f>COUNTIF(KW$57:KW$60,KY57)+COUNTIF(KY$57:KY$60,KY57)</f>
        <v>0</v>
      </c>
      <c r="LD52" s="293" t="str">
        <f t="shared" si="819"/>
        <v/>
      </c>
      <c r="LE52" s="293" t="str">
        <f>IF((LD52&lt;&gt;""),IF(OR($F52&lt;&gt;$G52,PrSettings!$M$4="●"),(($F52-$G52)=(LA52-LB52))*1,0),"")</f>
        <v/>
      </c>
      <c r="LF52" s="293" t="str">
        <f t="shared" si="820"/>
        <v/>
      </c>
      <c r="LG52" s="293" t="str">
        <f>IF(LD52&lt;&gt;"",IF(ABS($F52-$G52)&gt;=PrSettings!$M$7,(ABS($F52-$G52-LA52+LB52)&lt;=1)*1,IF(AND(LD52,$F52=$G52,$F52&gt;=PrSettings!$M$6),(ABS(LA52-$F52)&lt;=1)*1,IF(AND(ABS($F52-$G52-LA52+LB52)&lt;=1,$F52+$G52&gt;=PrSettings!$M$8),(ABS(LA52-$F52)&lt;=1)*(ABS(LB52-$G52)&lt;=1)*1,""))),"")</f>
        <v/>
      </c>
      <c r="LH52" s="300"/>
      <c r="LI52" s="574"/>
      <c r="LJ52" s="565" t="str">
        <f t="shared" si="821"/>
        <v/>
      </c>
      <c r="LK52" s="566" t="str">
        <f t="shared" si="822"/>
        <v/>
      </c>
      <c r="LL52" s="567" t="str">
        <f t="shared" si="823"/>
        <v/>
      </c>
      <c r="LM52" s="292" t="str">
        <f t="shared" si="824"/>
        <v/>
      </c>
      <c r="LN52" s="296"/>
      <c r="LO52" s="296"/>
      <c r="LP52" s="562">
        <f>COUNTIF(LJ$57:LJ$60,LL57)+COUNTIF(LL$57:LL$60,LL57)</f>
        <v>0</v>
      </c>
      <c r="LQ52" s="293" t="str">
        <f t="shared" si="825"/>
        <v/>
      </c>
      <c r="LR52" s="293" t="str">
        <f>IF((LQ52&lt;&gt;""),IF(OR($F52&lt;&gt;$G52,PrSettings!$M$4="●"),(($F52-$G52)=(LN52-LO52))*1,0),"")</f>
        <v/>
      </c>
      <c r="LS52" s="293" t="str">
        <f t="shared" si="826"/>
        <v/>
      </c>
      <c r="LT52" s="293" t="str">
        <f>IF(LQ52&lt;&gt;"",IF(ABS($F52-$G52)&gt;=PrSettings!$M$7,(ABS($F52-$G52-LN52+LO52)&lt;=1)*1,IF(AND(LQ52,$F52=$G52,$F52&gt;=PrSettings!$M$6),(ABS(LN52-$F52)&lt;=1)*1,IF(AND(ABS($F52-$G52-LN52+LO52)&lt;=1,$F52+$G52&gt;=PrSettings!$M$8),(ABS(LN52-$F52)&lt;=1)*(ABS(LO52-$G52)&lt;=1)*1,""))),"")</f>
        <v/>
      </c>
      <c r="LU52" s="300"/>
      <c r="LV52" s="574"/>
      <c r="LW52" s="565" t="str">
        <f t="shared" si="827"/>
        <v/>
      </c>
      <c r="LX52" s="566" t="str">
        <f t="shared" si="828"/>
        <v/>
      </c>
      <c r="LY52" s="567" t="str">
        <f t="shared" si="829"/>
        <v/>
      </c>
      <c r="LZ52" s="292" t="str">
        <f t="shared" si="830"/>
        <v/>
      </c>
      <c r="MA52" s="296"/>
      <c r="MB52" s="296"/>
      <c r="MC52" s="562">
        <f>COUNTIF(LW$57:LW$60,LY57)+COUNTIF(LY$57:LY$60,LY57)</f>
        <v>0</v>
      </c>
      <c r="MD52" s="293" t="str">
        <f t="shared" si="831"/>
        <v/>
      </c>
      <c r="ME52" s="293" t="str">
        <f>IF((MD52&lt;&gt;""),IF(OR($F52&lt;&gt;$G52,PrSettings!$M$4="●"),(($F52-$G52)=(MA52-MB52))*1,0),"")</f>
        <v/>
      </c>
      <c r="MF52" s="293" t="str">
        <f t="shared" si="832"/>
        <v/>
      </c>
      <c r="MG52" s="293" t="str">
        <f>IF(MD52&lt;&gt;"",IF(ABS($F52-$G52)&gt;=PrSettings!$M$7,(ABS($F52-$G52-MA52+MB52)&lt;=1)*1,IF(AND(MD52,$F52=$G52,$F52&gt;=PrSettings!$M$6),(ABS(MA52-$F52)&lt;=1)*1,IF(AND(ABS($F52-$G52-MA52+MB52)&lt;=1,$F52+$G52&gt;=PrSettings!$M$8),(ABS(MA52-$F52)&lt;=1)*(ABS(MB52-$G52)&lt;=1)*1,""))),"")</f>
        <v/>
      </c>
      <c r="MH52" s="300"/>
    </row>
    <row r="53" spans="1:346" s="24" customFormat="1" x14ac:dyDescent="0.25">
      <c r="A53" s="272"/>
      <c r="B53" s="291" t="str">
        <f>IF(C53="","",INDEX(Groups!$C$7:$C$35,MATCH(C53,Groups!$D$7:$D$35,0)))</f>
        <v/>
      </c>
      <c r="C53" s="292" t="str">
        <f>EURO!$Q$54</f>
        <v/>
      </c>
      <c r="D53" s="293" t="str">
        <f>IF(E53="","",INDEX(Groups!$C$7:$C$35,MATCH(E53,Groups!$D$7:$D$35,0)))</f>
        <v/>
      </c>
      <c r="E53" s="292" t="str">
        <f>EURO!$R$54</f>
        <v/>
      </c>
      <c r="F53" s="294" t="str">
        <f>IF(AND(EURO!$Q$55&lt;&gt;"",EURO!$R$55&lt;&gt;""),EURO!$Q$55,"")</f>
        <v/>
      </c>
      <c r="G53" s="295" t="str">
        <f>IF(AND(EURO!$Q$55&lt;&gt;"",EURO!$R$55&lt;&gt;""),EURO!$R$55,"")</f>
        <v/>
      </c>
      <c r="H53" s="558" t="str">
        <f>IF(AND(F53&lt;&gt;"",G53&lt;&gt;"",F53=G53,EURO!$Q$57&lt;&gt;"",EURO!$R$57&lt;&gt;""),"("&amp;EURO!$Q$57&amp;Sprache!$E$149&amp;EURO!$R$57&amp;")","")</f>
        <v/>
      </c>
      <c r="I53" s="552"/>
      <c r="J53" s="565" t="str">
        <f t="shared" si="677"/>
        <v/>
      </c>
      <c r="K53" s="566" t="str">
        <f t="shared" si="678"/>
        <v/>
      </c>
      <c r="L53" s="567" t="str">
        <f t="shared" si="679"/>
        <v/>
      </c>
      <c r="M53" s="292" t="str">
        <f t="shared" si="680"/>
        <v/>
      </c>
      <c r="N53" s="296"/>
      <c r="O53" s="296"/>
      <c r="P53" s="562">
        <f>COUNTIF(J$57:J$60,L58)+COUNTIF(L$57:L$60,L58)</f>
        <v>0</v>
      </c>
      <c r="Q53" s="293" t="str">
        <f t="shared" si="681"/>
        <v/>
      </c>
      <c r="R53" s="293" t="str">
        <f>IF((Q53&lt;&gt;""),IF(OR($F53&lt;&gt;$G53,PrSettings!$M$4="●"),(($F53-$G53)=(N53-O53))*1,0),"")</f>
        <v/>
      </c>
      <c r="S53" s="293" t="str">
        <f t="shared" si="682"/>
        <v/>
      </c>
      <c r="T53" s="293" t="str">
        <f>IF(Q53&lt;&gt;"",IF(ABS($F53-$G53)&gt;=PrSettings!$M$7,(ABS($F53-$G53-N53+O53)&lt;=1)*1,IF(AND(Q53,$F53=$G53,$F53&gt;=PrSettings!$M$6),(ABS(N53-$F53)&lt;=1)*1,IF(AND(ABS($F53-$G53-N53+O53)&lt;=1,$F53+$G53&gt;=PrSettings!$M$8),(ABS(N53-$F53)&lt;=1)*(ABS(O53-$G53)&lt;=1)*1,""))),"")</f>
        <v/>
      </c>
      <c r="U53" s="300"/>
      <c r="W53" s="565" t="str">
        <f t="shared" si="683"/>
        <v/>
      </c>
      <c r="X53" s="566" t="str">
        <f t="shared" si="684"/>
        <v/>
      </c>
      <c r="Y53" s="567" t="str">
        <f t="shared" si="685"/>
        <v/>
      </c>
      <c r="Z53" s="292" t="str">
        <f t="shared" si="686"/>
        <v/>
      </c>
      <c r="AA53" s="296"/>
      <c r="AB53" s="296"/>
      <c r="AC53" s="562">
        <f>COUNTIF(W$57:W$60,Y58)+COUNTIF(Y$57:Y$60,Y58)</f>
        <v>0</v>
      </c>
      <c r="AD53" s="293" t="str">
        <f t="shared" si="687"/>
        <v/>
      </c>
      <c r="AE53" s="293" t="str">
        <f>IF((AD53&lt;&gt;""),IF(OR($F53&lt;&gt;$G53,PrSettings!$M$4="●"),(($F53-$G53)=(AA53-AB53))*1,0),"")</f>
        <v/>
      </c>
      <c r="AF53" s="293" t="str">
        <f t="shared" si="688"/>
        <v/>
      </c>
      <c r="AG53" s="293" t="str">
        <f>IF(AD53&lt;&gt;"",IF(ABS($F53-$G53)&gt;=PrSettings!$M$7,(ABS($F53-$G53-AA53+AB53)&lt;=1)*1,IF(AND(AD53,$F53=$G53,$F53&gt;=PrSettings!$M$6),(ABS(AA53-$F53)&lt;=1)*1,IF(AND(ABS($F53-$G53-AA53+AB53)&lt;=1,$F53+$G53&gt;=PrSettings!$M$8),(ABS(AA53-$F53)&lt;=1)*(ABS(AB53-$G53)&lt;=1)*1,""))),"")</f>
        <v/>
      </c>
      <c r="AH53" s="300"/>
      <c r="AJ53" s="565" t="str">
        <f t="shared" si="689"/>
        <v/>
      </c>
      <c r="AK53" s="566" t="str">
        <f t="shared" si="690"/>
        <v/>
      </c>
      <c r="AL53" s="567" t="str">
        <f t="shared" si="691"/>
        <v/>
      </c>
      <c r="AM53" s="292" t="str">
        <f t="shared" si="692"/>
        <v/>
      </c>
      <c r="AN53" s="296"/>
      <c r="AO53" s="296"/>
      <c r="AP53" s="562">
        <f>COUNTIF(AJ$57:AJ$60,AL58)+COUNTIF(AL$57:AL$60,AL58)</f>
        <v>0</v>
      </c>
      <c r="AQ53" s="293" t="str">
        <f t="shared" si="693"/>
        <v/>
      </c>
      <c r="AR53" s="293" t="str">
        <f>IF((AQ53&lt;&gt;""),IF(OR($F53&lt;&gt;$G53,PrSettings!$M$4="●"),(($F53-$G53)=(AN53-AO53))*1,0),"")</f>
        <v/>
      </c>
      <c r="AS53" s="293" t="str">
        <f t="shared" si="694"/>
        <v/>
      </c>
      <c r="AT53" s="293" t="str">
        <f>IF(AQ53&lt;&gt;"",IF(ABS($F53-$G53)&gt;=PrSettings!$M$7,(ABS($F53-$G53-AN53+AO53)&lt;=1)*1,IF(AND(AQ53,$F53=$G53,$F53&gt;=PrSettings!$M$6),(ABS(AN53-$F53)&lt;=1)*1,IF(AND(ABS($F53-$G53-AN53+AO53)&lt;=1,$F53+$G53&gt;=PrSettings!$M$8),(ABS(AN53-$F53)&lt;=1)*(ABS(AO53-$G53)&lt;=1)*1,""))),"")</f>
        <v/>
      </c>
      <c r="AU53" s="300"/>
      <c r="AW53" s="565" t="str">
        <f t="shared" si="695"/>
        <v/>
      </c>
      <c r="AX53" s="566" t="str">
        <f t="shared" si="696"/>
        <v/>
      </c>
      <c r="AY53" s="567" t="str">
        <f t="shared" si="697"/>
        <v/>
      </c>
      <c r="AZ53" s="292" t="str">
        <f t="shared" si="698"/>
        <v/>
      </c>
      <c r="BA53" s="296"/>
      <c r="BB53" s="296"/>
      <c r="BC53" s="562">
        <f>COUNTIF(AW$57:AW$60,AY58)+COUNTIF(AY$57:AY$60,AY58)</f>
        <v>0</v>
      </c>
      <c r="BD53" s="293" t="str">
        <f t="shared" si="699"/>
        <v/>
      </c>
      <c r="BE53" s="293" t="str">
        <f>IF((BD53&lt;&gt;""),IF(OR($F53&lt;&gt;$G53,PrSettings!$M$4="●"),(($F53-$G53)=(BA53-BB53))*1,0),"")</f>
        <v/>
      </c>
      <c r="BF53" s="293" t="str">
        <f t="shared" si="700"/>
        <v/>
      </c>
      <c r="BG53" s="293" t="str">
        <f>IF(BD53&lt;&gt;"",IF(ABS($F53-$G53)&gt;=PrSettings!$M$7,(ABS($F53-$G53-BA53+BB53)&lt;=1)*1,IF(AND(BD53,$F53=$G53,$F53&gt;=PrSettings!$M$6),(ABS(BA53-$F53)&lt;=1)*1,IF(AND(ABS($F53-$G53-BA53+BB53)&lt;=1,$F53+$G53&gt;=PrSettings!$M$8),(ABS(BA53-$F53)&lt;=1)*(ABS(BB53-$G53)&lt;=1)*1,""))),"")</f>
        <v/>
      </c>
      <c r="BH53" s="300"/>
      <c r="BJ53" s="565" t="str">
        <f t="shared" si="701"/>
        <v/>
      </c>
      <c r="BK53" s="566" t="str">
        <f t="shared" si="702"/>
        <v/>
      </c>
      <c r="BL53" s="567" t="str">
        <f t="shared" si="703"/>
        <v/>
      </c>
      <c r="BM53" s="292" t="str">
        <f t="shared" si="704"/>
        <v/>
      </c>
      <c r="BN53" s="296"/>
      <c r="BO53" s="296"/>
      <c r="BP53" s="562">
        <f>COUNTIF(BJ$57:BJ$60,BL58)+COUNTIF(BL$57:BL$60,BL58)</f>
        <v>0</v>
      </c>
      <c r="BQ53" s="293" t="str">
        <f t="shared" si="705"/>
        <v/>
      </c>
      <c r="BR53" s="293" t="str">
        <f>IF((BQ53&lt;&gt;""),IF(OR($F53&lt;&gt;$G53,PrSettings!$M$4="●"),(($F53-$G53)=(BN53-BO53))*1,0),"")</f>
        <v/>
      </c>
      <c r="BS53" s="293" t="str">
        <f t="shared" si="706"/>
        <v/>
      </c>
      <c r="BT53" s="293" t="str">
        <f>IF(BQ53&lt;&gt;"",IF(ABS($F53-$G53)&gt;=PrSettings!$M$7,(ABS($F53-$G53-BN53+BO53)&lt;=1)*1,IF(AND(BQ53,$F53=$G53,$F53&gt;=PrSettings!$M$6),(ABS(BN53-$F53)&lt;=1)*1,IF(AND(ABS($F53-$G53-BN53+BO53)&lt;=1,$F53+$G53&gt;=PrSettings!$M$8),(ABS(BN53-$F53)&lt;=1)*(ABS(BO53-$G53)&lt;=1)*1,""))),"")</f>
        <v/>
      </c>
      <c r="BU53" s="300"/>
      <c r="BW53" s="565" t="str">
        <f t="shared" si="707"/>
        <v/>
      </c>
      <c r="BX53" s="566" t="str">
        <f t="shared" si="708"/>
        <v/>
      </c>
      <c r="BY53" s="567" t="str">
        <f t="shared" si="709"/>
        <v/>
      </c>
      <c r="BZ53" s="292" t="str">
        <f t="shared" si="710"/>
        <v/>
      </c>
      <c r="CA53" s="296"/>
      <c r="CB53" s="296"/>
      <c r="CC53" s="562">
        <f>COUNTIF(BW$57:BW$60,BY58)+COUNTIF(BY$57:BY$60,BY58)</f>
        <v>0</v>
      </c>
      <c r="CD53" s="293" t="str">
        <f t="shared" si="711"/>
        <v/>
      </c>
      <c r="CE53" s="293" t="str">
        <f>IF((CD53&lt;&gt;""),IF(OR($F53&lt;&gt;$G53,PrSettings!$M$4="●"),(($F53-$G53)=(CA53-CB53))*1,0),"")</f>
        <v/>
      </c>
      <c r="CF53" s="293" t="str">
        <f t="shared" si="712"/>
        <v/>
      </c>
      <c r="CG53" s="293" t="str">
        <f>IF(CD53&lt;&gt;"",IF(ABS($F53-$G53)&gt;=PrSettings!$M$7,(ABS($F53-$G53-CA53+CB53)&lt;=1)*1,IF(AND(CD53,$F53=$G53,$F53&gt;=PrSettings!$M$6),(ABS(CA53-$F53)&lt;=1)*1,IF(AND(ABS($F53-$G53-CA53+CB53)&lt;=1,$F53+$G53&gt;=PrSettings!$M$8),(ABS(CA53-$F53)&lt;=1)*(ABS(CB53-$G53)&lt;=1)*1,""))),"")</f>
        <v/>
      </c>
      <c r="CH53" s="300"/>
      <c r="CJ53" s="565" t="str">
        <f t="shared" si="713"/>
        <v/>
      </c>
      <c r="CK53" s="566" t="str">
        <f t="shared" si="714"/>
        <v/>
      </c>
      <c r="CL53" s="567" t="str">
        <f t="shared" si="715"/>
        <v/>
      </c>
      <c r="CM53" s="292" t="str">
        <f t="shared" si="716"/>
        <v/>
      </c>
      <c r="CN53" s="296"/>
      <c r="CO53" s="296"/>
      <c r="CP53" s="562">
        <f>COUNTIF(CJ$57:CJ$60,CL58)+COUNTIF(CL$57:CL$60,CL58)</f>
        <v>0</v>
      </c>
      <c r="CQ53" s="293" t="str">
        <f t="shared" si="717"/>
        <v/>
      </c>
      <c r="CR53" s="293" t="str">
        <f>IF((CQ53&lt;&gt;""),IF(OR($F53&lt;&gt;$G53,PrSettings!$M$4="●"),(($F53-$G53)=(CN53-CO53))*1,0),"")</f>
        <v/>
      </c>
      <c r="CS53" s="293" t="str">
        <f t="shared" si="718"/>
        <v/>
      </c>
      <c r="CT53" s="293" t="str">
        <f>IF(CQ53&lt;&gt;"",IF(ABS($F53-$G53)&gt;=PrSettings!$M$7,(ABS($F53-$G53-CN53+CO53)&lt;=1)*1,IF(AND(CQ53,$F53=$G53,$F53&gt;=PrSettings!$M$6),(ABS(CN53-$F53)&lt;=1)*1,IF(AND(ABS($F53-$G53-CN53+CO53)&lt;=1,$F53+$G53&gt;=PrSettings!$M$8),(ABS(CN53-$F53)&lt;=1)*(ABS(CO53-$G53)&lt;=1)*1,""))),"")</f>
        <v/>
      </c>
      <c r="CU53" s="300"/>
      <c r="CV53" s="574"/>
      <c r="CW53" s="565" t="str">
        <f t="shared" si="719"/>
        <v/>
      </c>
      <c r="CX53" s="566" t="str">
        <f t="shared" si="720"/>
        <v/>
      </c>
      <c r="CY53" s="567" t="str">
        <f t="shared" si="721"/>
        <v/>
      </c>
      <c r="CZ53" s="292" t="str">
        <f t="shared" si="722"/>
        <v/>
      </c>
      <c r="DA53" s="296"/>
      <c r="DB53" s="296"/>
      <c r="DC53" s="562">
        <f>COUNTIF(CW$57:CW$60,CY58)+COUNTIF(CY$57:CY$60,CY58)</f>
        <v>0</v>
      </c>
      <c r="DD53" s="293" t="str">
        <f t="shared" si="723"/>
        <v/>
      </c>
      <c r="DE53" s="293" t="str">
        <f>IF((DD53&lt;&gt;""),IF(OR($F53&lt;&gt;$G53,PrSettings!$M$4="●"),(($F53-$G53)=(DA53-DB53))*1,0),"")</f>
        <v/>
      </c>
      <c r="DF53" s="293" t="str">
        <f t="shared" si="724"/>
        <v/>
      </c>
      <c r="DG53" s="293" t="str">
        <f>IF(DD53&lt;&gt;"",IF(ABS($F53-$G53)&gt;=PrSettings!$M$7,(ABS($F53-$G53-DA53+DB53)&lt;=1)*1,IF(AND(DD53,$F53=$G53,$F53&gt;=PrSettings!$M$6),(ABS(DA53-$F53)&lt;=1)*1,IF(AND(ABS($F53-$G53-DA53+DB53)&lt;=1,$F53+$G53&gt;=PrSettings!$M$8),(ABS(DA53-$F53)&lt;=1)*(ABS(DB53-$G53)&lt;=1)*1,""))),"")</f>
        <v/>
      </c>
      <c r="DH53" s="300"/>
      <c r="DI53" s="574"/>
      <c r="DJ53" s="565" t="str">
        <f t="shared" si="725"/>
        <v/>
      </c>
      <c r="DK53" s="566" t="str">
        <f t="shared" si="726"/>
        <v/>
      </c>
      <c r="DL53" s="567" t="str">
        <f t="shared" si="727"/>
        <v/>
      </c>
      <c r="DM53" s="292" t="str">
        <f t="shared" si="728"/>
        <v/>
      </c>
      <c r="DN53" s="296"/>
      <c r="DO53" s="296"/>
      <c r="DP53" s="562">
        <f>COUNTIF(DJ$57:DJ$60,DL58)+COUNTIF(DL$57:DL$60,DL58)</f>
        <v>0</v>
      </c>
      <c r="DQ53" s="293" t="str">
        <f t="shared" si="729"/>
        <v/>
      </c>
      <c r="DR53" s="293" t="str">
        <f>IF((DQ53&lt;&gt;""),IF(OR($F53&lt;&gt;$G53,PrSettings!$M$4="●"),(($F53-$G53)=(DN53-DO53))*1,0),"")</f>
        <v/>
      </c>
      <c r="DS53" s="293" t="str">
        <f t="shared" si="730"/>
        <v/>
      </c>
      <c r="DT53" s="293" t="str">
        <f>IF(DQ53&lt;&gt;"",IF(ABS($F53-$G53)&gt;=PrSettings!$M$7,(ABS($F53-$G53-DN53+DO53)&lt;=1)*1,IF(AND(DQ53,$F53=$G53,$F53&gt;=PrSettings!$M$6),(ABS(DN53-$F53)&lt;=1)*1,IF(AND(ABS($F53-$G53-DN53+DO53)&lt;=1,$F53+$G53&gt;=PrSettings!$M$8),(ABS(DN53-$F53)&lt;=1)*(ABS(DO53-$G53)&lt;=1)*1,""))),"")</f>
        <v/>
      </c>
      <c r="DU53" s="300"/>
      <c r="DV53" s="574"/>
      <c r="DW53" s="565" t="str">
        <f t="shared" si="731"/>
        <v/>
      </c>
      <c r="DX53" s="566" t="str">
        <f t="shared" si="732"/>
        <v/>
      </c>
      <c r="DY53" s="567" t="str">
        <f t="shared" si="733"/>
        <v/>
      </c>
      <c r="DZ53" s="292" t="str">
        <f t="shared" si="734"/>
        <v/>
      </c>
      <c r="EA53" s="296"/>
      <c r="EB53" s="296"/>
      <c r="EC53" s="562">
        <f>COUNTIF(DW$57:DW$60,DY58)+COUNTIF(DY$57:DY$60,DY58)</f>
        <v>0</v>
      </c>
      <c r="ED53" s="293" t="str">
        <f t="shared" si="735"/>
        <v/>
      </c>
      <c r="EE53" s="293" t="str">
        <f>IF((ED53&lt;&gt;""),IF(OR($F53&lt;&gt;$G53,PrSettings!$M$4="●"),(($F53-$G53)=(EA53-EB53))*1,0),"")</f>
        <v/>
      </c>
      <c r="EF53" s="293" t="str">
        <f t="shared" si="736"/>
        <v/>
      </c>
      <c r="EG53" s="293" t="str">
        <f>IF(ED53&lt;&gt;"",IF(ABS($F53-$G53)&gt;=PrSettings!$M$7,(ABS($F53-$G53-EA53+EB53)&lt;=1)*1,IF(AND(ED53,$F53=$G53,$F53&gt;=PrSettings!$M$6),(ABS(EA53-$F53)&lt;=1)*1,IF(AND(ABS($F53-$G53-EA53+EB53)&lt;=1,$F53+$G53&gt;=PrSettings!$M$8),(ABS(EA53-$F53)&lt;=1)*(ABS(EB53-$G53)&lt;=1)*1,""))),"")</f>
        <v/>
      </c>
      <c r="EH53" s="300"/>
      <c r="EJ53" s="565" t="str">
        <f t="shared" si="737"/>
        <v/>
      </c>
      <c r="EK53" s="566" t="str">
        <f t="shared" si="738"/>
        <v/>
      </c>
      <c r="EL53" s="567" t="str">
        <f t="shared" si="739"/>
        <v/>
      </c>
      <c r="EM53" s="292" t="str">
        <f t="shared" si="740"/>
        <v/>
      </c>
      <c r="EN53" s="296"/>
      <c r="EO53" s="296"/>
      <c r="EP53" s="562">
        <f>COUNTIF(EJ$57:EJ$60,EL58)+COUNTIF(EL$57:EL$60,EL58)</f>
        <v>0</v>
      </c>
      <c r="EQ53" s="293" t="str">
        <f t="shared" si="741"/>
        <v/>
      </c>
      <c r="ER53" s="293" t="str">
        <f>IF((EQ53&lt;&gt;""),IF(OR($F53&lt;&gt;$G53,PrSettings!$M$4="●"),(($F53-$G53)=(EN53-EO53))*1,0),"")</f>
        <v/>
      </c>
      <c r="ES53" s="293" t="str">
        <f t="shared" si="742"/>
        <v/>
      </c>
      <c r="ET53" s="293" t="str">
        <f>IF(EQ53&lt;&gt;"",IF(ABS($F53-$G53)&gt;=PrSettings!$M$7,(ABS($F53-$G53-EN53+EO53)&lt;=1)*1,IF(AND(EQ53,$F53=$G53,$F53&gt;=PrSettings!$M$6),(ABS(EN53-$F53)&lt;=1)*1,IF(AND(ABS($F53-$G53-EN53+EO53)&lt;=1,$F53+$G53&gt;=PrSettings!$M$8),(ABS(EN53-$F53)&lt;=1)*(ABS(EO53-$G53)&lt;=1)*1,""))),"")</f>
        <v/>
      </c>
      <c r="EU53" s="300"/>
      <c r="EV53" s="574"/>
      <c r="EW53" s="565" t="str">
        <f t="shared" si="743"/>
        <v/>
      </c>
      <c r="EX53" s="566" t="str">
        <f t="shared" si="744"/>
        <v/>
      </c>
      <c r="EY53" s="567" t="str">
        <f t="shared" si="745"/>
        <v/>
      </c>
      <c r="EZ53" s="292" t="str">
        <f t="shared" si="746"/>
        <v/>
      </c>
      <c r="FA53" s="296"/>
      <c r="FB53" s="296"/>
      <c r="FC53" s="562">
        <f>COUNTIF(EW$57:EW$60,EY58)+COUNTIF(EY$57:EY$60,EY58)</f>
        <v>0</v>
      </c>
      <c r="FD53" s="293" t="str">
        <f t="shared" si="747"/>
        <v/>
      </c>
      <c r="FE53" s="293" t="str">
        <f>IF((FD53&lt;&gt;""),IF(OR($F53&lt;&gt;$G53,PrSettings!$M$4="●"),(($F53-$G53)=(FA53-FB53))*1,0),"")</f>
        <v/>
      </c>
      <c r="FF53" s="293" t="str">
        <f t="shared" si="748"/>
        <v/>
      </c>
      <c r="FG53" s="293" t="str">
        <f>IF(FD53&lt;&gt;"",IF(ABS($F53-$G53)&gt;=PrSettings!$M$7,(ABS($F53-$G53-FA53+FB53)&lt;=1)*1,IF(AND(FD53,$F53=$G53,$F53&gt;=PrSettings!$M$6),(ABS(FA53-$F53)&lt;=1)*1,IF(AND(ABS($F53-$G53-FA53+FB53)&lt;=1,$F53+$G53&gt;=PrSettings!$M$8),(ABS(FA53-$F53)&lt;=1)*(ABS(FB53-$G53)&lt;=1)*1,""))),"")</f>
        <v/>
      </c>
      <c r="FH53" s="300"/>
      <c r="FI53" s="574"/>
      <c r="FJ53" s="565" t="str">
        <f t="shared" si="749"/>
        <v/>
      </c>
      <c r="FK53" s="566" t="str">
        <f t="shared" si="750"/>
        <v/>
      </c>
      <c r="FL53" s="567" t="str">
        <f t="shared" si="751"/>
        <v/>
      </c>
      <c r="FM53" s="292" t="str">
        <f t="shared" si="752"/>
        <v/>
      </c>
      <c r="FN53" s="296"/>
      <c r="FO53" s="296"/>
      <c r="FP53" s="562">
        <f>COUNTIF(FJ$57:FJ$60,FL58)+COUNTIF(FL$57:FL$60,FL58)</f>
        <v>0</v>
      </c>
      <c r="FQ53" s="293" t="str">
        <f t="shared" si="753"/>
        <v/>
      </c>
      <c r="FR53" s="293" t="str">
        <f>IF((FQ53&lt;&gt;""),IF(OR($F53&lt;&gt;$G53,PrSettings!$M$4="●"),(($F53-$G53)=(FN53-FO53))*1,0),"")</f>
        <v/>
      </c>
      <c r="FS53" s="293" t="str">
        <f t="shared" si="754"/>
        <v/>
      </c>
      <c r="FT53" s="293" t="str">
        <f>IF(FQ53&lt;&gt;"",IF(ABS($F53-$G53)&gt;=PrSettings!$M$7,(ABS($F53-$G53-FN53+FO53)&lt;=1)*1,IF(AND(FQ53,$F53=$G53,$F53&gt;=PrSettings!$M$6),(ABS(FN53-$F53)&lt;=1)*1,IF(AND(ABS($F53-$G53-FN53+FO53)&lt;=1,$F53+$G53&gt;=PrSettings!$M$8),(ABS(FN53-$F53)&lt;=1)*(ABS(FO53-$G53)&lt;=1)*1,""))),"")</f>
        <v/>
      </c>
      <c r="FU53" s="300"/>
      <c r="FV53" s="574"/>
      <c r="FW53" s="565" t="str">
        <f t="shared" si="755"/>
        <v/>
      </c>
      <c r="FX53" s="566" t="str">
        <f t="shared" si="756"/>
        <v/>
      </c>
      <c r="FY53" s="567" t="str">
        <f t="shared" si="757"/>
        <v/>
      </c>
      <c r="FZ53" s="292" t="str">
        <f t="shared" si="758"/>
        <v/>
      </c>
      <c r="GA53" s="296"/>
      <c r="GB53" s="296"/>
      <c r="GC53" s="562">
        <f>COUNTIF(FW$57:FW$60,FY58)+COUNTIF(FY$57:FY$60,FY58)</f>
        <v>0</v>
      </c>
      <c r="GD53" s="293" t="str">
        <f t="shared" si="759"/>
        <v/>
      </c>
      <c r="GE53" s="293" t="str">
        <f>IF((GD53&lt;&gt;""),IF(OR($F53&lt;&gt;$G53,PrSettings!$M$4="●"),(($F53-$G53)=(GA53-GB53))*1,0),"")</f>
        <v/>
      </c>
      <c r="GF53" s="293" t="str">
        <f t="shared" si="760"/>
        <v/>
      </c>
      <c r="GG53" s="293" t="str">
        <f>IF(GD53&lt;&gt;"",IF(ABS($F53-$G53)&gt;=PrSettings!$M$7,(ABS($F53-$G53-GA53+GB53)&lt;=1)*1,IF(AND(GD53,$F53=$G53,$F53&gt;=PrSettings!$M$6),(ABS(GA53-$F53)&lt;=1)*1,IF(AND(ABS($F53-$G53-GA53+GB53)&lt;=1,$F53+$G53&gt;=PrSettings!$M$8),(ABS(GA53-$F53)&lt;=1)*(ABS(GB53-$G53)&lt;=1)*1,""))),"")</f>
        <v/>
      </c>
      <c r="GH53" s="300"/>
      <c r="GJ53" s="565" t="str">
        <f t="shared" si="761"/>
        <v/>
      </c>
      <c r="GK53" s="566" t="str">
        <f t="shared" si="762"/>
        <v/>
      </c>
      <c r="GL53" s="567" t="str">
        <f t="shared" si="763"/>
        <v/>
      </c>
      <c r="GM53" s="292" t="str">
        <f t="shared" si="764"/>
        <v/>
      </c>
      <c r="GN53" s="296"/>
      <c r="GO53" s="296"/>
      <c r="GP53" s="562">
        <f>COUNTIF(GJ$57:GJ$60,GL58)+COUNTIF(GL$57:GL$60,GL58)</f>
        <v>0</v>
      </c>
      <c r="GQ53" s="293" t="str">
        <f t="shared" si="765"/>
        <v/>
      </c>
      <c r="GR53" s="293" t="str">
        <f>IF((GQ53&lt;&gt;""),IF(OR($F53&lt;&gt;$G53,PrSettings!$M$4="●"),(($F53-$G53)=(GN53-GO53))*1,0),"")</f>
        <v/>
      </c>
      <c r="GS53" s="293" t="str">
        <f t="shared" si="766"/>
        <v/>
      </c>
      <c r="GT53" s="293" t="str">
        <f>IF(GQ53&lt;&gt;"",IF(ABS($F53-$G53)&gt;=PrSettings!$M$7,(ABS($F53-$G53-GN53+GO53)&lt;=1)*1,IF(AND(GQ53,$F53=$G53,$F53&gt;=PrSettings!$M$6),(ABS(GN53-$F53)&lt;=1)*1,IF(AND(ABS($F53-$G53-GN53+GO53)&lt;=1,$F53+$G53&gt;=PrSettings!$M$8),(ABS(GN53-$F53)&lt;=1)*(ABS(GO53-$G53)&lt;=1)*1,""))),"")</f>
        <v/>
      </c>
      <c r="GU53" s="300"/>
      <c r="GV53" s="574"/>
      <c r="GW53" s="565" t="str">
        <f t="shared" si="767"/>
        <v/>
      </c>
      <c r="GX53" s="566" t="str">
        <f t="shared" si="768"/>
        <v/>
      </c>
      <c r="GY53" s="567" t="str">
        <f t="shared" si="769"/>
        <v/>
      </c>
      <c r="GZ53" s="292" t="str">
        <f t="shared" si="770"/>
        <v/>
      </c>
      <c r="HA53" s="296"/>
      <c r="HB53" s="296"/>
      <c r="HC53" s="562">
        <f>COUNTIF(GW$57:GW$60,GY58)+COUNTIF(GY$57:GY$60,GY58)</f>
        <v>0</v>
      </c>
      <c r="HD53" s="293" t="str">
        <f t="shared" si="771"/>
        <v/>
      </c>
      <c r="HE53" s="293" t="str">
        <f>IF((HD53&lt;&gt;""),IF(OR($F53&lt;&gt;$G53,PrSettings!$M$4="●"),(($F53-$G53)=(HA53-HB53))*1,0),"")</f>
        <v/>
      </c>
      <c r="HF53" s="293" t="str">
        <f t="shared" si="772"/>
        <v/>
      </c>
      <c r="HG53" s="293" t="str">
        <f>IF(HD53&lt;&gt;"",IF(ABS($F53-$G53)&gt;=PrSettings!$M$7,(ABS($F53-$G53-HA53+HB53)&lt;=1)*1,IF(AND(HD53,$F53=$G53,$F53&gt;=PrSettings!$M$6),(ABS(HA53-$F53)&lt;=1)*1,IF(AND(ABS($F53-$G53-HA53+HB53)&lt;=1,$F53+$G53&gt;=PrSettings!$M$8),(ABS(HA53-$F53)&lt;=1)*(ABS(HB53-$G53)&lt;=1)*1,""))),"")</f>
        <v/>
      </c>
      <c r="HH53" s="300"/>
      <c r="HI53" s="574"/>
      <c r="HJ53" s="565" t="str">
        <f t="shared" si="773"/>
        <v/>
      </c>
      <c r="HK53" s="566" t="str">
        <f t="shared" si="774"/>
        <v/>
      </c>
      <c r="HL53" s="567" t="str">
        <f t="shared" si="775"/>
        <v/>
      </c>
      <c r="HM53" s="292" t="str">
        <f t="shared" si="776"/>
        <v/>
      </c>
      <c r="HN53" s="296"/>
      <c r="HO53" s="296"/>
      <c r="HP53" s="562">
        <f>COUNTIF(HJ$57:HJ$60,HL58)+COUNTIF(HL$57:HL$60,HL58)</f>
        <v>0</v>
      </c>
      <c r="HQ53" s="293" t="str">
        <f t="shared" si="777"/>
        <v/>
      </c>
      <c r="HR53" s="293" t="str">
        <f>IF((HQ53&lt;&gt;""),IF(OR($F53&lt;&gt;$G53,PrSettings!$M$4="●"),(($F53-$G53)=(HN53-HO53))*1,0),"")</f>
        <v/>
      </c>
      <c r="HS53" s="293" t="str">
        <f t="shared" si="778"/>
        <v/>
      </c>
      <c r="HT53" s="293" t="str">
        <f>IF(HQ53&lt;&gt;"",IF(ABS($F53-$G53)&gt;=PrSettings!$M$7,(ABS($F53-$G53-HN53+HO53)&lt;=1)*1,IF(AND(HQ53,$F53=$G53,$F53&gt;=PrSettings!$M$6),(ABS(HN53-$F53)&lt;=1)*1,IF(AND(ABS($F53-$G53-HN53+HO53)&lt;=1,$F53+$G53&gt;=PrSettings!$M$8),(ABS(HN53-$F53)&lt;=1)*(ABS(HO53-$G53)&lt;=1)*1,""))),"")</f>
        <v/>
      </c>
      <c r="HU53" s="300"/>
      <c r="HV53" s="574"/>
      <c r="HW53" s="565" t="str">
        <f t="shared" si="779"/>
        <v/>
      </c>
      <c r="HX53" s="566" t="str">
        <f t="shared" si="780"/>
        <v/>
      </c>
      <c r="HY53" s="567" t="str">
        <f t="shared" si="781"/>
        <v/>
      </c>
      <c r="HZ53" s="292" t="str">
        <f t="shared" si="782"/>
        <v/>
      </c>
      <c r="IA53" s="296"/>
      <c r="IB53" s="296"/>
      <c r="IC53" s="562">
        <f>COUNTIF(HW$57:HW$60,HY58)+COUNTIF(HY$57:HY$60,HY58)</f>
        <v>0</v>
      </c>
      <c r="ID53" s="293" t="str">
        <f t="shared" si="783"/>
        <v/>
      </c>
      <c r="IE53" s="293" t="str">
        <f>IF((ID53&lt;&gt;""),IF(OR($F53&lt;&gt;$G53,PrSettings!$M$4="●"),(($F53-$G53)=(IA53-IB53))*1,0),"")</f>
        <v/>
      </c>
      <c r="IF53" s="293" t="str">
        <f t="shared" si="784"/>
        <v/>
      </c>
      <c r="IG53" s="293" t="str">
        <f>IF(ID53&lt;&gt;"",IF(ABS($F53-$G53)&gt;=PrSettings!$M$7,(ABS($F53-$G53-IA53+IB53)&lt;=1)*1,IF(AND(ID53,$F53=$G53,$F53&gt;=PrSettings!$M$6),(ABS(IA53-$F53)&lt;=1)*1,IF(AND(ABS($F53-$G53-IA53+IB53)&lt;=1,$F53+$G53&gt;=PrSettings!$M$8),(ABS(IA53-$F53)&lt;=1)*(ABS(IB53-$G53)&lt;=1)*1,""))),"")</f>
        <v/>
      </c>
      <c r="IH53" s="300"/>
      <c r="IJ53" s="565" t="str">
        <f t="shared" si="785"/>
        <v/>
      </c>
      <c r="IK53" s="566" t="str">
        <f t="shared" si="786"/>
        <v/>
      </c>
      <c r="IL53" s="567" t="str">
        <f t="shared" si="787"/>
        <v/>
      </c>
      <c r="IM53" s="292" t="str">
        <f t="shared" si="788"/>
        <v/>
      </c>
      <c r="IN53" s="296"/>
      <c r="IO53" s="296"/>
      <c r="IP53" s="562">
        <f>COUNTIF(IJ$57:IJ$60,IL58)+COUNTIF(IL$57:IL$60,IL58)</f>
        <v>0</v>
      </c>
      <c r="IQ53" s="293" t="str">
        <f t="shared" si="789"/>
        <v/>
      </c>
      <c r="IR53" s="293" t="str">
        <f>IF((IQ53&lt;&gt;""),IF(OR($F53&lt;&gt;$G53,PrSettings!$M$4="●"),(($F53-$G53)=(IN53-IO53))*1,0),"")</f>
        <v/>
      </c>
      <c r="IS53" s="293" t="str">
        <f t="shared" si="790"/>
        <v/>
      </c>
      <c r="IT53" s="293" t="str">
        <f>IF(IQ53&lt;&gt;"",IF(ABS($F53-$G53)&gt;=PrSettings!$M$7,(ABS($F53-$G53-IN53+IO53)&lt;=1)*1,IF(AND(IQ53,$F53=$G53,$F53&gt;=PrSettings!$M$6),(ABS(IN53-$F53)&lt;=1)*1,IF(AND(ABS($F53-$G53-IN53+IO53)&lt;=1,$F53+$G53&gt;=PrSettings!$M$8),(ABS(IN53-$F53)&lt;=1)*(ABS(IO53-$G53)&lt;=1)*1,""))),"")</f>
        <v/>
      </c>
      <c r="IU53" s="300"/>
      <c r="IV53" s="574"/>
      <c r="IW53" s="565" t="str">
        <f t="shared" si="791"/>
        <v/>
      </c>
      <c r="IX53" s="566" t="str">
        <f t="shared" si="792"/>
        <v/>
      </c>
      <c r="IY53" s="567" t="str">
        <f t="shared" si="793"/>
        <v/>
      </c>
      <c r="IZ53" s="292" t="str">
        <f t="shared" si="794"/>
        <v/>
      </c>
      <c r="JA53" s="296"/>
      <c r="JB53" s="296"/>
      <c r="JC53" s="562">
        <f>COUNTIF(IW$57:IW$60,IY58)+COUNTIF(IY$57:IY$60,IY58)</f>
        <v>0</v>
      </c>
      <c r="JD53" s="293" t="str">
        <f t="shared" si="795"/>
        <v/>
      </c>
      <c r="JE53" s="293" t="str">
        <f>IF((JD53&lt;&gt;""),IF(OR($F53&lt;&gt;$G53,PrSettings!$M$4="●"),(($F53-$G53)=(JA53-JB53))*1,0),"")</f>
        <v/>
      </c>
      <c r="JF53" s="293" t="str">
        <f t="shared" si="796"/>
        <v/>
      </c>
      <c r="JG53" s="293" t="str">
        <f>IF(JD53&lt;&gt;"",IF(ABS($F53-$G53)&gt;=PrSettings!$M$7,(ABS($F53-$G53-JA53+JB53)&lt;=1)*1,IF(AND(JD53,$F53=$G53,$F53&gt;=PrSettings!$M$6),(ABS(JA53-$F53)&lt;=1)*1,IF(AND(ABS($F53-$G53-JA53+JB53)&lt;=1,$F53+$G53&gt;=PrSettings!$M$8),(ABS(JA53-$F53)&lt;=1)*(ABS(JB53-$G53)&lt;=1)*1,""))),"")</f>
        <v/>
      </c>
      <c r="JH53" s="300"/>
      <c r="JI53" s="574"/>
      <c r="JJ53" s="565" t="str">
        <f t="shared" si="797"/>
        <v/>
      </c>
      <c r="JK53" s="566" t="str">
        <f t="shared" si="798"/>
        <v/>
      </c>
      <c r="JL53" s="567" t="str">
        <f t="shared" si="799"/>
        <v/>
      </c>
      <c r="JM53" s="292" t="str">
        <f t="shared" si="800"/>
        <v/>
      </c>
      <c r="JN53" s="296"/>
      <c r="JO53" s="296"/>
      <c r="JP53" s="562">
        <f>COUNTIF(JJ$57:JJ$60,JL58)+COUNTIF(JL$57:JL$60,JL58)</f>
        <v>0</v>
      </c>
      <c r="JQ53" s="293" t="str">
        <f t="shared" si="801"/>
        <v/>
      </c>
      <c r="JR53" s="293" t="str">
        <f>IF((JQ53&lt;&gt;""),IF(OR($F53&lt;&gt;$G53,PrSettings!$M$4="●"),(($F53-$G53)=(JN53-JO53))*1,0),"")</f>
        <v/>
      </c>
      <c r="JS53" s="293" t="str">
        <f t="shared" si="802"/>
        <v/>
      </c>
      <c r="JT53" s="293" t="str">
        <f>IF(JQ53&lt;&gt;"",IF(ABS($F53-$G53)&gt;=PrSettings!$M$7,(ABS($F53-$G53-JN53+JO53)&lt;=1)*1,IF(AND(JQ53,$F53=$G53,$F53&gt;=PrSettings!$M$6),(ABS(JN53-$F53)&lt;=1)*1,IF(AND(ABS($F53-$G53-JN53+JO53)&lt;=1,$F53+$G53&gt;=PrSettings!$M$8),(ABS(JN53-$F53)&lt;=1)*(ABS(JO53-$G53)&lt;=1)*1,""))),"")</f>
        <v/>
      </c>
      <c r="JU53" s="300"/>
      <c r="JV53" s="574"/>
      <c r="JW53" s="565" t="str">
        <f t="shared" si="803"/>
        <v/>
      </c>
      <c r="JX53" s="566" t="str">
        <f t="shared" si="804"/>
        <v/>
      </c>
      <c r="JY53" s="567" t="str">
        <f t="shared" si="805"/>
        <v/>
      </c>
      <c r="JZ53" s="292" t="str">
        <f t="shared" si="806"/>
        <v/>
      </c>
      <c r="KA53" s="296"/>
      <c r="KB53" s="296"/>
      <c r="KC53" s="562">
        <f>COUNTIF(JW$57:JW$60,JY58)+COUNTIF(JY$57:JY$60,JY58)</f>
        <v>0</v>
      </c>
      <c r="KD53" s="293" t="str">
        <f t="shared" si="807"/>
        <v/>
      </c>
      <c r="KE53" s="293" t="str">
        <f>IF((KD53&lt;&gt;""),IF(OR($F53&lt;&gt;$G53,PrSettings!$M$4="●"),(($F53-$G53)=(KA53-KB53))*1,0),"")</f>
        <v/>
      </c>
      <c r="KF53" s="293" t="str">
        <f t="shared" si="808"/>
        <v/>
      </c>
      <c r="KG53" s="293" t="str">
        <f>IF(KD53&lt;&gt;"",IF(ABS($F53-$G53)&gt;=PrSettings!$M$7,(ABS($F53-$G53-KA53+KB53)&lt;=1)*1,IF(AND(KD53,$F53=$G53,$F53&gt;=PrSettings!$M$6),(ABS(KA53-$F53)&lt;=1)*1,IF(AND(ABS($F53-$G53-KA53+KB53)&lt;=1,$F53+$G53&gt;=PrSettings!$M$8),(ABS(KA53-$F53)&lt;=1)*(ABS(KB53-$G53)&lt;=1)*1,""))),"")</f>
        <v/>
      </c>
      <c r="KH53" s="300"/>
      <c r="KJ53" s="565" t="str">
        <f t="shared" si="809"/>
        <v/>
      </c>
      <c r="KK53" s="566" t="str">
        <f t="shared" si="810"/>
        <v/>
      </c>
      <c r="KL53" s="567" t="str">
        <f t="shared" si="811"/>
        <v/>
      </c>
      <c r="KM53" s="292" t="str">
        <f t="shared" si="812"/>
        <v/>
      </c>
      <c r="KN53" s="296"/>
      <c r="KO53" s="296"/>
      <c r="KP53" s="562">
        <f>COUNTIF(KJ$57:KJ$60,KL58)+COUNTIF(KL$57:KL$60,KL58)</f>
        <v>0</v>
      </c>
      <c r="KQ53" s="293" t="str">
        <f t="shared" si="813"/>
        <v/>
      </c>
      <c r="KR53" s="293" t="str">
        <f>IF((KQ53&lt;&gt;""),IF(OR($F53&lt;&gt;$G53,PrSettings!$M$4="●"),(($F53-$G53)=(KN53-KO53))*1,0),"")</f>
        <v/>
      </c>
      <c r="KS53" s="293" t="str">
        <f t="shared" si="814"/>
        <v/>
      </c>
      <c r="KT53" s="293" t="str">
        <f>IF(KQ53&lt;&gt;"",IF(ABS($F53-$G53)&gt;=PrSettings!$M$7,(ABS($F53-$G53-KN53+KO53)&lt;=1)*1,IF(AND(KQ53,$F53=$G53,$F53&gt;=PrSettings!$M$6),(ABS(KN53-$F53)&lt;=1)*1,IF(AND(ABS($F53-$G53-KN53+KO53)&lt;=1,$F53+$G53&gt;=PrSettings!$M$8),(ABS(KN53-$F53)&lt;=1)*(ABS(KO53-$G53)&lt;=1)*1,""))),"")</f>
        <v/>
      </c>
      <c r="KU53" s="300"/>
      <c r="KV53" s="574"/>
      <c r="KW53" s="565" t="str">
        <f t="shared" si="815"/>
        <v/>
      </c>
      <c r="KX53" s="566" t="str">
        <f t="shared" si="816"/>
        <v/>
      </c>
      <c r="KY53" s="567" t="str">
        <f t="shared" si="817"/>
        <v/>
      </c>
      <c r="KZ53" s="292" t="str">
        <f t="shared" si="818"/>
        <v/>
      </c>
      <c r="LA53" s="296"/>
      <c r="LB53" s="296"/>
      <c r="LC53" s="562">
        <f>COUNTIF(KW$57:KW$60,KY58)+COUNTIF(KY$57:KY$60,KY58)</f>
        <v>0</v>
      </c>
      <c r="LD53" s="293" t="str">
        <f t="shared" si="819"/>
        <v/>
      </c>
      <c r="LE53" s="293" t="str">
        <f>IF((LD53&lt;&gt;""),IF(OR($F53&lt;&gt;$G53,PrSettings!$M$4="●"),(($F53-$G53)=(LA53-LB53))*1,0),"")</f>
        <v/>
      </c>
      <c r="LF53" s="293" t="str">
        <f t="shared" si="820"/>
        <v/>
      </c>
      <c r="LG53" s="293" t="str">
        <f>IF(LD53&lt;&gt;"",IF(ABS($F53-$G53)&gt;=PrSettings!$M$7,(ABS($F53-$G53-LA53+LB53)&lt;=1)*1,IF(AND(LD53,$F53=$G53,$F53&gt;=PrSettings!$M$6),(ABS(LA53-$F53)&lt;=1)*1,IF(AND(ABS($F53-$G53-LA53+LB53)&lt;=1,$F53+$G53&gt;=PrSettings!$M$8),(ABS(LA53-$F53)&lt;=1)*(ABS(LB53-$G53)&lt;=1)*1,""))),"")</f>
        <v/>
      </c>
      <c r="LH53" s="300"/>
      <c r="LI53" s="574"/>
      <c r="LJ53" s="565" t="str">
        <f t="shared" si="821"/>
        <v/>
      </c>
      <c r="LK53" s="566" t="str">
        <f t="shared" si="822"/>
        <v/>
      </c>
      <c r="LL53" s="567" t="str">
        <f t="shared" si="823"/>
        <v/>
      </c>
      <c r="LM53" s="292" t="str">
        <f t="shared" si="824"/>
        <v/>
      </c>
      <c r="LN53" s="296"/>
      <c r="LO53" s="296"/>
      <c r="LP53" s="562">
        <f>COUNTIF(LJ$57:LJ$60,LL58)+COUNTIF(LL$57:LL$60,LL58)</f>
        <v>0</v>
      </c>
      <c r="LQ53" s="293" t="str">
        <f t="shared" si="825"/>
        <v/>
      </c>
      <c r="LR53" s="293" t="str">
        <f>IF((LQ53&lt;&gt;""),IF(OR($F53&lt;&gt;$G53,PrSettings!$M$4="●"),(($F53-$G53)=(LN53-LO53))*1,0),"")</f>
        <v/>
      </c>
      <c r="LS53" s="293" t="str">
        <f t="shared" si="826"/>
        <v/>
      </c>
      <c r="LT53" s="293" t="str">
        <f>IF(LQ53&lt;&gt;"",IF(ABS($F53-$G53)&gt;=PrSettings!$M$7,(ABS($F53-$G53-LN53+LO53)&lt;=1)*1,IF(AND(LQ53,$F53=$G53,$F53&gt;=PrSettings!$M$6),(ABS(LN53-$F53)&lt;=1)*1,IF(AND(ABS($F53-$G53-LN53+LO53)&lt;=1,$F53+$G53&gt;=PrSettings!$M$8),(ABS(LN53-$F53)&lt;=1)*(ABS(LO53-$G53)&lt;=1)*1,""))),"")</f>
        <v/>
      </c>
      <c r="LU53" s="300"/>
      <c r="LV53" s="574"/>
      <c r="LW53" s="565" t="str">
        <f t="shared" si="827"/>
        <v/>
      </c>
      <c r="LX53" s="566" t="str">
        <f t="shared" si="828"/>
        <v/>
      </c>
      <c r="LY53" s="567" t="str">
        <f t="shared" si="829"/>
        <v/>
      </c>
      <c r="LZ53" s="292" t="str">
        <f t="shared" si="830"/>
        <v/>
      </c>
      <c r="MA53" s="296"/>
      <c r="MB53" s="296"/>
      <c r="MC53" s="562">
        <f>COUNTIF(LW$57:LW$60,LY58)+COUNTIF(LY$57:LY$60,LY58)</f>
        <v>0</v>
      </c>
      <c r="MD53" s="293" t="str">
        <f t="shared" si="831"/>
        <v/>
      </c>
      <c r="ME53" s="293" t="str">
        <f>IF((MD53&lt;&gt;""),IF(OR($F53&lt;&gt;$G53,PrSettings!$M$4="●"),(($F53-$G53)=(MA53-MB53))*1,0),"")</f>
        <v/>
      </c>
      <c r="MF53" s="293" t="str">
        <f t="shared" si="832"/>
        <v/>
      </c>
      <c r="MG53" s="293" t="str">
        <f>IF(MD53&lt;&gt;"",IF(ABS($F53-$G53)&gt;=PrSettings!$M$7,(ABS($F53-$G53-MA53+MB53)&lt;=1)*1,IF(AND(MD53,$F53=$G53,$F53&gt;=PrSettings!$M$6),(ABS(MA53-$F53)&lt;=1)*1,IF(AND(ABS($F53-$G53-MA53+MB53)&lt;=1,$F53+$G53&gt;=PrSettings!$M$8),(ABS(MA53-$F53)&lt;=1)*(ABS(MB53-$G53)&lt;=1)*1,""))),"")</f>
        <v/>
      </c>
      <c r="MH53" s="300"/>
    </row>
    <row r="54" spans="1:346" s="24" customFormat="1" x14ac:dyDescent="0.25">
      <c r="A54" s="272"/>
      <c r="B54" s="291" t="str">
        <f>IF(C54="","",INDEX(Groups!$C$7:$C$35,MATCH(C54,Groups!$D$7:$D$35,0)))</f>
        <v/>
      </c>
      <c r="C54" s="292" t="str">
        <f>EURO!$T$54</f>
        <v/>
      </c>
      <c r="D54" s="293" t="str">
        <f>IF(E54="","",INDEX(Groups!$C$7:$C$35,MATCH(E54,Groups!$D$7:$D$35,0)))</f>
        <v/>
      </c>
      <c r="E54" s="292" t="str">
        <f>EURO!$U$54</f>
        <v/>
      </c>
      <c r="F54" s="294" t="str">
        <f>IF(AND(EURO!$T$55&lt;&gt;"",EURO!$U$55&lt;&gt;""),EURO!$T$55,"")</f>
        <v/>
      </c>
      <c r="G54" s="295" t="str">
        <f>IF(AND(EURO!$T$55&lt;&gt;"",EURO!$U$55&lt;&gt;""),EURO!$U$55,"")</f>
        <v/>
      </c>
      <c r="H54" s="558" t="str">
        <f>IF(AND(F54&lt;&gt;"",G54&lt;&gt;"",F54=G54,EURO!$T$57&lt;&gt;"",EURO!$U$57&lt;&gt;""),"("&amp;EURO!$T$57&amp;Sprache!$E$149&amp;EURO!$U$57&amp;")","")</f>
        <v/>
      </c>
      <c r="I54" s="552"/>
      <c r="J54" s="565" t="str">
        <f t="shared" si="677"/>
        <v/>
      </c>
      <c r="K54" s="566" t="str">
        <f t="shared" si="678"/>
        <v/>
      </c>
      <c r="L54" s="567" t="str">
        <f t="shared" si="679"/>
        <v/>
      </c>
      <c r="M54" s="292" t="str">
        <f t="shared" si="680"/>
        <v/>
      </c>
      <c r="N54" s="296"/>
      <c r="O54" s="296"/>
      <c r="P54" s="562">
        <f>COUNTIF(J$57:J$60,L59)+COUNTIF(L$57:L$60,L59)</f>
        <v>0</v>
      </c>
      <c r="Q54" s="293" t="str">
        <f t="shared" si="681"/>
        <v/>
      </c>
      <c r="R54" s="293" t="str">
        <f>IF((Q54&lt;&gt;""),IF(OR($F54&lt;&gt;$G54,PrSettings!$M$4="●"),(($F54-$G54)=(N54-O54))*1,0),"")</f>
        <v/>
      </c>
      <c r="S54" s="293" t="str">
        <f t="shared" si="682"/>
        <v/>
      </c>
      <c r="T54" s="293" t="str">
        <f>IF(Q54&lt;&gt;"",IF(ABS($F54-$G54)&gt;=PrSettings!$M$7,(ABS($F54-$G54-N54+O54)&lt;=1)*1,IF(AND(Q54,$F54=$G54,$F54&gt;=PrSettings!$M$6),(ABS(N54-$F54)&lt;=1)*1,IF(AND(ABS($F54-$G54-N54+O54)&lt;=1,$F54+$G54&gt;=PrSettings!$M$8),(ABS(N54-$F54)&lt;=1)*(ABS(O54-$G54)&lt;=1)*1,""))),"")</f>
        <v/>
      </c>
      <c r="U54" s="300"/>
      <c r="W54" s="565" t="str">
        <f t="shared" si="683"/>
        <v/>
      </c>
      <c r="X54" s="566" t="str">
        <f t="shared" si="684"/>
        <v/>
      </c>
      <c r="Y54" s="567" t="str">
        <f t="shared" si="685"/>
        <v/>
      </c>
      <c r="Z54" s="292" t="str">
        <f t="shared" si="686"/>
        <v/>
      </c>
      <c r="AA54" s="296"/>
      <c r="AB54" s="296"/>
      <c r="AC54" s="562">
        <f>COUNTIF(W$57:W$60,Y59)+COUNTIF(Y$57:Y$60,Y59)</f>
        <v>0</v>
      </c>
      <c r="AD54" s="293" t="str">
        <f t="shared" si="687"/>
        <v/>
      </c>
      <c r="AE54" s="293" t="str">
        <f>IF((AD54&lt;&gt;""),IF(OR($F54&lt;&gt;$G54,PrSettings!$M$4="●"),(($F54-$G54)=(AA54-AB54))*1,0),"")</f>
        <v/>
      </c>
      <c r="AF54" s="293" t="str">
        <f t="shared" si="688"/>
        <v/>
      </c>
      <c r="AG54" s="293" t="str">
        <f>IF(AD54&lt;&gt;"",IF(ABS($F54-$G54)&gt;=PrSettings!$M$7,(ABS($F54-$G54-AA54+AB54)&lt;=1)*1,IF(AND(AD54,$F54=$G54,$F54&gt;=PrSettings!$M$6),(ABS(AA54-$F54)&lt;=1)*1,IF(AND(ABS($F54-$G54-AA54+AB54)&lt;=1,$F54+$G54&gt;=PrSettings!$M$8),(ABS(AA54-$F54)&lt;=1)*(ABS(AB54-$G54)&lt;=1)*1,""))),"")</f>
        <v/>
      </c>
      <c r="AH54" s="300"/>
      <c r="AJ54" s="565" t="str">
        <f t="shared" si="689"/>
        <v/>
      </c>
      <c r="AK54" s="566" t="str">
        <f t="shared" si="690"/>
        <v/>
      </c>
      <c r="AL54" s="567" t="str">
        <f t="shared" si="691"/>
        <v/>
      </c>
      <c r="AM54" s="292" t="str">
        <f t="shared" si="692"/>
        <v/>
      </c>
      <c r="AN54" s="296"/>
      <c r="AO54" s="296"/>
      <c r="AP54" s="562">
        <f>COUNTIF(AJ$57:AJ$60,AL59)+COUNTIF(AL$57:AL$60,AL59)</f>
        <v>0</v>
      </c>
      <c r="AQ54" s="293" t="str">
        <f t="shared" si="693"/>
        <v/>
      </c>
      <c r="AR54" s="293" t="str">
        <f>IF((AQ54&lt;&gt;""),IF(OR($F54&lt;&gt;$G54,PrSettings!$M$4="●"),(($F54-$G54)=(AN54-AO54))*1,0),"")</f>
        <v/>
      </c>
      <c r="AS54" s="293" t="str">
        <f t="shared" si="694"/>
        <v/>
      </c>
      <c r="AT54" s="293" t="str">
        <f>IF(AQ54&lt;&gt;"",IF(ABS($F54-$G54)&gt;=PrSettings!$M$7,(ABS($F54-$G54-AN54+AO54)&lt;=1)*1,IF(AND(AQ54,$F54=$G54,$F54&gt;=PrSettings!$M$6),(ABS(AN54-$F54)&lt;=1)*1,IF(AND(ABS($F54-$G54-AN54+AO54)&lt;=1,$F54+$G54&gt;=PrSettings!$M$8),(ABS(AN54-$F54)&lt;=1)*(ABS(AO54-$G54)&lt;=1)*1,""))),"")</f>
        <v/>
      </c>
      <c r="AU54" s="300"/>
      <c r="AW54" s="565" t="str">
        <f t="shared" si="695"/>
        <v/>
      </c>
      <c r="AX54" s="566" t="str">
        <f t="shared" si="696"/>
        <v/>
      </c>
      <c r="AY54" s="567" t="str">
        <f t="shared" si="697"/>
        <v/>
      </c>
      <c r="AZ54" s="292" t="str">
        <f t="shared" si="698"/>
        <v/>
      </c>
      <c r="BA54" s="296"/>
      <c r="BB54" s="296"/>
      <c r="BC54" s="562">
        <f>COUNTIF(AW$57:AW$60,AY59)+COUNTIF(AY$57:AY$60,AY59)</f>
        <v>0</v>
      </c>
      <c r="BD54" s="293" t="str">
        <f t="shared" si="699"/>
        <v/>
      </c>
      <c r="BE54" s="293" t="str">
        <f>IF((BD54&lt;&gt;""),IF(OR($F54&lt;&gt;$G54,PrSettings!$M$4="●"),(($F54-$G54)=(BA54-BB54))*1,0),"")</f>
        <v/>
      </c>
      <c r="BF54" s="293" t="str">
        <f t="shared" si="700"/>
        <v/>
      </c>
      <c r="BG54" s="293" t="str">
        <f>IF(BD54&lt;&gt;"",IF(ABS($F54-$G54)&gt;=PrSettings!$M$7,(ABS($F54-$G54-BA54+BB54)&lt;=1)*1,IF(AND(BD54,$F54=$G54,$F54&gt;=PrSettings!$M$6),(ABS(BA54-$F54)&lt;=1)*1,IF(AND(ABS($F54-$G54-BA54+BB54)&lt;=1,$F54+$G54&gt;=PrSettings!$M$8),(ABS(BA54-$F54)&lt;=1)*(ABS(BB54-$G54)&lt;=1)*1,""))),"")</f>
        <v/>
      </c>
      <c r="BH54" s="300"/>
      <c r="BJ54" s="565" t="str">
        <f t="shared" si="701"/>
        <v/>
      </c>
      <c r="BK54" s="566" t="str">
        <f t="shared" si="702"/>
        <v/>
      </c>
      <c r="BL54" s="567" t="str">
        <f t="shared" si="703"/>
        <v/>
      </c>
      <c r="BM54" s="292" t="str">
        <f t="shared" si="704"/>
        <v/>
      </c>
      <c r="BN54" s="296"/>
      <c r="BO54" s="296"/>
      <c r="BP54" s="562">
        <f>COUNTIF(BJ$57:BJ$60,BL59)+COUNTIF(BL$57:BL$60,BL59)</f>
        <v>0</v>
      </c>
      <c r="BQ54" s="293" t="str">
        <f t="shared" si="705"/>
        <v/>
      </c>
      <c r="BR54" s="293" t="str">
        <f>IF((BQ54&lt;&gt;""),IF(OR($F54&lt;&gt;$G54,PrSettings!$M$4="●"),(($F54-$G54)=(BN54-BO54))*1,0),"")</f>
        <v/>
      </c>
      <c r="BS54" s="293" t="str">
        <f t="shared" si="706"/>
        <v/>
      </c>
      <c r="BT54" s="293" t="str">
        <f>IF(BQ54&lt;&gt;"",IF(ABS($F54-$G54)&gt;=PrSettings!$M$7,(ABS($F54-$G54-BN54+BO54)&lt;=1)*1,IF(AND(BQ54,$F54=$G54,$F54&gt;=PrSettings!$M$6),(ABS(BN54-$F54)&lt;=1)*1,IF(AND(ABS($F54-$G54-BN54+BO54)&lt;=1,$F54+$G54&gt;=PrSettings!$M$8),(ABS(BN54-$F54)&lt;=1)*(ABS(BO54-$G54)&lt;=1)*1,""))),"")</f>
        <v/>
      </c>
      <c r="BU54" s="300"/>
      <c r="BW54" s="565" t="str">
        <f t="shared" si="707"/>
        <v/>
      </c>
      <c r="BX54" s="566" t="str">
        <f t="shared" si="708"/>
        <v/>
      </c>
      <c r="BY54" s="567" t="str">
        <f t="shared" si="709"/>
        <v/>
      </c>
      <c r="BZ54" s="292" t="str">
        <f t="shared" si="710"/>
        <v/>
      </c>
      <c r="CA54" s="296"/>
      <c r="CB54" s="296"/>
      <c r="CC54" s="562">
        <f>COUNTIF(BW$57:BW$60,BY59)+COUNTIF(BY$57:BY$60,BY59)</f>
        <v>0</v>
      </c>
      <c r="CD54" s="293" t="str">
        <f t="shared" si="711"/>
        <v/>
      </c>
      <c r="CE54" s="293" t="str">
        <f>IF((CD54&lt;&gt;""),IF(OR($F54&lt;&gt;$G54,PrSettings!$M$4="●"),(($F54-$G54)=(CA54-CB54))*1,0),"")</f>
        <v/>
      </c>
      <c r="CF54" s="293" t="str">
        <f t="shared" si="712"/>
        <v/>
      </c>
      <c r="CG54" s="293" t="str">
        <f>IF(CD54&lt;&gt;"",IF(ABS($F54-$G54)&gt;=PrSettings!$M$7,(ABS($F54-$G54-CA54+CB54)&lt;=1)*1,IF(AND(CD54,$F54=$G54,$F54&gt;=PrSettings!$M$6),(ABS(CA54-$F54)&lt;=1)*1,IF(AND(ABS($F54-$G54-CA54+CB54)&lt;=1,$F54+$G54&gt;=PrSettings!$M$8),(ABS(CA54-$F54)&lt;=1)*(ABS(CB54-$G54)&lt;=1)*1,""))),"")</f>
        <v/>
      </c>
      <c r="CH54" s="300"/>
      <c r="CJ54" s="565" t="str">
        <f t="shared" si="713"/>
        <v/>
      </c>
      <c r="CK54" s="566" t="str">
        <f t="shared" si="714"/>
        <v/>
      </c>
      <c r="CL54" s="567" t="str">
        <f t="shared" si="715"/>
        <v/>
      </c>
      <c r="CM54" s="292" t="str">
        <f t="shared" si="716"/>
        <v/>
      </c>
      <c r="CN54" s="296"/>
      <c r="CO54" s="296"/>
      <c r="CP54" s="562">
        <f>COUNTIF(CJ$57:CJ$60,CL59)+COUNTIF(CL$57:CL$60,CL59)</f>
        <v>0</v>
      </c>
      <c r="CQ54" s="293" t="str">
        <f t="shared" si="717"/>
        <v/>
      </c>
      <c r="CR54" s="293" t="str">
        <f>IF((CQ54&lt;&gt;""),IF(OR($F54&lt;&gt;$G54,PrSettings!$M$4="●"),(($F54-$G54)=(CN54-CO54))*1,0),"")</f>
        <v/>
      </c>
      <c r="CS54" s="293" t="str">
        <f t="shared" si="718"/>
        <v/>
      </c>
      <c r="CT54" s="293" t="str">
        <f>IF(CQ54&lt;&gt;"",IF(ABS($F54-$G54)&gt;=PrSettings!$M$7,(ABS($F54-$G54-CN54+CO54)&lt;=1)*1,IF(AND(CQ54,$F54=$G54,$F54&gt;=PrSettings!$M$6),(ABS(CN54-$F54)&lt;=1)*1,IF(AND(ABS($F54-$G54-CN54+CO54)&lt;=1,$F54+$G54&gt;=PrSettings!$M$8),(ABS(CN54-$F54)&lt;=1)*(ABS(CO54-$G54)&lt;=1)*1,""))),"")</f>
        <v/>
      </c>
      <c r="CU54" s="300"/>
      <c r="CV54" s="574"/>
      <c r="CW54" s="565" t="str">
        <f t="shared" si="719"/>
        <v/>
      </c>
      <c r="CX54" s="566" t="str">
        <f t="shared" si="720"/>
        <v/>
      </c>
      <c r="CY54" s="567" t="str">
        <f t="shared" si="721"/>
        <v/>
      </c>
      <c r="CZ54" s="292" t="str">
        <f t="shared" si="722"/>
        <v/>
      </c>
      <c r="DA54" s="296"/>
      <c r="DB54" s="296"/>
      <c r="DC54" s="562">
        <f>COUNTIF(CW$57:CW$60,CY59)+COUNTIF(CY$57:CY$60,CY59)</f>
        <v>0</v>
      </c>
      <c r="DD54" s="293" t="str">
        <f t="shared" si="723"/>
        <v/>
      </c>
      <c r="DE54" s="293" t="str">
        <f>IF((DD54&lt;&gt;""),IF(OR($F54&lt;&gt;$G54,PrSettings!$M$4="●"),(($F54-$G54)=(DA54-DB54))*1,0),"")</f>
        <v/>
      </c>
      <c r="DF54" s="293" t="str">
        <f t="shared" si="724"/>
        <v/>
      </c>
      <c r="DG54" s="293" t="str">
        <f>IF(DD54&lt;&gt;"",IF(ABS($F54-$G54)&gt;=PrSettings!$M$7,(ABS($F54-$G54-DA54+DB54)&lt;=1)*1,IF(AND(DD54,$F54=$G54,$F54&gt;=PrSettings!$M$6),(ABS(DA54-$F54)&lt;=1)*1,IF(AND(ABS($F54-$G54-DA54+DB54)&lt;=1,$F54+$G54&gt;=PrSettings!$M$8),(ABS(DA54-$F54)&lt;=1)*(ABS(DB54-$G54)&lt;=1)*1,""))),"")</f>
        <v/>
      </c>
      <c r="DH54" s="300"/>
      <c r="DI54" s="574"/>
      <c r="DJ54" s="565" t="str">
        <f t="shared" si="725"/>
        <v/>
      </c>
      <c r="DK54" s="566" t="str">
        <f t="shared" si="726"/>
        <v/>
      </c>
      <c r="DL54" s="567" t="str">
        <f t="shared" si="727"/>
        <v/>
      </c>
      <c r="DM54" s="292" t="str">
        <f t="shared" si="728"/>
        <v/>
      </c>
      <c r="DN54" s="296"/>
      <c r="DO54" s="296"/>
      <c r="DP54" s="562">
        <f>COUNTIF(DJ$57:DJ$60,DL59)+COUNTIF(DL$57:DL$60,DL59)</f>
        <v>0</v>
      </c>
      <c r="DQ54" s="293" t="str">
        <f t="shared" si="729"/>
        <v/>
      </c>
      <c r="DR54" s="293" t="str">
        <f>IF((DQ54&lt;&gt;""),IF(OR($F54&lt;&gt;$G54,PrSettings!$M$4="●"),(($F54-$G54)=(DN54-DO54))*1,0),"")</f>
        <v/>
      </c>
      <c r="DS54" s="293" t="str">
        <f t="shared" si="730"/>
        <v/>
      </c>
      <c r="DT54" s="293" t="str">
        <f>IF(DQ54&lt;&gt;"",IF(ABS($F54-$G54)&gt;=PrSettings!$M$7,(ABS($F54-$G54-DN54+DO54)&lt;=1)*1,IF(AND(DQ54,$F54=$G54,$F54&gt;=PrSettings!$M$6),(ABS(DN54-$F54)&lt;=1)*1,IF(AND(ABS($F54-$G54-DN54+DO54)&lt;=1,$F54+$G54&gt;=PrSettings!$M$8),(ABS(DN54-$F54)&lt;=1)*(ABS(DO54-$G54)&lt;=1)*1,""))),"")</f>
        <v/>
      </c>
      <c r="DU54" s="300"/>
      <c r="DV54" s="574"/>
      <c r="DW54" s="565" t="str">
        <f t="shared" si="731"/>
        <v/>
      </c>
      <c r="DX54" s="566" t="str">
        <f t="shared" si="732"/>
        <v/>
      </c>
      <c r="DY54" s="567" t="str">
        <f t="shared" si="733"/>
        <v/>
      </c>
      <c r="DZ54" s="292" t="str">
        <f t="shared" si="734"/>
        <v/>
      </c>
      <c r="EA54" s="296"/>
      <c r="EB54" s="296"/>
      <c r="EC54" s="562">
        <f>COUNTIF(DW$57:DW$60,DY59)+COUNTIF(DY$57:DY$60,DY59)</f>
        <v>0</v>
      </c>
      <c r="ED54" s="293" t="str">
        <f t="shared" si="735"/>
        <v/>
      </c>
      <c r="EE54" s="293" t="str">
        <f>IF((ED54&lt;&gt;""),IF(OR($F54&lt;&gt;$G54,PrSettings!$M$4="●"),(($F54-$G54)=(EA54-EB54))*1,0),"")</f>
        <v/>
      </c>
      <c r="EF54" s="293" t="str">
        <f t="shared" si="736"/>
        <v/>
      </c>
      <c r="EG54" s="293" t="str">
        <f>IF(ED54&lt;&gt;"",IF(ABS($F54-$G54)&gt;=PrSettings!$M$7,(ABS($F54-$G54-EA54+EB54)&lt;=1)*1,IF(AND(ED54,$F54=$G54,$F54&gt;=PrSettings!$M$6),(ABS(EA54-$F54)&lt;=1)*1,IF(AND(ABS($F54-$G54-EA54+EB54)&lt;=1,$F54+$G54&gt;=PrSettings!$M$8),(ABS(EA54-$F54)&lt;=1)*(ABS(EB54-$G54)&lt;=1)*1,""))),"")</f>
        <v/>
      </c>
      <c r="EH54" s="300"/>
      <c r="EJ54" s="565" t="str">
        <f t="shared" si="737"/>
        <v/>
      </c>
      <c r="EK54" s="566" t="str">
        <f t="shared" si="738"/>
        <v/>
      </c>
      <c r="EL54" s="567" t="str">
        <f t="shared" si="739"/>
        <v/>
      </c>
      <c r="EM54" s="292" t="str">
        <f t="shared" si="740"/>
        <v/>
      </c>
      <c r="EN54" s="296"/>
      <c r="EO54" s="296"/>
      <c r="EP54" s="562">
        <f>COUNTIF(EJ$57:EJ$60,EL59)+COUNTIF(EL$57:EL$60,EL59)</f>
        <v>0</v>
      </c>
      <c r="EQ54" s="293" t="str">
        <f t="shared" si="741"/>
        <v/>
      </c>
      <c r="ER54" s="293" t="str">
        <f>IF((EQ54&lt;&gt;""),IF(OR($F54&lt;&gt;$G54,PrSettings!$M$4="●"),(($F54-$G54)=(EN54-EO54))*1,0),"")</f>
        <v/>
      </c>
      <c r="ES54" s="293" t="str">
        <f t="shared" si="742"/>
        <v/>
      </c>
      <c r="ET54" s="293" t="str">
        <f>IF(EQ54&lt;&gt;"",IF(ABS($F54-$G54)&gt;=PrSettings!$M$7,(ABS($F54-$G54-EN54+EO54)&lt;=1)*1,IF(AND(EQ54,$F54=$G54,$F54&gt;=PrSettings!$M$6),(ABS(EN54-$F54)&lt;=1)*1,IF(AND(ABS($F54-$G54-EN54+EO54)&lt;=1,$F54+$G54&gt;=PrSettings!$M$8),(ABS(EN54-$F54)&lt;=1)*(ABS(EO54-$G54)&lt;=1)*1,""))),"")</f>
        <v/>
      </c>
      <c r="EU54" s="300"/>
      <c r="EV54" s="574"/>
      <c r="EW54" s="565" t="str">
        <f t="shared" si="743"/>
        <v/>
      </c>
      <c r="EX54" s="566" t="str">
        <f t="shared" si="744"/>
        <v/>
      </c>
      <c r="EY54" s="567" t="str">
        <f t="shared" si="745"/>
        <v/>
      </c>
      <c r="EZ54" s="292" t="str">
        <f t="shared" si="746"/>
        <v/>
      </c>
      <c r="FA54" s="296"/>
      <c r="FB54" s="296"/>
      <c r="FC54" s="562">
        <f>COUNTIF(EW$57:EW$60,EY59)+COUNTIF(EY$57:EY$60,EY59)</f>
        <v>0</v>
      </c>
      <c r="FD54" s="293" t="str">
        <f t="shared" si="747"/>
        <v/>
      </c>
      <c r="FE54" s="293" t="str">
        <f>IF((FD54&lt;&gt;""),IF(OR($F54&lt;&gt;$G54,PrSettings!$M$4="●"),(($F54-$G54)=(FA54-FB54))*1,0),"")</f>
        <v/>
      </c>
      <c r="FF54" s="293" t="str">
        <f t="shared" si="748"/>
        <v/>
      </c>
      <c r="FG54" s="293" t="str">
        <f>IF(FD54&lt;&gt;"",IF(ABS($F54-$G54)&gt;=PrSettings!$M$7,(ABS($F54-$G54-FA54+FB54)&lt;=1)*1,IF(AND(FD54,$F54=$G54,$F54&gt;=PrSettings!$M$6),(ABS(FA54-$F54)&lt;=1)*1,IF(AND(ABS($F54-$G54-FA54+FB54)&lt;=1,$F54+$G54&gt;=PrSettings!$M$8),(ABS(FA54-$F54)&lt;=1)*(ABS(FB54-$G54)&lt;=1)*1,""))),"")</f>
        <v/>
      </c>
      <c r="FH54" s="300"/>
      <c r="FI54" s="574"/>
      <c r="FJ54" s="565" t="str">
        <f t="shared" si="749"/>
        <v/>
      </c>
      <c r="FK54" s="566" t="str">
        <f t="shared" si="750"/>
        <v/>
      </c>
      <c r="FL54" s="567" t="str">
        <f t="shared" si="751"/>
        <v/>
      </c>
      <c r="FM54" s="292" t="str">
        <f t="shared" si="752"/>
        <v/>
      </c>
      <c r="FN54" s="296"/>
      <c r="FO54" s="296"/>
      <c r="FP54" s="562">
        <f>COUNTIF(FJ$57:FJ$60,FL59)+COUNTIF(FL$57:FL$60,FL59)</f>
        <v>0</v>
      </c>
      <c r="FQ54" s="293" t="str">
        <f t="shared" si="753"/>
        <v/>
      </c>
      <c r="FR54" s="293" t="str">
        <f>IF((FQ54&lt;&gt;""),IF(OR($F54&lt;&gt;$G54,PrSettings!$M$4="●"),(($F54-$G54)=(FN54-FO54))*1,0),"")</f>
        <v/>
      </c>
      <c r="FS54" s="293" t="str">
        <f t="shared" si="754"/>
        <v/>
      </c>
      <c r="FT54" s="293" t="str">
        <f>IF(FQ54&lt;&gt;"",IF(ABS($F54-$G54)&gt;=PrSettings!$M$7,(ABS($F54-$G54-FN54+FO54)&lt;=1)*1,IF(AND(FQ54,$F54=$G54,$F54&gt;=PrSettings!$M$6),(ABS(FN54-$F54)&lt;=1)*1,IF(AND(ABS($F54-$G54-FN54+FO54)&lt;=1,$F54+$G54&gt;=PrSettings!$M$8),(ABS(FN54-$F54)&lt;=1)*(ABS(FO54-$G54)&lt;=1)*1,""))),"")</f>
        <v/>
      </c>
      <c r="FU54" s="300"/>
      <c r="FV54" s="574"/>
      <c r="FW54" s="565" t="str">
        <f t="shared" si="755"/>
        <v/>
      </c>
      <c r="FX54" s="566" t="str">
        <f t="shared" si="756"/>
        <v/>
      </c>
      <c r="FY54" s="567" t="str">
        <f t="shared" si="757"/>
        <v/>
      </c>
      <c r="FZ54" s="292" t="str">
        <f t="shared" si="758"/>
        <v/>
      </c>
      <c r="GA54" s="296"/>
      <c r="GB54" s="296"/>
      <c r="GC54" s="562">
        <f>COUNTIF(FW$57:FW$60,FY59)+COUNTIF(FY$57:FY$60,FY59)</f>
        <v>0</v>
      </c>
      <c r="GD54" s="293" t="str">
        <f t="shared" si="759"/>
        <v/>
      </c>
      <c r="GE54" s="293" t="str">
        <f>IF((GD54&lt;&gt;""),IF(OR($F54&lt;&gt;$G54,PrSettings!$M$4="●"),(($F54-$G54)=(GA54-GB54))*1,0),"")</f>
        <v/>
      </c>
      <c r="GF54" s="293" t="str">
        <f t="shared" si="760"/>
        <v/>
      </c>
      <c r="GG54" s="293" t="str">
        <f>IF(GD54&lt;&gt;"",IF(ABS($F54-$G54)&gt;=PrSettings!$M$7,(ABS($F54-$G54-GA54+GB54)&lt;=1)*1,IF(AND(GD54,$F54=$G54,$F54&gt;=PrSettings!$M$6),(ABS(GA54-$F54)&lt;=1)*1,IF(AND(ABS($F54-$G54-GA54+GB54)&lt;=1,$F54+$G54&gt;=PrSettings!$M$8),(ABS(GA54-$F54)&lt;=1)*(ABS(GB54-$G54)&lt;=1)*1,""))),"")</f>
        <v/>
      </c>
      <c r="GH54" s="300"/>
      <c r="GJ54" s="565" t="str">
        <f t="shared" si="761"/>
        <v/>
      </c>
      <c r="GK54" s="566" t="str">
        <f t="shared" si="762"/>
        <v/>
      </c>
      <c r="GL54" s="567" t="str">
        <f t="shared" si="763"/>
        <v/>
      </c>
      <c r="GM54" s="292" t="str">
        <f t="shared" si="764"/>
        <v/>
      </c>
      <c r="GN54" s="296"/>
      <c r="GO54" s="296"/>
      <c r="GP54" s="562">
        <f>COUNTIF(GJ$57:GJ$60,GL59)+COUNTIF(GL$57:GL$60,GL59)</f>
        <v>0</v>
      </c>
      <c r="GQ54" s="293" t="str">
        <f t="shared" si="765"/>
        <v/>
      </c>
      <c r="GR54" s="293" t="str">
        <f>IF((GQ54&lt;&gt;""),IF(OR($F54&lt;&gt;$G54,PrSettings!$M$4="●"),(($F54-$G54)=(GN54-GO54))*1,0),"")</f>
        <v/>
      </c>
      <c r="GS54" s="293" t="str">
        <f t="shared" si="766"/>
        <v/>
      </c>
      <c r="GT54" s="293" t="str">
        <f>IF(GQ54&lt;&gt;"",IF(ABS($F54-$G54)&gt;=PrSettings!$M$7,(ABS($F54-$G54-GN54+GO54)&lt;=1)*1,IF(AND(GQ54,$F54=$G54,$F54&gt;=PrSettings!$M$6),(ABS(GN54-$F54)&lt;=1)*1,IF(AND(ABS($F54-$G54-GN54+GO54)&lt;=1,$F54+$G54&gt;=PrSettings!$M$8),(ABS(GN54-$F54)&lt;=1)*(ABS(GO54-$G54)&lt;=1)*1,""))),"")</f>
        <v/>
      </c>
      <c r="GU54" s="300"/>
      <c r="GV54" s="574"/>
      <c r="GW54" s="565" t="str">
        <f t="shared" si="767"/>
        <v/>
      </c>
      <c r="GX54" s="566" t="str">
        <f t="shared" si="768"/>
        <v/>
      </c>
      <c r="GY54" s="567" t="str">
        <f t="shared" si="769"/>
        <v/>
      </c>
      <c r="GZ54" s="292" t="str">
        <f t="shared" si="770"/>
        <v/>
      </c>
      <c r="HA54" s="296"/>
      <c r="HB54" s="296"/>
      <c r="HC54" s="562">
        <f>COUNTIF(GW$57:GW$60,GY59)+COUNTIF(GY$57:GY$60,GY59)</f>
        <v>0</v>
      </c>
      <c r="HD54" s="293" t="str">
        <f t="shared" si="771"/>
        <v/>
      </c>
      <c r="HE54" s="293" t="str">
        <f>IF((HD54&lt;&gt;""),IF(OR($F54&lt;&gt;$G54,PrSettings!$M$4="●"),(($F54-$G54)=(HA54-HB54))*1,0),"")</f>
        <v/>
      </c>
      <c r="HF54" s="293" t="str">
        <f t="shared" si="772"/>
        <v/>
      </c>
      <c r="HG54" s="293" t="str">
        <f>IF(HD54&lt;&gt;"",IF(ABS($F54-$G54)&gt;=PrSettings!$M$7,(ABS($F54-$G54-HA54+HB54)&lt;=1)*1,IF(AND(HD54,$F54=$G54,$F54&gt;=PrSettings!$M$6),(ABS(HA54-$F54)&lt;=1)*1,IF(AND(ABS($F54-$G54-HA54+HB54)&lt;=1,$F54+$G54&gt;=PrSettings!$M$8),(ABS(HA54-$F54)&lt;=1)*(ABS(HB54-$G54)&lt;=1)*1,""))),"")</f>
        <v/>
      </c>
      <c r="HH54" s="300"/>
      <c r="HI54" s="574"/>
      <c r="HJ54" s="565" t="str">
        <f t="shared" si="773"/>
        <v/>
      </c>
      <c r="HK54" s="566" t="str">
        <f t="shared" si="774"/>
        <v/>
      </c>
      <c r="HL54" s="567" t="str">
        <f t="shared" si="775"/>
        <v/>
      </c>
      <c r="HM54" s="292" t="str">
        <f t="shared" si="776"/>
        <v/>
      </c>
      <c r="HN54" s="296"/>
      <c r="HO54" s="296"/>
      <c r="HP54" s="562">
        <f>COUNTIF(HJ$57:HJ$60,HL59)+COUNTIF(HL$57:HL$60,HL59)</f>
        <v>0</v>
      </c>
      <c r="HQ54" s="293" t="str">
        <f t="shared" si="777"/>
        <v/>
      </c>
      <c r="HR54" s="293" t="str">
        <f>IF((HQ54&lt;&gt;""),IF(OR($F54&lt;&gt;$G54,PrSettings!$M$4="●"),(($F54-$G54)=(HN54-HO54))*1,0),"")</f>
        <v/>
      </c>
      <c r="HS54" s="293" t="str">
        <f t="shared" si="778"/>
        <v/>
      </c>
      <c r="HT54" s="293" t="str">
        <f>IF(HQ54&lt;&gt;"",IF(ABS($F54-$G54)&gt;=PrSettings!$M$7,(ABS($F54-$G54-HN54+HO54)&lt;=1)*1,IF(AND(HQ54,$F54=$G54,$F54&gt;=PrSettings!$M$6),(ABS(HN54-$F54)&lt;=1)*1,IF(AND(ABS($F54-$G54-HN54+HO54)&lt;=1,$F54+$G54&gt;=PrSettings!$M$8),(ABS(HN54-$F54)&lt;=1)*(ABS(HO54-$G54)&lt;=1)*1,""))),"")</f>
        <v/>
      </c>
      <c r="HU54" s="300"/>
      <c r="HV54" s="574"/>
      <c r="HW54" s="565" t="str">
        <f t="shared" si="779"/>
        <v/>
      </c>
      <c r="HX54" s="566" t="str">
        <f t="shared" si="780"/>
        <v/>
      </c>
      <c r="HY54" s="567" t="str">
        <f t="shared" si="781"/>
        <v/>
      </c>
      <c r="HZ54" s="292" t="str">
        <f t="shared" si="782"/>
        <v/>
      </c>
      <c r="IA54" s="296"/>
      <c r="IB54" s="296"/>
      <c r="IC54" s="562">
        <f>COUNTIF(HW$57:HW$60,HY59)+COUNTIF(HY$57:HY$60,HY59)</f>
        <v>0</v>
      </c>
      <c r="ID54" s="293" t="str">
        <f t="shared" si="783"/>
        <v/>
      </c>
      <c r="IE54" s="293" t="str">
        <f>IF((ID54&lt;&gt;""),IF(OR($F54&lt;&gt;$G54,PrSettings!$M$4="●"),(($F54-$G54)=(IA54-IB54))*1,0),"")</f>
        <v/>
      </c>
      <c r="IF54" s="293" t="str">
        <f t="shared" si="784"/>
        <v/>
      </c>
      <c r="IG54" s="293" t="str">
        <f>IF(ID54&lt;&gt;"",IF(ABS($F54-$G54)&gt;=PrSettings!$M$7,(ABS($F54-$G54-IA54+IB54)&lt;=1)*1,IF(AND(ID54,$F54=$G54,$F54&gt;=PrSettings!$M$6),(ABS(IA54-$F54)&lt;=1)*1,IF(AND(ABS($F54-$G54-IA54+IB54)&lt;=1,$F54+$G54&gt;=PrSettings!$M$8),(ABS(IA54-$F54)&lt;=1)*(ABS(IB54-$G54)&lt;=1)*1,""))),"")</f>
        <v/>
      </c>
      <c r="IH54" s="300"/>
      <c r="IJ54" s="565" t="str">
        <f t="shared" si="785"/>
        <v/>
      </c>
      <c r="IK54" s="566" t="str">
        <f t="shared" si="786"/>
        <v/>
      </c>
      <c r="IL54" s="567" t="str">
        <f t="shared" si="787"/>
        <v/>
      </c>
      <c r="IM54" s="292" t="str">
        <f t="shared" si="788"/>
        <v/>
      </c>
      <c r="IN54" s="296"/>
      <c r="IO54" s="296"/>
      <c r="IP54" s="562">
        <f>COUNTIF(IJ$57:IJ$60,IL59)+COUNTIF(IL$57:IL$60,IL59)</f>
        <v>0</v>
      </c>
      <c r="IQ54" s="293" t="str">
        <f t="shared" si="789"/>
        <v/>
      </c>
      <c r="IR54" s="293" t="str">
        <f>IF((IQ54&lt;&gt;""),IF(OR($F54&lt;&gt;$G54,PrSettings!$M$4="●"),(($F54-$G54)=(IN54-IO54))*1,0),"")</f>
        <v/>
      </c>
      <c r="IS54" s="293" t="str">
        <f t="shared" si="790"/>
        <v/>
      </c>
      <c r="IT54" s="293" t="str">
        <f>IF(IQ54&lt;&gt;"",IF(ABS($F54-$G54)&gt;=PrSettings!$M$7,(ABS($F54-$G54-IN54+IO54)&lt;=1)*1,IF(AND(IQ54,$F54=$G54,$F54&gt;=PrSettings!$M$6),(ABS(IN54-$F54)&lt;=1)*1,IF(AND(ABS($F54-$G54-IN54+IO54)&lt;=1,$F54+$G54&gt;=PrSettings!$M$8),(ABS(IN54-$F54)&lt;=1)*(ABS(IO54-$G54)&lt;=1)*1,""))),"")</f>
        <v/>
      </c>
      <c r="IU54" s="300"/>
      <c r="IV54" s="574"/>
      <c r="IW54" s="565" t="str">
        <f t="shared" si="791"/>
        <v/>
      </c>
      <c r="IX54" s="566" t="str">
        <f t="shared" si="792"/>
        <v/>
      </c>
      <c r="IY54" s="567" t="str">
        <f t="shared" si="793"/>
        <v/>
      </c>
      <c r="IZ54" s="292" t="str">
        <f t="shared" si="794"/>
        <v/>
      </c>
      <c r="JA54" s="296"/>
      <c r="JB54" s="296"/>
      <c r="JC54" s="562">
        <f>COUNTIF(IW$57:IW$60,IY59)+COUNTIF(IY$57:IY$60,IY59)</f>
        <v>0</v>
      </c>
      <c r="JD54" s="293" t="str">
        <f t="shared" si="795"/>
        <v/>
      </c>
      <c r="JE54" s="293" t="str">
        <f>IF((JD54&lt;&gt;""),IF(OR($F54&lt;&gt;$G54,PrSettings!$M$4="●"),(($F54-$G54)=(JA54-JB54))*1,0),"")</f>
        <v/>
      </c>
      <c r="JF54" s="293" t="str">
        <f t="shared" si="796"/>
        <v/>
      </c>
      <c r="JG54" s="293" t="str">
        <f>IF(JD54&lt;&gt;"",IF(ABS($F54-$G54)&gt;=PrSettings!$M$7,(ABS($F54-$G54-JA54+JB54)&lt;=1)*1,IF(AND(JD54,$F54=$G54,$F54&gt;=PrSettings!$M$6),(ABS(JA54-$F54)&lt;=1)*1,IF(AND(ABS($F54-$G54-JA54+JB54)&lt;=1,$F54+$G54&gt;=PrSettings!$M$8),(ABS(JA54-$F54)&lt;=1)*(ABS(JB54-$G54)&lt;=1)*1,""))),"")</f>
        <v/>
      </c>
      <c r="JH54" s="300"/>
      <c r="JI54" s="574"/>
      <c r="JJ54" s="565" t="str">
        <f t="shared" si="797"/>
        <v/>
      </c>
      <c r="JK54" s="566" t="str">
        <f t="shared" si="798"/>
        <v/>
      </c>
      <c r="JL54" s="567" t="str">
        <f t="shared" si="799"/>
        <v/>
      </c>
      <c r="JM54" s="292" t="str">
        <f t="shared" si="800"/>
        <v/>
      </c>
      <c r="JN54" s="296"/>
      <c r="JO54" s="296"/>
      <c r="JP54" s="562">
        <f>COUNTIF(JJ$57:JJ$60,JL59)+COUNTIF(JL$57:JL$60,JL59)</f>
        <v>0</v>
      </c>
      <c r="JQ54" s="293" t="str">
        <f t="shared" si="801"/>
        <v/>
      </c>
      <c r="JR54" s="293" t="str">
        <f>IF((JQ54&lt;&gt;""),IF(OR($F54&lt;&gt;$G54,PrSettings!$M$4="●"),(($F54-$G54)=(JN54-JO54))*1,0),"")</f>
        <v/>
      </c>
      <c r="JS54" s="293" t="str">
        <f t="shared" si="802"/>
        <v/>
      </c>
      <c r="JT54" s="293" t="str">
        <f>IF(JQ54&lt;&gt;"",IF(ABS($F54-$G54)&gt;=PrSettings!$M$7,(ABS($F54-$G54-JN54+JO54)&lt;=1)*1,IF(AND(JQ54,$F54=$G54,$F54&gt;=PrSettings!$M$6),(ABS(JN54-$F54)&lt;=1)*1,IF(AND(ABS($F54-$G54-JN54+JO54)&lt;=1,$F54+$G54&gt;=PrSettings!$M$8),(ABS(JN54-$F54)&lt;=1)*(ABS(JO54-$G54)&lt;=1)*1,""))),"")</f>
        <v/>
      </c>
      <c r="JU54" s="300"/>
      <c r="JV54" s="574"/>
      <c r="JW54" s="565" t="str">
        <f t="shared" si="803"/>
        <v/>
      </c>
      <c r="JX54" s="566" t="str">
        <f t="shared" si="804"/>
        <v/>
      </c>
      <c r="JY54" s="567" t="str">
        <f t="shared" si="805"/>
        <v/>
      </c>
      <c r="JZ54" s="292" t="str">
        <f t="shared" si="806"/>
        <v/>
      </c>
      <c r="KA54" s="296"/>
      <c r="KB54" s="296"/>
      <c r="KC54" s="562">
        <f>COUNTIF(JW$57:JW$60,JY59)+COUNTIF(JY$57:JY$60,JY59)</f>
        <v>0</v>
      </c>
      <c r="KD54" s="293" t="str">
        <f t="shared" si="807"/>
        <v/>
      </c>
      <c r="KE54" s="293" t="str">
        <f>IF((KD54&lt;&gt;""),IF(OR($F54&lt;&gt;$G54,PrSettings!$M$4="●"),(($F54-$G54)=(KA54-KB54))*1,0),"")</f>
        <v/>
      </c>
      <c r="KF54" s="293" t="str">
        <f t="shared" si="808"/>
        <v/>
      </c>
      <c r="KG54" s="293" t="str">
        <f>IF(KD54&lt;&gt;"",IF(ABS($F54-$G54)&gt;=PrSettings!$M$7,(ABS($F54-$G54-KA54+KB54)&lt;=1)*1,IF(AND(KD54,$F54=$G54,$F54&gt;=PrSettings!$M$6),(ABS(KA54-$F54)&lt;=1)*1,IF(AND(ABS($F54-$G54-KA54+KB54)&lt;=1,$F54+$G54&gt;=PrSettings!$M$8),(ABS(KA54-$F54)&lt;=1)*(ABS(KB54-$G54)&lt;=1)*1,""))),"")</f>
        <v/>
      </c>
      <c r="KH54" s="300"/>
      <c r="KJ54" s="565" t="str">
        <f t="shared" si="809"/>
        <v/>
      </c>
      <c r="KK54" s="566" t="str">
        <f t="shared" si="810"/>
        <v/>
      </c>
      <c r="KL54" s="567" t="str">
        <f t="shared" si="811"/>
        <v/>
      </c>
      <c r="KM54" s="292" t="str">
        <f t="shared" si="812"/>
        <v/>
      </c>
      <c r="KN54" s="296"/>
      <c r="KO54" s="296"/>
      <c r="KP54" s="562">
        <f>COUNTIF(KJ$57:KJ$60,KL59)+COUNTIF(KL$57:KL$60,KL59)</f>
        <v>0</v>
      </c>
      <c r="KQ54" s="293" t="str">
        <f t="shared" si="813"/>
        <v/>
      </c>
      <c r="KR54" s="293" t="str">
        <f>IF((KQ54&lt;&gt;""),IF(OR($F54&lt;&gt;$G54,PrSettings!$M$4="●"),(($F54-$G54)=(KN54-KO54))*1,0),"")</f>
        <v/>
      </c>
      <c r="KS54" s="293" t="str">
        <f t="shared" si="814"/>
        <v/>
      </c>
      <c r="KT54" s="293" t="str">
        <f>IF(KQ54&lt;&gt;"",IF(ABS($F54-$G54)&gt;=PrSettings!$M$7,(ABS($F54-$G54-KN54+KO54)&lt;=1)*1,IF(AND(KQ54,$F54=$G54,$F54&gt;=PrSettings!$M$6),(ABS(KN54-$F54)&lt;=1)*1,IF(AND(ABS($F54-$G54-KN54+KO54)&lt;=1,$F54+$G54&gt;=PrSettings!$M$8),(ABS(KN54-$F54)&lt;=1)*(ABS(KO54-$G54)&lt;=1)*1,""))),"")</f>
        <v/>
      </c>
      <c r="KU54" s="300"/>
      <c r="KV54" s="574"/>
      <c r="KW54" s="565" t="str">
        <f t="shared" si="815"/>
        <v/>
      </c>
      <c r="KX54" s="566" t="str">
        <f t="shared" si="816"/>
        <v/>
      </c>
      <c r="KY54" s="567" t="str">
        <f t="shared" si="817"/>
        <v/>
      </c>
      <c r="KZ54" s="292" t="str">
        <f t="shared" si="818"/>
        <v/>
      </c>
      <c r="LA54" s="296"/>
      <c r="LB54" s="296"/>
      <c r="LC54" s="562">
        <f>COUNTIF(KW$57:KW$60,KY59)+COUNTIF(KY$57:KY$60,KY59)</f>
        <v>0</v>
      </c>
      <c r="LD54" s="293" t="str">
        <f t="shared" si="819"/>
        <v/>
      </c>
      <c r="LE54" s="293" t="str">
        <f>IF((LD54&lt;&gt;""),IF(OR($F54&lt;&gt;$G54,PrSettings!$M$4="●"),(($F54-$G54)=(LA54-LB54))*1,0),"")</f>
        <v/>
      </c>
      <c r="LF54" s="293" t="str">
        <f t="shared" si="820"/>
        <v/>
      </c>
      <c r="LG54" s="293" t="str">
        <f>IF(LD54&lt;&gt;"",IF(ABS($F54-$G54)&gt;=PrSettings!$M$7,(ABS($F54-$G54-LA54+LB54)&lt;=1)*1,IF(AND(LD54,$F54=$G54,$F54&gt;=PrSettings!$M$6),(ABS(LA54-$F54)&lt;=1)*1,IF(AND(ABS($F54-$G54-LA54+LB54)&lt;=1,$F54+$G54&gt;=PrSettings!$M$8),(ABS(LA54-$F54)&lt;=1)*(ABS(LB54-$G54)&lt;=1)*1,""))),"")</f>
        <v/>
      </c>
      <c r="LH54" s="300"/>
      <c r="LI54" s="574"/>
      <c r="LJ54" s="565" t="str">
        <f t="shared" si="821"/>
        <v/>
      </c>
      <c r="LK54" s="566" t="str">
        <f t="shared" si="822"/>
        <v/>
      </c>
      <c r="LL54" s="567" t="str">
        <f t="shared" si="823"/>
        <v/>
      </c>
      <c r="LM54" s="292" t="str">
        <f t="shared" si="824"/>
        <v/>
      </c>
      <c r="LN54" s="296"/>
      <c r="LO54" s="296"/>
      <c r="LP54" s="562">
        <f>COUNTIF(LJ$57:LJ$60,LL59)+COUNTIF(LL$57:LL$60,LL59)</f>
        <v>0</v>
      </c>
      <c r="LQ54" s="293" t="str">
        <f t="shared" si="825"/>
        <v/>
      </c>
      <c r="LR54" s="293" t="str">
        <f>IF((LQ54&lt;&gt;""),IF(OR($F54&lt;&gt;$G54,PrSettings!$M$4="●"),(($F54-$G54)=(LN54-LO54))*1,0),"")</f>
        <v/>
      </c>
      <c r="LS54" s="293" t="str">
        <f t="shared" si="826"/>
        <v/>
      </c>
      <c r="LT54" s="293" t="str">
        <f>IF(LQ54&lt;&gt;"",IF(ABS($F54-$G54)&gt;=PrSettings!$M$7,(ABS($F54-$G54-LN54+LO54)&lt;=1)*1,IF(AND(LQ54,$F54=$G54,$F54&gt;=PrSettings!$M$6),(ABS(LN54-$F54)&lt;=1)*1,IF(AND(ABS($F54-$G54-LN54+LO54)&lt;=1,$F54+$G54&gt;=PrSettings!$M$8),(ABS(LN54-$F54)&lt;=1)*(ABS(LO54-$G54)&lt;=1)*1,""))),"")</f>
        <v/>
      </c>
      <c r="LU54" s="300"/>
      <c r="LV54" s="574"/>
      <c r="LW54" s="565" t="str">
        <f t="shared" si="827"/>
        <v/>
      </c>
      <c r="LX54" s="566" t="str">
        <f t="shared" si="828"/>
        <v/>
      </c>
      <c r="LY54" s="567" t="str">
        <f t="shared" si="829"/>
        <v/>
      </c>
      <c r="LZ54" s="292" t="str">
        <f t="shared" si="830"/>
        <v/>
      </c>
      <c r="MA54" s="296"/>
      <c r="MB54" s="296"/>
      <c r="MC54" s="562">
        <f>COUNTIF(LW$57:LW$60,LY59)+COUNTIF(LY$57:LY$60,LY59)</f>
        <v>0</v>
      </c>
      <c r="MD54" s="293" t="str">
        <f t="shared" si="831"/>
        <v/>
      </c>
      <c r="ME54" s="293" t="str">
        <f>IF((MD54&lt;&gt;""),IF(OR($F54&lt;&gt;$G54,PrSettings!$M$4="●"),(($F54-$G54)=(MA54-MB54))*1,0),"")</f>
        <v/>
      </c>
      <c r="MF54" s="293" t="str">
        <f t="shared" si="832"/>
        <v/>
      </c>
      <c r="MG54" s="293" t="str">
        <f>IF(MD54&lt;&gt;"",IF(ABS($F54-$G54)&gt;=PrSettings!$M$7,(ABS($F54-$G54-MA54+MB54)&lt;=1)*1,IF(AND(MD54,$F54=$G54,$F54&gt;=PrSettings!$M$6),(ABS(MA54-$F54)&lt;=1)*1,IF(AND(ABS($F54-$G54-MA54+MB54)&lt;=1,$F54+$G54&gt;=PrSettings!$M$8),(ABS(MA54-$F54)&lt;=1)*(ABS(MB54-$G54)&lt;=1)*1,""))),"")</f>
        <v/>
      </c>
      <c r="MH54" s="300"/>
    </row>
    <row r="55" spans="1:346" s="24" customFormat="1" x14ac:dyDescent="0.25">
      <c r="A55" s="272"/>
      <c r="B55" s="291" t="str">
        <f>IF(C55="","",INDEX(Groups!$C$7:$C$35,MATCH(C55,Groups!$D$7:$D$35,0)))</f>
        <v/>
      </c>
      <c r="C55" s="292" t="str">
        <f>EURO!$W$54</f>
        <v/>
      </c>
      <c r="D55" s="293" t="str">
        <f>IF(E55="","",INDEX(Groups!$C$7:$C$35,MATCH(E55,Groups!$D$7:$D$35,0)))</f>
        <v/>
      </c>
      <c r="E55" s="292" t="str">
        <f>EURO!$X$54</f>
        <v/>
      </c>
      <c r="F55" s="294" t="str">
        <f>IF(AND(EURO!$W$55&lt;&gt;"",EURO!$X$55&lt;&gt;""),EURO!$W$55,"")</f>
        <v/>
      </c>
      <c r="G55" s="295" t="str">
        <f>IF(AND(EURO!$W$55&lt;&gt;"",EURO!$X$55&lt;&gt;""),EURO!$X$55,"")</f>
        <v/>
      </c>
      <c r="H55" s="558" t="str">
        <f>IF(AND(F55&lt;&gt;"",G55&lt;&gt;"",F55=G55,EURO!$W$57&lt;&gt;"",EURO!$X$57&lt;&gt;""),"("&amp;EURO!$W$57&amp;Sprache!$E$149&amp;EURO!$X$57&amp;")","")</f>
        <v/>
      </c>
      <c r="I55" s="552"/>
      <c r="J55" s="565" t="str">
        <f t="shared" si="677"/>
        <v/>
      </c>
      <c r="K55" s="566" t="str">
        <f t="shared" si="678"/>
        <v/>
      </c>
      <c r="L55" s="567" t="str">
        <f t="shared" si="679"/>
        <v/>
      </c>
      <c r="M55" s="292" t="str">
        <f t="shared" si="680"/>
        <v/>
      </c>
      <c r="N55" s="296"/>
      <c r="O55" s="296"/>
      <c r="P55" s="319">
        <f>COUNTIF(J$57:J$60,L60)+COUNTIF(L$57:L$60,L60)</f>
        <v>0</v>
      </c>
      <c r="Q55" s="293" t="str">
        <f t="shared" si="681"/>
        <v/>
      </c>
      <c r="R55" s="293" t="str">
        <f>IF((Q55&lt;&gt;""),IF(OR($F55&lt;&gt;$G55,PrSettings!$M$4="●"),(($F55-$G55)=(N55-O55))*1,0),"")</f>
        <v/>
      </c>
      <c r="S55" s="293" t="str">
        <f t="shared" si="682"/>
        <v/>
      </c>
      <c r="T55" s="293" t="str">
        <f>IF(Q55&lt;&gt;"",IF(ABS($F55-$G55)&gt;=PrSettings!$M$7,(ABS($F55-$G55-N55+O55)&lt;=1)*1,IF(AND(Q55,$F55=$G55,$F55&gt;=PrSettings!$M$6),(ABS(N55-$F55)&lt;=1)*1,IF(AND(ABS($F55-$G55-N55+O55)&lt;=1,$F55+$G55&gt;=PrSettings!$M$8),(ABS(N55-$F55)&lt;=1)*(ABS(O55-$G55)&lt;=1)*1,""))),"")</f>
        <v/>
      </c>
      <c r="U55" s="302"/>
      <c r="W55" s="565" t="str">
        <f t="shared" si="683"/>
        <v/>
      </c>
      <c r="X55" s="566" t="str">
        <f t="shared" si="684"/>
        <v/>
      </c>
      <c r="Y55" s="567" t="str">
        <f t="shared" si="685"/>
        <v/>
      </c>
      <c r="Z55" s="292" t="str">
        <f t="shared" si="686"/>
        <v/>
      </c>
      <c r="AA55" s="296"/>
      <c r="AB55" s="296"/>
      <c r="AC55" s="319">
        <f>COUNTIF(W$57:W$60,Y60)+COUNTIF(Y$57:Y$60,Y60)</f>
        <v>0</v>
      </c>
      <c r="AD55" s="293" t="str">
        <f t="shared" si="687"/>
        <v/>
      </c>
      <c r="AE55" s="293" t="str">
        <f>IF((AD55&lt;&gt;""),IF(OR($F55&lt;&gt;$G55,PrSettings!$M$4="●"),(($F55-$G55)=(AA55-AB55))*1,0),"")</f>
        <v/>
      </c>
      <c r="AF55" s="293" t="str">
        <f t="shared" si="688"/>
        <v/>
      </c>
      <c r="AG55" s="293" t="str">
        <f>IF(AD55&lt;&gt;"",IF(ABS($F55-$G55)&gt;=PrSettings!$M$7,(ABS($F55-$G55-AA55+AB55)&lt;=1)*1,IF(AND(AD55,$F55=$G55,$F55&gt;=PrSettings!$M$6),(ABS(AA55-$F55)&lt;=1)*1,IF(AND(ABS($F55-$G55-AA55+AB55)&lt;=1,$F55+$G55&gt;=PrSettings!$M$8),(ABS(AA55-$F55)&lt;=1)*(ABS(AB55-$G55)&lt;=1)*1,""))),"")</f>
        <v/>
      </c>
      <c r="AH55" s="302"/>
      <c r="AJ55" s="565" t="str">
        <f t="shared" si="689"/>
        <v/>
      </c>
      <c r="AK55" s="566" t="str">
        <f t="shared" si="690"/>
        <v/>
      </c>
      <c r="AL55" s="567" t="str">
        <f t="shared" si="691"/>
        <v/>
      </c>
      <c r="AM55" s="292" t="str">
        <f t="shared" si="692"/>
        <v/>
      </c>
      <c r="AN55" s="296"/>
      <c r="AO55" s="296"/>
      <c r="AP55" s="319">
        <f>COUNTIF(AJ$57:AJ$60,AL60)+COUNTIF(AL$57:AL$60,AL60)</f>
        <v>0</v>
      </c>
      <c r="AQ55" s="293" t="str">
        <f t="shared" si="693"/>
        <v/>
      </c>
      <c r="AR55" s="293" t="str">
        <f>IF((AQ55&lt;&gt;""),IF(OR($F55&lt;&gt;$G55,PrSettings!$M$4="●"),(($F55-$G55)=(AN55-AO55))*1,0),"")</f>
        <v/>
      </c>
      <c r="AS55" s="293" t="str">
        <f t="shared" si="694"/>
        <v/>
      </c>
      <c r="AT55" s="293" t="str">
        <f>IF(AQ55&lt;&gt;"",IF(ABS($F55-$G55)&gt;=PrSettings!$M$7,(ABS($F55-$G55-AN55+AO55)&lt;=1)*1,IF(AND(AQ55,$F55=$G55,$F55&gt;=PrSettings!$M$6),(ABS(AN55-$F55)&lt;=1)*1,IF(AND(ABS($F55-$G55-AN55+AO55)&lt;=1,$F55+$G55&gt;=PrSettings!$M$8),(ABS(AN55-$F55)&lt;=1)*(ABS(AO55-$G55)&lt;=1)*1,""))),"")</f>
        <v/>
      </c>
      <c r="AU55" s="302"/>
      <c r="AW55" s="565" t="str">
        <f t="shared" si="695"/>
        <v/>
      </c>
      <c r="AX55" s="566" t="str">
        <f t="shared" si="696"/>
        <v/>
      </c>
      <c r="AY55" s="567" t="str">
        <f t="shared" si="697"/>
        <v/>
      </c>
      <c r="AZ55" s="292" t="str">
        <f t="shared" si="698"/>
        <v/>
      </c>
      <c r="BA55" s="296"/>
      <c r="BB55" s="296"/>
      <c r="BC55" s="319">
        <f>COUNTIF(AW$57:AW$60,AY60)+COUNTIF(AY$57:AY$60,AY60)</f>
        <v>0</v>
      </c>
      <c r="BD55" s="293" t="str">
        <f t="shared" si="699"/>
        <v/>
      </c>
      <c r="BE55" s="293" t="str">
        <f>IF((BD55&lt;&gt;""),IF(OR($F55&lt;&gt;$G55,PrSettings!$M$4="●"),(($F55-$G55)=(BA55-BB55))*1,0),"")</f>
        <v/>
      </c>
      <c r="BF55" s="293" t="str">
        <f t="shared" si="700"/>
        <v/>
      </c>
      <c r="BG55" s="293" t="str">
        <f>IF(BD55&lt;&gt;"",IF(ABS($F55-$G55)&gt;=PrSettings!$M$7,(ABS($F55-$G55-BA55+BB55)&lt;=1)*1,IF(AND(BD55,$F55=$G55,$F55&gt;=PrSettings!$M$6),(ABS(BA55-$F55)&lt;=1)*1,IF(AND(ABS($F55-$G55-BA55+BB55)&lt;=1,$F55+$G55&gt;=PrSettings!$M$8),(ABS(BA55-$F55)&lt;=1)*(ABS(BB55-$G55)&lt;=1)*1,""))),"")</f>
        <v/>
      </c>
      <c r="BH55" s="302"/>
      <c r="BJ55" s="565" t="str">
        <f t="shared" si="701"/>
        <v/>
      </c>
      <c r="BK55" s="566" t="str">
        <f t="shared" si="702"/>
        <v/>
      </c>
      <c r="BL55" s="567" t="str">
        <f t="shared" si="703"/>
        <v/>
      </c>
      <c r="BM55" s="292" t="str">
        <f t="shared" si="704"/>
        <v/>
      </c>
      <c r="BN55" s="296"/>
      <c r="BO55" s="296"/>
      <c r="BP55" s="319">
        <f>COUNTIF(BJ$57:BJ$60,BL60)+COUNTIF(BL$57:BL$60,BL60)</f>
        <v>0</v>
      </c>
      <c r="BQ55" s="293" t="str">
        <f t="shared" si="705"/>
        <v/>
      </c>
      <c r="BR55" s="293" t="str">
        <f>IF((BQ55&lt;&gt;""),IF(OR($F55&lt;&gt;$G55,PrSettings!$M$4="●"),(($F55-$G55)=(BN55-BO55))*1,0),"")</f>
        <v/>
      </c>
      <c r="BS55" s="293" t="str">
        <f t="shared" si="706"/>
        <v/>
      </c>
      <c r="BT55" s="293" t="str">
        <f>IF(BQ55&lt;&gt;"",IF(ABS($F55-$G55)&gt;=PrSettings!$M$7,(ABS($F55-$G55-BN55+BO55)&lt;=1)*1,IF(AND(BQ55,$F55=$G55,$F55&gt;=PrSettings!$M$6),(ABS(BN55-$F55)&lt;=1)*1,IF(AND(ABS($F55-$G55-BN55+BO55)&lt;=1,$F55+$G55&gt;=PrSettings!$M$8),(ABS(BN55-$F55)&lt;=1)*(ABS(BO55-$G55)&lt;=1)*1,""))),"")</f>
        <v/>
      </c>
      <c r="BU55" s="302"/>
      <c r="BW55" s="565" t="str">
        <f t="shared" si="707"/>
        <v/>
      </c>
      <c r="BX55" s="566" t="str">
        <f t="shared" si="708"/>
        <v/>
      </c>
      <c r="BY55" s="567" t="str">
        <f t="shared" si="709"/>
        <v/>
      </c>
      <c r="BZ55" s="292" t="str">
        <f t="shared" si="710"/>
        <v/>
      </c>
      <c r="CA55" s="296"/>
      <c r="CB55" s="296"/>
      <c r="CC55" s="319">
        <f>COUNTIF(BW$57:BW$60,BY60)+COUNTIF(BY$57:BY$60,BY60)</f>
        <v>0</v>
      </c>
      <c r="CD55" s="293" t="str">
        <f t="shared" si="711"/>
        <v/>
      </c>
      <c r="CE55" s="293" t="str">
        <f>IF((CD55&lt;&gt;""),IF(OR($F55&lt;&gt;$G55,PrSettings!$M$4="●"),(($F55-$G55)=(CA55-CB55))*1,0),"")</f>
        <v/>
      </c>
      <c r="CF55" s="293" t="str">
        <f t="shared" si="712"/>
        <v/>
      </c>
      <c r="CG55" s="293" t="str">
        <f>IF(CD55&lt;&gt;"",IF(ABS($F55-$G55)&gt;=PrSettings!$M$7,(ABS($F55-$G55-CA55+CB55)&lt;=1)*1,IF(AND(CD55,$F55=$G55,$F55&gt;=PrSettings!$M$6),(ABS(CA55-$F55)&lt;=1)*1,IF(AND(ABS($F55-$G55-CA55+CB55)&lt;=1,$F55+$G55&gt;=PrSettings!$M$8),(ABS(CA55-$F55)&lt;=1)*(ABS(CB55-$G55)&lt;=1)*1,""))),"")</f>
        <v/>
      </c>
      <c r="CH55" s="302"/>
      <c r="CJ55" s="565" t="str">
        <f t="shared" si="713"/>
        <v/>
      </c>
      <c r="CK55" s="566" t="str">
        <f t="shared" si="714"/>
        <v/>
      </c>
      <c r="CL55" s="567" t="str">
        <f t="shared" si="715"/>
        <v/>
      </c>
      <c r="CM55" s="292" t="str">
        <f t="shared" si="716"/>
        <v/>
      </c>
      <c r="CN55" s="296"/>
      <c r="CO55" s="296"/>
      <c r="CP55" s="319">
        <f>COUNTIF(CJ$57:CJ$60,CL60)+COUNTIF(CL$57:CL$60,CL60)</f>
        <v>0</v>
      </c>
      <c r="CQ55" s="293" t="str">
        <f t="shared" si="717"/>
        <v/>
      </c>
      <c r="CR55" s="293" t="str">
        <f>IF((CQ55&lt;&gt;""),IF(OR($F55&lt;&gt;$G55,PrSettings!$M$4="●"),(($F55-$G55)=(CN55-CO55))*1,0),"")</f>
        <v/>
      </c>
      <c r="CS55" s="293" t="str">
        <f t="shared" si="718"/>
        <v/>
      </c>
      <c r="CT55" s="293" t="str">
        <f>IF(CQ55&lt;&gt;"",IF(ABS($F55-$G55)&gt;=PrSettings!$M$7,(ABS($F55-$G55-CN55+CO55)&lt;=1)*1,IF(AND(CQ55,$F55=$G55,$F55&gt;=PrSettings!$M$6),(ABS(CN55-$F55)&lt;=1)*1,IF(AND(ABS($F55-$G55-CN55+CO55)&lt;=1,$F55+$G55&gt;=PrSettings!$M$8),(ABS(CN55-$F55)&lt;=1)*(ABS(CO55-$G55)&lt;=1)*1,""))),"")</f>
        <v/>
      </c>
      <c r="CU55" s="302"/>
      <c r="CV55" s="574"/>
      <c r="CW55" s="565" t="str">
        <f t="shared" si="719"/>
        <v/>
      </c>
      <c r="CX55" s="566" t="str">
        <f t="shared" si="720"/>
        <v/>
      </c>
      <c r="CY55" s="567" t="str">
        <f t="shared" si="721"/>
        <v/>
      </c>
      <c r="CZ55" s="292" t="str">
        <f t="shared" si="722"/>
        <v/>
      </c>
      <c r="DA55" s="296"/>
      <c r="DB55" s="296"/>
      <c r="DC55" s="319">
        <f>COUNTIF(CW$57:CW$60,CY60)+COUNTIF(CY$57:CY$60,CY60)</f>
        <v>0</v>
      </c>
      <c r="DD55" s="293" t="str">
        <f t="shared" si="723"/>
        <v/>
      </c>
      <c r="DE55" s="293" t="str">
        <f>IF((DD55&lt;&gt;""),IF(OR($F55&lt;&gt;$G55,PrSettings!$M$4="●"),(($F55-$G55)=(DA55-DB55))*1,0),"")</f>
        <v/>
      </c>
      <c r="DF55" s="293" t="str">
        <f t="shared" si="724"/>
        <v/>
      </c>
      <c r="DG55" s="293" t="str">
        <f>IF(DD55&lt;&gt;"",IF(ABS($F55-$G55)&gt;=PrSettings!$M$7,(ABS($F55-$G55-DA55+DB55)&lt;=1)*1,IF(AND(DD55,$F55=$G55,$F55&gt;=PrSettings!$M$6),(ABS(DA55-$F55)&lt;=1)*1,IF(AND(ABS($F55-$G55-DA55+DB55)&lt;=1,$F55+$G55&gt;=PrSettings!$M$8),(ABS(DA55-$F55)&lt;=1)*(ABS(DB55-$G55)&lt;=1)*1,""))),"")</f>
        <v/>
      </c>
      <c r="DH55" s="302"/>
      <c r="DI55" s="574"/>
      <c r="DJ55" s="565" t="str">
        <f t="shared" si="725"/>
        <v/>
      </c>
      <c r="DK55" s="566" t="str">
        <f t="shared" si="726"/>
        <v/>
      </c>
      <c r="DL55" s="567" t="str">
        <f t="shared" si="727"/>
        <v/>
      </c>
      <c r="DM55" s="292" t="str">
        <f t="shared" si="728"/>
        <v/>
      </c>
      <c r="DN55" s="296"/>
      <c r="DO55" s="296"/>
      <c r="DP55" s="319">
        <f>COUNTIF(DJ$57:DJ$60,DL60)+COUNTIF(DL$57:DL$60,DL60)</f>
        <v>0</v>
      </c>
      <c r="DQ55" s="293" t="str">
        <f t="shared" si="729"/>
        <v/>
      </c>
      <c r="DR55" s="293" t="str">
        <f>IF((DQ55&lt;&gt;""),IF(OR($F55&lt;&gt;$G55,PrSettings!$M$4="●"),(($F55-$G55)=(DN55-DO55))*1,0),"")</f>
        <v/>
      </c>
      <c r="DS55" s="293" t="str">
        <f t="shared" si="730"/>
        <v/>
      </c>
      <c r="DT55" s="293" t="str">
        <f>IF(DQ55&lt;&gt;"",IF(ABS($F55-$G55)&gt;=PrSettings!$M$7,(ABS($F55-$G55-DN55+DO55)&lt;=1)*1,IF(AND(DQ55,$F55=$G55,$F55&gt;=PrSettings!$M$6),(ABS(DN55-$F55)&lt;=1)*1,IF(AND(ABS($F55-$G55-DN55+DO55)&lt;=1,$F55+$G55&gt;=PrSettings!$M$8),(ABS(DN55-$F55)&lt;=1)*(ABS(DO55-$G55)&lt;=1)*1,""))),"")</f>
        <v/>
      </c>
      <c r="DU55" s="302"/>
      <c r="DV55" s="574"/>
      <c r="DW55" s="565" t="str">
        <f t="shared" si="731"/>
        <v/>
      </c>
      <c r="DX55" s="566" t="str">
        <f t="shared" si="732"/>
        <v/>
      </c>
      <c r="DY55" s="567" t="str">
        <f t="shared" si="733"/>
        <v/>
      </c>
      <c r="DZ55" s="292" t="str">
        <f t="shared" si="734"/>
        <v/>
      </c>
      <c r="EA55" s="296"/>
      <c r="EB55" s="296"/>
      <c r="EC55" s="319">
        <f>COUNTIF(DW$57:DW$60,DY60)+COUNTIF(DY$57:DY$60,DY60)</f>
        <v>0</v>
      </c>
      <c r="ED55" s="293" t="str">
        <f t="shared" si="735"/>
        <v/>
      </c>
      <c r="EE55" s="293" t="str">
        <f>IF((ED55&lt;&gt;""),IF(OR($F55&lt;&gt;$G55,PrSettings!$M$4="●"),(($F55-$G55)=(EA55-EB55))*1,0),"")</f>
        <v/>
      </c>
      <c r="EF55" s="293" t="str">
        <f t="shared" si="736"/>
        <v/>
      </c>
      <c r="EG55" s="293" t="str">
        <f>IF(ED55&lt;&gt;"",IF(ABS($F55-$G55)&gt;=PrSettings!$M$7,(ABS($F55-$G55-EA55+EB55)&lt;=1)*1,IF(AND(ED55,$F55=$G55,$F55&gt;=PrSettings!$M$6),(ABS(EA55-$F55)&lt;=1)*1,IF(AND(ABS($F55-$G55-EA55+EB55)&lt;=1,$F55+$G55&gt;=PrSettings!$M$8),(ABS(EA55-$F55)&lt;=1)*(ABS(EB55-$G55)&lt;=1)*1,""))),"")</f>
        <v/>
      </c>
      <c r="EH55" s="302"/>
      <c r="EJ55" s="565" t="str">
        <f t="shared" si="737"/>
        <v/>
      </c>
      <c r="EK55" s="566" t="str">
        <f t="shared" si="738"/>
        <v/>
      </c>
      <c r="EL55" s="567" t="str">
        <f t="shared" si="739"/>
        <v/>
      </c>
      <c r="EM55" s="292" t="str">
        <f t="shared" si="740"/>
        <v/>
      </c>
      <c r="EN55" s="296"/>
      <c r="EO55" s="296"/>
      <c r="EP55" s="319">
        <f>COUNTIF(EJ$57:EJ$60,EL60)+COUNTIF(EL$57:EL$60,EL60)</f>
        <v>0</v>
      </c>
      <c r="EQ55" s="293" t="str">
        <f t="shared" si="741"/>
        <v/>
      </c>
      <c r="ER55" s="293" t="str">
        <f>IF((EQ55&lt;&gt;""),IF(OR($F55&lt;&gt;$G55,PrSettings!$M$4="●"),(($F55-$G55)=(EN55-EO55))*1,0),"")</f>
        <v/>
      </c>
      <c r="ES55" s="293" t="str">
        <f t="shared" si="742"/>
        <v/>
      </c>
      <c r="ET55" s="293" t="str">
        <f>IF(EQ55&lt;&gt;"",IF(ABS($F55-$G55)&gt;=PrSettings!$M$7,(ABS($F55-$G55-EN55+EO55)&lt;=1)*1,IF(AND(EQ55,$F55=$G55,$F55&gt;=PrSettings!$M$6),(ABS(EN55-$F55)&lt;=1)*1,IF(AND(ABS($F55-$G55-EN55+EO55)&lt;=1,$F55+$G55&gt;=PrSettings!$M$8),(ABS(EN55-$F55)&lt;=1)*(ABS(EO55-$G55)&lt;=1)*1,""))),"")</f>
        <v/>
      </c>
      <c r="EU55" s="302"/>
      <c r="EV55" s="574"/>
      <c r="EW55" s="565" t="str">
        <f t="shared" si="743"/>
        <v/>
      </c>
      <c r="EX55" s="566" t="str">
        <f t="shared" si="744"/>
        <v/>
      </c>
      <c r="EY55" s="567" t="str">
        <f t="shared" si="745"/>
        <v/>
      </c>
      <c r="EZ55" s="292" t="str">
        <f t="shared" si="746"/>
        <v/>
      </c>
      <c r="FA55" s="296"/>
      <c r="FB55" s="296"/>
      <c r="FC55" s="319">
        <f>COUNTIF(EW$57:EW$60,EY60)+COUNTIF(EY$57:EY$60,EY60)</f>
        <v>0</v>
      </c>
      <c r="FD55" s="293" t="str">
        <f t="shared" si="747"/>
        <v/>
      </c>
      <c r="FE55" s="293" t="str">
        <f>IF((FD55&lt;&gt;""),IF(OR($F55&lt;&gt;$G55,PrSettings!$M$4="●"),(($F55-$G55)=(FA55-FB55))*1,0),"")</f>
        <v/>
      </c>
      <c r="FF55" s="293" t="str">
        <f t="shared" si="748"/>
        <v/>
      </c>
      <c r="FG55" s="293" t="str">
        <f>IF(FD55&lt;&gt;"",IF(ABS($F55-$G55)&gt;=PrSettings!$M$7,(ABS($F55-$G55-FA55+FB55)&lt;=1)*1,IF(AND(FD55,$F55=$G55,$F55&gt;=PrSettings!$M$6),(ABS(FA55-$F55)&lt;=1)*1,IF(AND(ABS($F55-$G55-FA55+FB55)&lt;=1,$F55+$G55&gt;=PrSettings!$M$8),(ABS(FA55-$F55)&lt;=1)*(ABS(FB55-$G55)&lt;=1)*1,""))),"")</f>
        <v/>
      </c>
      <c r="FH55" s="302"/>
      <c r="FI55" s="574"/>
      <c r="FJ55" s="565" t="str">
        <f t="shared" si="749"/>
        <v/>
      </c>
      <c r="FK55" s="566" t="str">
        <f t="shared" si="750"/>
        <v/>
      </c>
      <c r="FL55" s="567" t="str">
        <f t="shared" si="751"/>
        <v/>
      </c>
      <c r="FM55" s="292" t="str">
        <f t="shared" si="752"/>
        <v/>
      </c>
      <c r="FN55" s="296"/>
      <c r="FO55" s="296"/>
      <c r="FP55" s="319">
        <f>COUNTIF(FJ$57:FJ$60,FL60)+COUNTIF(FL$57:FL$60,FL60)</f>
        <v>0</v>
      </c>
      <c r="FQ55" s="293" t="str">
        <f t="shared" si="753"/>
        <v/>
      </c>
      <c r="FR55" s="293" t="str">
        <f>IF((FQ55&lt;&gt;""),IF(OR($F55&lt;&gt;$G55,PrSettings!$M$4="●"),(($F55-$G55)=(FN55-FO55))*1,0),"")</f>
        <v/>
      </c>
      <c r="FS55" s="293" t="str">
        <f t="shared" si="754"/>
        <v/>
      </c>
      <c r="FT55" s="293" t="str">
        <f>IF(FQ55&lt;&gt;"",IF(ABS($F55-$G55)&gt;=PrSettings!$M$7,(ABS($F55-$G55-FN55+FO55)&lt;=1)*1,IF(AND(FQ55,$F55=$G55,$F55&gt;=PrSettings!$M$6),(ABS(FN55-$F55)&lt;=1)*1,IF(AND(ABS($F55-$G55-FN55+FO55)&lt;=1,$F55+$G55&gt;=PrSettings!$M$8),(ABS(FN55-$F55)&lt;=1)*(ABS(FO55-$G55)&lt;=1)*1,""))),"")</f>
        <v/>
      </c>
      <c r="FU55" s="302"/>
      <c r="FV55" s="574"/>
      <c r="FW55" s="565" t="str">
        <f t="shared" si="755"/>
        <v/>
      </c>
      <c r="FX55" s="566" t="str">
        <f t="shared" si="756"/>
        <v/>
      </c>
      <c r="FY55" s="567" t="str">
        <f t="shared" si="757"/>
        <v/>
      </c>
      <c r="FZ55" s="292" t="str">
        <f t="shared" si="758"/>
        <v/>
      </c>
      <c r="GA55" s="296"/>
      <c r="GB55" s="296"/>
      <c r="GC55" s="319">
        <f>COUNTIF(FW$57:FW$60,FY60)+COUNTIF(FY$57:FY$60,FY60)</f>
        <v>0</v>
      </c>
      <c r="GD55" s="293" t="str">
        <f t="shared" si="759"/>
        <v/>
      </c>
      <c r="GE55" s="293" t="str">
        <f>IF((GD55&lt;&gt;""),IF(OR($F55&lt;&gt;$G55,PrSettings!$M$4="●"),(($F55-$G55)=(GA55-GB55))*1,0),"")</f>
        <v/>
      </c>
      <c r="GF55" s="293" t="str">
        <f t="shared" si="760"/>
        <v/>
      </c>
      <c r="GG55" s="293" t="str">
        <f>IF(GD55&lt;&gt;"",IF(ABS($F55-$G55)&gt;=PrSettings!$M$7,(ABS($F55-$G55-GA55+GB55)&lt;=1)*1,IF(AND(GD55,$F55=$G55,$F55&gt;=PrSettings!$M$6),(ABS(GA55-$F55)&lt;=1)*1,IF(AND(ABS($F55-$G55-GA55+GB55)&lt;=1,$F55+$G55&gt;=PrSettings!$M$8),(ABS(GA55-$F55)&lt;=1)*(ABS(GB55-$G55)&lt;=1)*1,""))),"")</f>
        <v/>
      </c>
      <c r="GH55" s="302"/>
      <c r="GJ55" s="565" t="str">
        <f t="shared" si="761"/>
        <v/>
      </c>
      <c r="GK55" s="566" t="str">
        <f t="shared" si="762"/>
        <v/>
      </c>
      <c r="GL55" s="567" t="str">
        <f t="shared" si="763"/>
        <v/>
      </c>
      <c r="GM55" s="292" t="str">
        <f t="shared" si="764"/>
        <v/>
      </c>
      <c r="GN55" s="296"/>
      <c r="GO55" s="296"/>
      <c r="GP55" s="319">
        <f>COUNTIF(GJ$57:GJ$60,GL60)+COUNTIF(GL$57:GL$60,GL60)</f>
        <v>0</v>
      </c>
      <c r="GQ55" s="293" t="str">
        <f t="shared" si="765"/>
        <v/>
      </c>
      <c r="GR55" s="293" t="str">
        <f>IF((GQ55&lt;&gt;""),IF(OR($F55&lt;&gt;$G55,PrSettings!$M$4="●"),(($F55-$G55)=(GN55-GO55))*1,0),"")</f>
        <v/>
      </c>
      <c r="GS55" s="293" t="str">
        <f t="shared" si="766"/>
        <v/>
      </c>
      <c r="GT55" s="293" t="str">
        <f>IF(GQ55&lt;&gt;"",IF(ABS($F55-$G55)&gt;=PrSettings!$M$7,(ABS($F55-$G55-GN55+GO55)&lt;=1)*1,IF(AND(GQ55,$F55=$G55,$F55&gt;=PrSettings!$M$6),(ABS(GN55-$F55)&lt;=1)*1,IF(AND(ABS($F55-$G55-GN55+GO55)&lt;=1,$F55+$G55&gt;=PrSettings!$M$8),(ABS(GN55-$F55)&lt;=1)*(ABS(GO55-$G55)&lt;=1)*1,""))),"")</f>
        <v/>
      </c>
      <c r="GU55" s="302"/>
      <c r="GV55" s="574"/>
      <c r="GW55" s="565" t="str">
        <f t="shared" si="767"/>
        <v/>
      </c>
      <c r="GX55" s="566" t="str">
        <f t="shared" si="768"/>
        <v/>
      </c>
      <c r="GY55" s="567" t="str">
        <f t="shared" si="769"/>
        <v/>
      </c>
      <c r="GZ55" s="292" t="str">
        <f t="shared" si="770"/>
        <v/>
      </c>
      <c r="HA55" s="296"/>
      <c r="HB55" s="296"/>
      <c r="HC55" s="319">
        <f>COUNTIF(GW$57:GW$60,GY60)+COUNTIF(GY$57:GY$60,GY60)</f>
        <v>0</v>
      </c>
      <c r="HD55" s="293" t="str">
        <f t="shared" si="771"/>
        <v/>
      </c>
      <c r="HE55" s="293" t="str">
        <f>IF((HD55&lt;&gt;""),IF(OR($F55&lt;&gt;$G55,PrSettings!$M$4="●"),(($F55-$G55)=(HA55-HB55))*1,0),"")</f>
        <v/>
      </c>
      <c r="HF55" s="293" t="str">
        <f t="shared" si="772"/>
        <v/>
      </c>
      <c r="HG55" s="293" t="str">
        <f>IF(HD55&lt;&gt;"",IF(ABS($F55-$G55)&gt;=PrSettings!$M$7,(ABS($F55-$G55-HA55+HB55)&lt;=1)*1,IF(AND(HD55,$F55=$G55,$F55&gt;=PrSettings!$M$6),(ABS(HA55-$F55)&lt;=1)*1,IF(AND(ABS($F55-$G55-HA55+HB55)&lt;=1,$F55+$G55&gt;=PrSettings!$M$8),(ABS(HA55-$F55)&lt;=1)*(ABS(HB55-$G55)&lt;=1)*1,""))),"")</f>
        <v/>
      </c>
      <c r="HH55" s="302"/>
      <c r="HI55" s="574"/>
      <c r="HJ55" s="565" t="str">
        <f t="shared" si="773"/>
        <v/>
      </c>
      <c r="HK55" s="566" t="str">
        <f t="shared" si="774"/>
        <v/>
      </c>
      <c r="HL55" s="567" t="str">
        <f t="shared" si="775"/>
        <v/>
      </c>
      <c r="HM55" s="292" t="str">
        <f t="shared" si="776"/>
        <v/>
      </c>
      <c r="HN55" s="296"/>
      <c r="HO55" s="296"/>
      <c r="HP55" s="319">
        <f>COUNTIF(HJ$57:HJ$60,HL60)+COUNTIF(HL$57:HL$60,HL60)</f>
        <v>0</v>
      </c>
      <c r="HQ55" s="293" t="str">
        <f t="shared" si="777"/>
        <v/>
      </c>
      <c r="HR55" s="293" t="str">
        <f>IF((HQ55&lt;&gt;""),IF(OR($F55&lt;&gt;$G55,PrSettings!$M$4="●"),(($F55-$G55)=(HN55-HO55))*1,0),"")</f>
        <v/>
      </c>
      <c r="HS55" s="293" t="str">
        <f t="shared" si="778"/>
        <v/>
      </c>
      <c r="HT55" s="293" t="str">
        <f>IF(HQ55&lt;&gt;"",IF(ABS($F55-$G55)&gt;=PrSettings!$M$7,(ABS($F55-$G55-HN55+HO55)&lt;=1)*1,IF(AND(HQ55,$F55=$G55,$F55&gt;=PrSettings!$M$6),(ABS(HN55-$F55)&lt;=1)*1,IF(AND(ABS($F55-$G55-HN55+HO55)&lt;=1,$F55+$G55&gt;=PrSettings!$M$8),(ABS(HN55-$F55)&lt;=1)*(ABS(HO55-$G55)&lt;=1)*1,""))),"")</f>
        <v/>
      </c>
      <c r="HU55" s="302"/>
      <c r="HV55" s="574"/>
      <c r="HW55" s="565" t="str">
        <f t="shared" si="779"/>
        <v/>
      </c>
      <c r="HX55" s="566" t="str">
        <f t="shared" si="780"/>
        <v/>
      </c>
      <c r="HY55" s="567" t="str">
        <f t="shared" si="781"/>
        <v/>
      </c>
      <c r="HZ55" s="292" t="str">
        <f t="shared" si="782"/>
        <v/>
      </c>
      <c r="IA55" s="296"/>
      <c r="IB55" s="296"/>
      <c r="IC55" s="319">
        <f>COUNTIF(HW$57:HW$60,HY60)+COUNTIF(HY$57:HY$60,HY60)</f>
        <v>0</v>
      </c>
      <c r="ID55" s="293" t="str">
        <f t="shared" si="783"/>
        <v/>
      </c>
      <c r="IE55" s="293" t="str">
        <f>IF((ID55&lt;&gt;""),IF(OR($F55&lt;&gt;$G55,PrSettings!$M$4="●"),(($F55-$G55)=(IA55-IB55))*1,0),"")</f>
        <v/>
      </c>
      <c r="IF55" s="293" t="str">
        <f t="shared" si="784"/>
        <v/>
      </c>
      <c r="IG55" s="293" t="str">
        <f>IF(ID55&lt;&gt;"",IF(ABS($F55-$G55)&gt;=PrSettings!$M$7,(ABS($F55-$G55-IA55+IB55)&lt;=1)*1,IF(AND(ID55,$F55=$G55,$F55&gt;=PrSettings!$M$6),(ABS(IA55-$F55)&lt;=1)*1,IF(AND(ABS($F55-$G55-IA55+IB55)&lt;=1,$F55+$G55&gt;=PrSettings!$M$8),(ABS(IA55-$F55)&lt;=1)*(ABS(IB55-$G55)&lt;=1)*1,""))),"")</f>
        <v/>
      </c>
      <c r="IH55" s="302"/>
      <c r="IJ55" s="565" t="str">
        <f t="shared" si="785"/>
        <v/>
      </c>
      <c r="IK55" s="566" t="str">
        <f t="shared" si="786"/>
        <v/>
      </c>
      <c r="IL55" s="567" t="str">
        <f t="shared" si="787"/>
        <v/>
      </c>
      <c r="IM55" s="292" t="str">
        <f t="shared" si="788"/>
        <v/>
      </c>
      <c r="IN55" s="296"/>
      <c r="IO55" s="296"/>
      <c r="IP55" s="319">
        <f>COUNTIF(IJ$57:IJ$60,IL60)+COUNTIF(IL$57:IL$60,IL60)</f>
        <v>0</v>
      </c>
      <c r="IQ55" s="293" t="str">
        <f t="shared" si="789"/>
        <v/>
      </c>
      <c r="IR55" s="293" t="str">
        <f>IF((IQ55&lt;&gt;""),IF(OR($F55&lt;&gt;$G55,PrSettings!$M$4="●"),(($F55-$G55)=(IN55-IO55))*1,0),"")</f>
        <v/>
      </c>
      <c r="IS55" s="293" t="str">
        <f t="shared" si="790"/>
        <v/>
      </c>
      <c r="IT55" s="293" t="str">
        <f>IF(IQ55&lt;&gt;"",IF(ABS($F55-$G55)&gt;=PrSettings!$M$7,(ABS($F55-$G55-IN55+IO55)&lt;=1)*1,IF(AND(IQ55,$F55=$G55,$F55&gt;=PrSettings!$M$6),(ABS(IN55-$F55)&lt;=1)*1,IF(AND(ABS($F55-$G55-IN55+IO55)&lt;=1,$F55+$G55&gt;=PrSettings!$M$8),(ABS(IN55-$F55)&lt;=1)*(ABS(IO55-$G55)&lt;=1)*1,""))),"")</f>
        <v/>
      </c>
      <c r="IU55" s="302"/>
      <c r="IV55" s="574"/>
      <c r="IW55" s="565" t="str">
        <f t="shared" si="791"/>
        <v/>
      </c>
      <c r="IX55" s="566" t="str">
        <f t="shared" si="792"/>
        <v/>
      </c>
      <c r="IY55" s="567" t="str">
        <f t="shared" si="793"/>
        <v/>
      </c>
      <c r="IZ55" s="292" t="str">
        <f t="shared" si="794"/>
        <v/>
      </c>
      <c r="JA55" s="296"/>
      <c r="JB55" s="296"/>
      <c r="JC55" s="319">
        <f>COUNTIF(IW$57:IW$60,IY60)+COUNTIF(IY$57:IY$60,IY60)</f>
        <v>0</v>
      </c>
      <c r="JD55" s="293" t="str">
        <f t="shared" si="795"/>
        <v/>
      </c>
      <c r="JE55" s="293" t="str">
        <f>IF((JD55&lt;&gt;""),IF(OR($F55&lt;&gt;$G55,PrSettings!$M$4="●"),(($F55-$G55)=(JA55-JB55))*1,0),"")</f>
        <v/>
      </c>
      <c r="JF55" s="293" t="str">
        <f t="shared" si="796"/>
        <v/>
      </c>
      <c r="JG55" s="293" t="str">
        <f>IF(JD55&lt;&gt;"",IF(ABS($F55-$G55)&gt;=PrSettings!$M$7,(ABS($F55-$G55-JA55+JB55)&lt;=1)*1,IF(AND(JD55,$F55=$G55,$F55&gt;=PrSettings!$M$6),(ABS(JA55-$F55)&lt;=1)*1,IF(AND(ABS($F55-$G55-JA55+JB55)&lt;=1,$F55+$G55&gt;=PrSettings!$M$8),(ABS(JA55-$F55)&lt;=1)*(ABS(JB55-$G55)&lt;=1)*1,""))),"")</f>
        <v/>
      </c>
      <c r="JH55" s="302"/>
      <c r="JI55" s="574"/>
      <c r="JJ55" s="565" t="str">
        <f t="shared" si="797"/>
        <v/>
      </c>
      <c r="JK55" s="566" t="str">
        <f t="shared" si="798"/>
        <v/>
      </c>
      <c r="JL55" s="567" t="str">
        <f t="shared" si="799"/>
        <v/>
      </c>
      <c r="JM55" s="292" t="str">
        <f t="shared" si="800"/>
        <v/>
      </c>
      <c r="JN55" s="296"/>
      <c r="JO55" s="296"/>
      <c r="JP55" s="319">
        <f>COUNTIF(JJ$57:JJ$60,JL60)+COUNTIF(JL$57:JL$60,JL60)</f>
        <v>0</v>
      </c>
      <c r="JQ55" s="293" t="str">
        <f t="shared" si="801"/>
        <v/>
      </c>
      <c r="JR55" s="293" t="str">
        <f>IF((JQ55&lt;&gt;""),IF(OR($F55&lt;&gt;$G55,PrSettings!$M$4="●"),(($F55-$G55)=(JN55-JO55))*1,0),"")</f>
        <v/>
      </c>
      <c r="JS55" s="293" t="str">
        <f t="shared" si="802"/>
        <v/>
      </c>
      <c r="JT55" s="293" t="str">
        <f>IF(JQ55&lt;&gt;"",IF(ABS($F55-$G55)&gt;=PrSettings!$M$7,(ABS($F55-$G55-JN55+JO55)&lt;=1)*1,IF(AND(JQ55,$F55=$G55,$F55&gt;=PrSettings!$M$6),(ABS(JN55-$F55)&lt;=1)*1,IF(AND(ABS($F55-$G55-JN55+JO55)&lt;=1,$F55+$G55&gt;=PrSettings!$M$8),(ABS(JN55-$F55)&lt;=1)*(ABS(JO55-$G55)&lt;=1)*1,""))),"")</f>
        <v/>
      </c>
      <c r="JU55" s="302"/>
      <c r="JV55" s="574"/>
      <c r="JW55" s="565" t="str">
        <f t="shared" si="803"/>
        <v/>
      </c>
      <c r="JX55" s="566" t="str">
        <f t="shared" si="804"/>
        <v/>
      </c>
      <c r="JY55" s="567" t="str">
        <f t="shared" si="805"/>
        <v/>
      </c>
      <c r="JZ55" s="292" t="str">
        <f t="shared" si="806"/>
        <v/>
      </c>
      <c r="KA55" s="296"/>
      <c r="KB55" s="296"/>
      <c r="KC55" s="319">
        <f>COUNTIF(JW$57:JW$60,JY60)+COUNTIF(JY$57:JY$60,JY60)</f>
        <v>0</v>
      </c>
      <c r="KD55" s="293" t="str">
        <f t="shared" si="807"/>
        <v/>
      </c>
      <c r="KE55" s="293" t="str">
        <f>IF((KD55&lt;&gt;""),IF(OR($F55&lt;&gt;$G55,PrSettings!$M$4="●"),(($F55-$G55)=(KA55-KB55))*1,0),"")</f>
        <v/>
      </c>
      <c r="KF55" s="293" t="str">
        <f t="shared" si="808"/>
        <v/>
      </c>
      <c r="KG55" s="293" t="str">
        <f>IF(KD55&lt;&gt;"",IF(ABS($F55-$G55)&gt;=PrSettings!$M$7,(ABS($F55-$G55-KA55+KB55)&lt;=1)*1,IF(AND(KD55,$F55=$G55,$F55&gt;=PrSettings!$M$6),(ABS(KA55-$F55)&lt;=1)*1,IF(AND(ABS($F55-$G55-KA55+KB55)&lt;=1,$F55+$G55&gt;=PrSettings!$M$8),(ABS(KA55-$F55)&lt;=1)*(ABS(KB55-$G55)&lt;=1)*1,""))),"")</f>
        <v/>
      </c>
      <c r="KH55" s="302"/>
      <c r="KJ55" s="565" t="str">
        <f t="shared" si="809"/>
        <v/>
      </c>
      <c r="KK55" s="566" t="str">
        <f t="shared" si="810"/>
        <v/>
      </c>
      <c r="KL55" s="567" t="str">
        <f t="shared" si="811"/>
        <v/>
      </c>
      <c r="KM55" s="292" t="str">
        <f t="shared" si="812"/>
        <v/>
      </c>
      <c r="KN55" s="296"/>
      <c r="KO55" s="296"/>
      <c r="KP55" s="319">
        <f>COUNTIF(KJ$57:KJ$60,KL60)+COUNTIF(KL$57:KL$60,KL60)</f>
        <v>0</v>
      </c>
      <c r="KQ55" s="293" t="str">
        <f t="shared" si="813"/>
        <v/>
      </c>
      <c r="KR55" s="293" t="str">
        <f>IF((KQ55&lt;&gt;""),IF(OR($F55&lt;&gt;$G55,PrSettings!$M$4="●"),(($F55-$G55)=(KN55-KO55))*1,0),"")</f>
        <v/>
      </c>
      <c r="KS55" s="293" t="str">
        <f t="shared" si="814"/>
        <v/>
      </c>
      <c r="KT55" s="293" t="str">
        <f>IF(KQ55&lt;&gt;"",IF(ABS($F55-$G55)&gt;=PrSettings!$M$7,(ABS($F55-$G55-KN55+KO55)&lt;=1)*1,IF(AND(KQ55,$F55=$G55,$F55&gt;=PrSettings!$M$6),(ABS(KN55-$F55)&lt;=1)*1,IF(AND(ABS($F55-$G55-KN55+KO55)&lt;=1,$F55+$G55&gt;=PrSettings!$M$8),(ABS(KN55-$F55)&lt;=1)*(ABS(KO55-$G55)&lt;=1)*1,""))),"")</f>
        <v/>
      </c>
      <c r="KU55" s="302"/>
      <c r="KV55" s="574"/>
      <c r="KW55" s="565" t="str">
        <f t="shared" si="815"/>
        <v/>
      </c>
      <c r="KX55" s="566" t="str">
        <f t="shared" si="816"/>
        <v/>
      </c>
      <c r="KY55" s="567" t="str">
        <f t="shared" si="817"/>
        <v/>
      </c>
      <c r="KZ55" s="292" t="str">
        <f t="shared" si="818"/>
        <v/>
      </c>
      <c r="LA55" s="296"/>
      <c r="LB55" s="296"/>
      <c r="LC55" s="319">
        <f>COUNTIF(KW$57:KW$60,KY60)+COUNTIF(KY$57:KY$60,KY60)</f>
        <v>0</v>
      </c>
      <c r="LD55" s="293" t="str">
        <f t="shared" si="819"/>
        <v/>
      </c>
      <c r="LE55" s="293" t="str">
        <f>IF((LD55&lt;&gt;""),IF(OR($F55&lt;&gt;$G55,PrSettings!$M$4="●"),(($F55-$G55)=(LA55-LB55))*1,0),"")</f>
        <v/>
      </c>
      <c r="LF55" s="293" t="str">
        <f t="shared" si="820"/>
        <v/>
      </c>
      <c r="LG55" s="293" t="str">
        <f>IF(LD55&lt;&gt;"",IF(ABS($F55-$G55)&gt;=PrSettings!$M$7,(ABS($F55-$G55-LA55+LB55)&lt;=1)*1,IF(AND(LD55,$F55=$G55,$F55&gt;=PrSettings!$M$6),(ABS(LA55-$F55)&lt;=1)*1,IF(AND(ABS($F55-$G55-LA55+LB55)&lt;=1,$F55+$G55&gt;=PrSettings!$M$8),(ABS(LA55-$F55)&lt;=1)*(ABS(LB55-$G55)&lt;=1)*1,""))),"")</f>
        <v/>
      </c>
      <c r="LH55" s="302"/>
      <c r="LI55" s="574"/>
      <c r="LJ55" s="565" t="str">
        <f t="shared" si="821"/>
        <v/>
      </c>
      <c r="LK55" s="566" t="str">
        <f t="shared" si="822"/>
        <v/>
      </c>
      <c r="LL55" s="567" t="str">
        <f t="shared" si="823"/>
        <v/>
      </c>
      <c r="LM55" s="292" t="str">
        <f t="shared" si="824"/>
        <v/>
      </c>
      <c r="LN55" s="296"/>
      <c r="LO55" s="296"/>
      <c r="LP55" s="319">
        <f>COUNTIF(LJ$57:LJ$60,LL60)+COUNTIF(LL$57:LL$60,LL60)</f>
        <v>0</v>
      </c>
      <c r="LQ55" s="293" t="str">
        <f t="shared" si="825"/>
        <v/>
      </c>
      <c r="LR55" s="293" t="str">
        <f>IF((LQ55&lt;&gt;""),IF(OR($F55&lt;&gt;$G55,PrSettings!$M$4="●"),(($F55-$G55)=(LN55-LO55))*1,0),"")</f>
        <v/>
      </c>
      <c r="LS55" s="293" t="str">
        <f t="shared" si="826"/>
        <v/>
      </c>
      <c r="LT55" s="293" t="str">
        <f>IF(LQ55&lt;&gt;"",IF(ABS($F55-$G55)&gt;=PrSettings!$M$7,(ABS($F55-$G55-LN55+LO55)&lt;=1)*1,IF(AND(LQ55,$F55=$G55,$F55&gt;=PrSettings!$M$6),(ABS(LN55-$F55)&lt;=1)*1,IF(AND(ABS($F55-$G55-LN55+LO55)&lt;=1,$F55+$G55&gt;=PrSettings!$M$8),(ABS(LN55-$F55)&lt;=1)*(ABS(LO55-$G55)&lt;=1)*1,""))),"")</f>
        <v/>
      </c>
      <c r="LU55" s="302"/>
      <c r="LV55" s="574"/>
      <c r="LW55" s="565" t="str">
        <f t="shared" si="827"/>
        <v/>
      </c>
      <c r="LX55" s="566" t="str">
        <f t="shared" si="828"/>
        <v/>
      </c>
      <c r="LY55" s="567" t="str">
        <f t="shared" si="829"/>
        <v/>
      </c>
      <c r="LZ55" s="292" t="str">
        <f t="shared" si="830"/>
        <v/>
      </c>
      <c r="MA55" s="296"/>
      <c r="MB55" s="296"/>
      <c r="MC55" s="319">
        <f>COUNTIF(LW$57:LW$60,LY60)+COUNTIF(LY$57:LY$60,LY60)</f>
        <v>0</v>
      </c>
      <c r="MD55" s="293" t="str">
        <f t="shared" si="831"/>
        <v/>
      </c>
      <c r="ME55" s="293" t="str">
        <f>IF((MD55&lt;&gt;""),IF(OR($F55&lt;&gt;$G55,PrSettings!$M$4="●"),(($F55-$G55)=(MA55-MB55))*1,0),"")</f>
        <v/>
      </c>
      <c r="MF55" s="293" t="str">
        <f t="shared" si="832"/>
        <v/>
      </c>
      <c r="MG55" s="293" t="str">
        <f>IF(MD55&lt;&gt;"",IF(ABS($F55-$G55)&gt;=PrSettings!$M$7,(ABS($F55-$G55-MA55+MB55)&lt;=1)*1,IF(AND(MD55,$F55=$G55,$F55&gt;=PrSettings!$M$6),(ABS(MA55-$F55)&lt;=1)*1,IF(AND(ABS($F55-$G55-MA55+MB55)&lt;=1,$F55+$G55&gt;=PrSettings!$M$8),(ABS(MA55-$F55)&lt;=1)*(ABS(MB55-$G55)&lt;=1)*1,""))),"")</f>
        <v/>
      </c>
      <c r="MH55" s="302"/>
    </row>
    <row r="56" spans="1:346" s="24" customFormat="1" ht="24" customHeight="1" x14ac:dyDescent="0.25">
      <c r="A56" s="272"/>
      <c r="B56" s="281" t="str">
        <f>Sprache!$E$186</f>
        <v>Viertelfinale</v>
      </c>
      <c r="C56" s="303"/>
      <c r="D56" s="303"/>
      <c r="E56" s="284"/>
      <c r="F56" s="304"/>
      <c r="G56" s="305"/>
      <c r="H56" s="559"/>
      <c r="I56" s="552"/>
      <c r="J56" s="563" t="str">
        <f>$B56</f>
        <v>Viertelfinale</v>
      </c>
      <c r="K56" s="564"/>
      <c r="L56" s="564"/>
      <c r="M56" s="284"/>
      <c r="N56" s="287"/>
      <c r="O56" s="288"/>
      <c r="P56" s="285"/>
      <c r="Q56" s="289"/>
      <c r="R56" s="289"/>
      <c r="S56" s="284"/>
      <c r="T56" s="284"/>
      <c r="U56" s="290"/>
      <c r="W56" s="563" t="str">
        <f>$B56</f>
        <v>Viertelfinale</v>
      </c>
      <c r="X56" s="564"/>
      <c r="Y56" s="564"/>
      <c r="Z56" s="284"/>
      <c r="AA56" s="287"/>
      <c r="AB56" s="288"/>
      <c r="AC56" s="285"/>
      <c r="AD56" s="289"/>
      <c r="AE56" s="289"/>
      <c r="AF56" s="284"/>
      <c r="AG56" s="284"/>
      <c r="AH56" s="290"/>
      <c r="AJ56" s="563" t="str">
        <f>$B56</f>
        <v>Viertelfinale</v>
      </c>
      <c r="AK56" s="564"/>
      <c r="AL56" s="564"/>
      <c r="AM56" s="284"/>
      <c r="AN56" s="287"/>
      <c r="AO56" s="288"/>
      <c r="AP56" s="285"/>
      <c r="AQ56" s="289"/>
      <c r="AR56" s="289"/>
      <c r="AS56" s="284"/>
      <c r="AT56" s="284"/>
      <c r="AU56" s="290"/>
      <c r="AW56" s="563" t="str">
        <f>$B56</f>
        <v>Viertelfinale</v>
      </c>
      <c r="AX56" s="564"/>
      <c r="AY56" s="564"/>
      <c r="AZ56" s="284"/>
      <c r="BA56" s="287"/>
      <c r="BB56" s="288"/>
      <c r="BC56" s="285"/>
      <c r="BD56" s="289"/>
      <c r="BE56" s="289"/>
      <c r="BF56" s="284"/>
      <c r="BG56" s="284"/>
      <c r="BH56" s="290"/>
      <c r="BJ56" s="563" t="str">
        <f>$B56</f>
        <v>Viertelfinale</v>
      </c>
      <c r="BK56" s="564"/>
      <c r="BL56" s="564"/>
      <c r="BM56" s="284"/>
      <c r="BN56" s="287"/>
      <c r="BO56" s="288"/>
      <c r="BP56" s="285"/>
      <c r="BQ56" s="289"/>
      <c r="BR56" s="289"/>
      <c r="BS56" s="284"/>
      <c r="BT56" s="284"/>
      <c r="BU56" s="290"/>
      <c r="BW56" s="563" t="str">
        <f>$B56</f>
        <v>Viertelfinale</v>
      </c>
      <c r="BX56" s="564"/>
      <c r="BY56" s="564"/>
      <c r="BZ56" s="284"/>
      <c r="CA56" s="287"/>
      <c r="CB56" s="288"/>
      <c r="CC56" s="285"/>
      <c r="CD56" s="289"/>
      <c r="CE56" s="289"/>
      <c r="CF56" s="284"/>
      <c r="CG56" s="284"/>
      <c r="CH56" s="290"/>
      <c r="CJ56" s="563" t="str">
        <f>$B56</f>
        <v>Viertelfinale</v>
      </c>
      <c r="CK56" s="564"/>
      <c r="CL56" s="564"/>
      <c r="CM56" s="284"/>
      <c r="CN56" s="287"/>
      <c r="CO56" s="288"/>
      <c r="CP56" s="285"/>
      <c r="CQ56" s="289"/>
      <c r="CR56" s="289"/>
      <c r="CS56" s="284"/>
      <c r="CT56" s="284"/>
      <c r="CU56" s="290"/>
      <c r="CV56" s="574"/>
      <c r="CW56" s="563" t="str">
        <f>$B56</f>
        <v>Viertelfinale</v>
      </c>
      <c r="CX56" s="564"/>
      <c r="CY56" s="564"/>
      <c r="CZ56" s="284"/>
      <c r="DA56" s="287"/>
      <c r="DB56" s="288"/>
      <c r="DC56" s="285"/>
      <c r="DD56" s="289"/>
      <c r="DE56" s="289"/>
      <c r="DF56" s="284"/>
      <c r="DG56" s="284"/>
      <c r="DH56" s="290"/>
      <c r="DI56" s="574"/>
      <c r="DJ56" s="563" t="str">
        <f>$B56</f>
        <v>Viertelfinale</v>
      </c>
      <c r="DK56" s="564"/>
      <c r="DL56" s="564"/>
      <c r="DM56" s="284"/>
      <c r="DN56" s="287"/>
      <c r="DO56" s="288"/>
      <c r="DP56" s="285"/>
      <c r="DQ56" s="289"/>
      <c r="DR56" s="289"/>
      <c r="DS56" s="284"/>
      <c r="DT56" s="284"/>
      <c r="DU56" s="290"/>
      <c r="DV56" s="574"/>
      <c r="DW56" s="563" t="str">
        <f>$B56</f>
        <v>Viertelfinale</v>
      </c>
      <c r="DX56" s="564"/>
      <c r="DY56" s="564"/>
      <c r="DZ56" s="284"/>
      <c r="EA56" s="287"/>
      <c r="EB56" s="288"/>
      <c r="EC56" s="285"/>
      <c r="ED56" s="289"/>
      <c r="EE56" s="289"/>
      <c r="EF56" s="284"/>
      <c r="EG56" s="284"/>
      <c r="EH56" s="290"/>
      <c r="EJ56" s="563" t="str">
        <f>$B56</f>
        <v>Viertelfinale</v>
      </c>
      <c r="EK56" s="564"/>
      <c r="EL56" s="564"/>
      <c r="EM56" s="284"/>
      <c r="EN56" s="287"/>
      <c r="EO56" s="288"/>
      <c r="EP56" s="285"/>
      <c r="EQ56" s="289"/>
      <c r="ER56" s="289"/>
      <c r="ES56" s="284"/>
      <c r="ET56" s="284"/>
      <c r="EU56" s="290"/>
      <c r="EV56" s="574"/>
      <c r="EW56" s="563" t="str">
        <f>$B56</f>
        <v>Viertelfinale</v>
      </c>
      <c r="EX56" s="564"/>
      <c r="EY56" s="564"/>
      <c r="EZ56" s="284"/>
      <c r="FA56" s="287"/>
      <c r="FB56" s="288"/>
      <c r="FC56" s="285"/>
      <c r="FD56" s="289"/>
      <c r="FE56" s="289"/>
      <c r="FF56" s="284"/>
      <c r="FG56" s="284"/>
      <c r="FH56" s="290"/>
      <c r="FI56" s="574"/>
      <c r="FJ56" s="563" t="str">
        <f>$B56</f>
        <v>Viertelfinale</v>
      </c>
      <c r="FK56" s="564"/>
      <c r="FL56" s="564"/>
      <c r="FM56" s="284"/>
      <c r="FN56" s="287"/>
      <c r="FO56" s="288"/>
      <c r="FP56" s="285"/>
      <c r="FQ56" s="289"/>
      <c r="FR56" s="289"/>
      <c r="FS56" s="284"/>
      <c r="FT56" s="284"/>
      <c r="FU56" s="290"/>
      <c r="FV56" s="574"/>
      <c r="FW56" s="563" t="str">
        <f>$B56</f>
        <v>Viertelfinale</v>
      </c>
      <c r="FX56" s="564"/>
      <c r="FY56" s="564"/>
      <c r="FZ56" s="284"/>
      <c r="GA56" s="287"/>
      <c r="GB56" s="288"/>
      <c r="GC56" s="285"/>
      <c r="GD56" s="289"/>
      <c r="GE56" s="289"/>
      <c r="GF56" s="284"/>
      <c r="GG56" s="284"/>
      <c r="GH56" s="290"/>
      <c r="GJ56" s="563" t="str">
        <f>$B56</f>
        <v>Viertelfinale</v>
      </c>
      <c r="GK56" s="564"/>
      <c r="GL56" s="564"/>
      <c r="GM56" s="284"/>
      <c r="GN56" s="287"/>
      <c r="GO56" s="288"/>
      <c r="GP56" s="285"/>
      <c r="GQ56" s="289"/>
      <c r="GR56" s="289"/>
      <c r="GS56" s="284"/>
      <c r="GT56" s="284"/>
      <c r="GU56" s="290"/>
      <c r="GV56" s="574"/>
      <c r="GW56" s="563" t="str">
        <f>$B56</f>
        <v>Viertelfinale</v>
      </c>
      <c r="GX56" s="564"/>
      <c r="GY56" s="564"/>
      <c r="GZ56" s="284"/>
      <c r="HA56" s="287"/>
      <c r="HB56" s="288"/>
      <c r="HC56" s="285"/>
      <c r="HD56" s="289"/>
      <c r="HE56" s="289"/>
      <c r="HF56" s="284"/>
      <c r="HG56" s="284"/>
      <c r="HH56" s="290"/>
      <c r="HI56" s="574"/>
      <c r="HJ56" s="563" t="str">
        <f>$B56</f>
        <v>Viertelfinale</v>
      </c>
      <c r="HK56" s="564"/>
      <c r="HL56" s="564"/>
      <c r="HM56" s="284"/>
      <c r="HN56" s="287"/>
      <c r="HO56" s="288"/>
      <c r="HP56" s="285"/>
      <c r="HQ56" s="289"/>
      <c r="HR56" s="289"/>
      <c r="HS56" s="284"/>
      <c r="HT56" s="284"/>
      <c r="HU56" s="290"/>
      <c r="HV56" s="574"/>
      <c r="HW56" s="563" t="str">
        <f>$B56</f>
        <v>Viertelfinale</v>
      </c>
      <c r="HX56" s="564"/>
      <c r="HY56" s="564"/>
      <c r="HZ56" s="284"/>
      <c r="IA56" s="287"/>
      <c r="IB56" s="288"/>
      <c r="IC56" s="285"/>
      <c r="ID56" s="289"/>
      <c r="IE56" s="289"/>
      <c r="IF56" s="284"/>
      <c r="IG56" s="284"/>
      <c r="IH56" s="290"/>
      <c r="IJ56" s="563" t="str">
        <f>$B56</f>
        <v>Viertelfinale</v>
      </c>
      <c r="IK56" s="564"/>
      <c r="IL56" s="564"/>
      <c r="IM56" s="284"/>
      <c r="IN56" s="287"/>
      <c r="IO56" s="288"/>
      <c r="IP56" s="285"/>
      <c r="IQ56" s="289"/>
      <c r="IR56" s="289"/>
      <c r="IS56" s="284"/>
      <c r="IT56" s="284"/>
      <c r="IU56" s="290"/>
      <c r="IV56" s="574"/>
      <c r="IW56" s="563" t="str">
        <f>$B56</f>
        <v>Viertelfinale</v>
      </c>
      <c r="IX56" s="564"/>
      <c r="IY56" s="564"/>
      <c r="IZ56" s="284"/>
      <c r="JA56" s="287"/>
      <c r="JB56" s="288"/>
      <c r="JC56" s="285"/>
      <c r="JD56" s="289"/>
      <c r="JE56" s="289"/>
      <c r="JF56" s="284"/>
      <c r="JG56" s="284"/>
      <c r="JH56" s="290"/>
      <c r="JI56" s="574"/>
      <c r="JJ56" s="563" t="str">
        <f>$B56</f>
        <v>Viertelfinale</v>
      </c>
      <c r="JK56" s="564"/>
      <c r="JL56" s="564"/>
      <c r="JM56" s="284"/>
      <c r="JN56" s="287"/>
      <c r="JO56" s="288"/>
      <c r="JP56" s="285"/>
      <c r="JQ56" s="289"/>
      <c r="JR56" s="289"/>
      <c r="JS56" s="284"/>
      <c r="JT56" s="284"/>
      <c r="JU56" s="290"/>
      <c r="JV56" s="574"/>
      <c r="JW56" s="563" t="str">
        <f>$B56</f>
        <v>Viertelfinale</v>
      </c>
      <c r="JX56" s="564"/>
      <c r="JY56" s="564"/>
      <c r="JZ56" s="284"/>
      <c r="KA56" s="287"/>
      <c r="KB56" s="288"/>
      <c r="KC56" s="285"/>
      <c r="KD56" s="289"/>
      <c r="KE56" s="289"/>
      <c r="KF56" s="284"/>
      <c r="KG56" s="284"/>
      <c r="KH56" s="290"/>
      <c r="KJ56" s="563" t="str">
        <f>$B56</f>
        <v>Viertelfinale</v>
      </c>
      <c r="KK56" s="564"/>
      <c r="KL56" s="564"/>
      <c r="KM56" s="284"/>
      <c r="KN56" s="287"/>
      <c r="KO56" s="288"/>
      <c r="KP56" s="285"/>
      <c r="KQ56" s="289"/>
      <c r="KR56" s="289"/>
      <c r="KS56" s="284"/>
      <c r="KT56" s="284"/>
      <c r="KU56" s="290"/>
      <c r="KV56" s="574"/>
      <c r="KW56" s="563" t="str">
        <f>$B56</f>
        <v>Viertelfinale</v>
      </c>
      <c r="KX56" s="564"/>
      <c r="KY56" s="564"/>
      <c r="KZ56" s="284"/>
      <c r="LA56" s="287"/>
      <c r="LB56" s="288"/>
      <c r="LC56" s="285"/>
      <c r="LD56" s="289"/>
      <c r="LE56" s="289"/>
      <c r="LF56" s="284"/>
      <c r="LG56" s="284"/>
      <c r="LH56" s="290"/>
      <c r="LI56" s="574"/>
      <c r="LJ56" s="563" t="str">
        <f>$B56</f>
        <v>Viertelfinale</v>
      </c>
      <c r="LK56" s="564"/>
      <c r="LL56" s="564"/>
      <c r="LM56" s="284"/>
      <c r="LN56" s="287"/>
      <c r="LO56" s="288"/>
      <c r="LP56" s="285"/>
      <c r="LQ56" s="289"/>
      <c r="LR56" s="289"/>
      <c r="LS56" s="284"/>
      <c r="LT56" s="284"/>
      <c r="LU56" s="290"/>
      <c r="LV56" s="574"/>
      <c r="LW56" s="563" t="str">
        <f>$B56</f>
        <v>Viertelfinale</v>
      </c>
      <c r="LX56" s="564"/>
      <c r="LY56" s="564"/>
      <c r="LZ56" s="284"/>
      <c r="MA56" s="287"/>
      <c r="MB56" s="288"/>
      <c r="MC56" s="285"/>
      <c r="MD56" s="289"/>
      <c r="ME56" s="289"/>
      <c r="MF56" s="284"/>
      <c r="MG56" s="284"/>
      <c r="MH56" s="290"/>
    </row>
    <row r="57" spans="1:346" s="24" customFormat="1" x14ac:dyDescent="0.25">
      <c r="A57" s="272"/>
      <c r="B57" s="291" t="str">
        <f>IF(C57="","",INDEX(Groups!$C$7:$C$35,MATCH(C57,Groups!$D$7:$D$35,0)))</f>
        <v/>
      </c>
      <c r="C57" s="292" t="str">
        <f>EURO!$C$64</f>
        <v/>
      </c>
      <c r="D57" s="293" t="str">
        <f>IF(E57="","",INDEX(Groups!$C$7:$C$35,MATCH(E57,Groups!$D$7:$D$35,0)))</f>
        <v/>
      </c>
      <c r="E57" s="292" t="str">
        <f>EURO!$E$64</f>
        <v/>
      </c>
      <c r="F57" s="294" t="str">
        <f>IF(AND(EURO!$C$65&lt;&gt;"",EURO!$E$65&lt;&gt;""),EURO!$C$65,"")</f>
        <v/>
      </c>
      <c r="G57" s="295" t="str">
        <f>IF(AND(EURO!$C$65&lt;&gt;"",EURO!$E$65&lt;&gt;""),EURO!$E$65,"")</f>
        <v/>
      </c>
      <c r="H57" s="558" t="str">
        <f>IF(AND(F57&lt;&gt;"",G57&lt;&gt;"",F57=G57,EURO!$C$67&lt;&gt;"",EURO!$E$67&lt;&gt;""),"("&amp;EURO!$C$67&amp;Sprache!$E$149&amp;EURO!$E$67&amp;")","")</f>
        <v/>
      </c>
      <c r="I57" s="552"/>
      <c r="J57" s="306"/>
      <c r="K57" s="566" t="str">
        <f>IF(J57="","",VLOOKUP(J57,Sprache!$D$5:$E$63,2,0))</f>
        <v/>
      </c>
      <c r="L57" s="296"/>
      <c r="M57" s="566" t="str">
        <f>IF(L57="","",VLOOKUP(L57,Sprache!$D$5:$E$63,2,0))</f>
        <v/>
      </c>
      <c r="N57" s="296"/>
      <c r="O57" s="296"/>
      <c r="P57" s="310">
        <f>COUNTIF(J$57:J$60,J57)+COUNTIF(L$57:L$60,J57)</f>
        <v>0</v>
      </c>
      <c r="Q57" s="293" t="str">
        <f>IF((N57&lt;&gt;"")*(O57&lt;&gt;"")*((IFERROR(VLOOKUP(J57,$B$57:$F$60,5,0),"")&lt;&gt;"")+(IFERROR(VLOOKUP(J57,$D$57:$G$60,4,0),"")&lt;&gt;""))*((IFERROR(VLOOKUP(L57,$B$57:$F$60,5,0),"")&lt;&gt;"")+(IFERROR(VLOOKUP(L57,$D$57:$G$60,4,0),"")&lt;&gt;"")),IF((U57&lt;&gt;2)+($B$57&amp;$D$57&lt;&gt;J57&amp;L57)*($B$58&amp;$D$58&lt;&gt;J57&amp;L57)*($B$59&amp;$D$59&lt;&gt;J57&amp;L57)*($B$60&amp;$D$60&lt;&gt;J57&amp;L57)*($D$57&amp;$B$57&lt;&gt;J57&amp;L57)*($D$58&amp;$B$58&lt;&gt;J57&amp;L57)*($D$59&amp;$B$59&lt;&gt;J57&amp;L57)*($D$60&amp;$B$60&lt;&gt;J57&amp;L57),"0",(J66+L66&gt;J70+L70)*(N57&gt;O57)+(J66+L66=J70+L70)*(N57=O57)+(J66+L66&lt;J70+L70)*(N57&lt;O57)),"")</f>
        <v/>
      </c>
      <c r="R57" s="293" t="str">
        <f>IF((Q57&lt;&gt;""),IF(OR(J66+L66&lt;&gt;J70+L70,PrSettings!$M$4="●"),((J66+L66-J70-L70)=(N57-O57))*(Q57=1),0),"")</f>
        <v/>
      </c>
      <c r="S57" s="293" t="str">
        <f>IF((R57&lt;&gt;""),IF(Q57="0",0,(J66+L66=N57)*(J70+L70=O57)),"")</f>
        <v/>
      </c>
      <c r="T57" s="293" t="str">
        <f>IF(Q57&lt;&gt;"",IF((U57&lt;&gt;2)+($B$57&amp;$D$57&lt;&gt;J57&amp;L57)*($B$58&amp;$D$58&lt;&gt;J57&amp;L57)*($B$59&amp;$D$59&lt;&gt;J57&amp;L57)*($B$60&amp;$D$60&lt;&gt;J57&amp;L57)*($D$57&amp;$B$57&lt;&gt;J57&amp;L57)*($D$58&amp;$B$58&lt;&gt;J57&amp;L57)*($D$59&amp;$B$59&lt;&gt;J57&amp;L57)*($D$60&amp;$B$60&lt;&gt;J57&amp;L57),0,IF(ABS(J66+L66-J70-L70)&gt;=PrSettings!$M$7,(ABS(J66+L66-J70-L70-N57+O57)&lt;=1)*1,IF(AND(Q57,$F57=$G57,J66+L66&gt;=PrSettings!$M$6),(ABS(N57-J66-L66)&lt;=1)*1,IF(AND(Q57,J66+L66+J70+L70&gt;=PrSettings!$M$8),(ABS(N57-J66-L66)+ABS(O57-J70-L70)&lt;=1)*1,"")))),"")</f>
        <v/>
      </c>
      <c r="U57" s="311" t="str">
        <f>IF(($C$57&amp;$C$58&amp;$C$59&amp;$C$60&amp;$E$57&amp;$E$58&amp;$E$59&amp;$E$60&lt;&gt;"")*(J$57&amp;J$58&amp;J$59&amp;J$60&amp;L$57&amp;L$58&amp;L$59&amp;L$60&lt;&gt;"")*(J57&amp;L57&lt;&gt;""),IF(P57&lt;&gt;1,0,COUNTIF($B$57:$B$60,J57)+COUNTIF($D$57:$D$60,J57))+IF(P52&lt;&gt;1,0,COUNTIF($B$57:$B$60,L57)+COUNTIF($D$57:$D$60,L57)),"")</f>
        <v/>
      </c>
      <c r="W57" s="306"/>
      <c r="X57" s="566" t="str">
        <f>IF(W57="","",VLOOKUP(W57,Sprache!$D$5:$E$63,2,0))</f>
        <v/>
      </c>
      <c r="Y57" s="296"/>
      <c r="Z57" s="566" t="str">
        <f>IF(Y57="","",VLOOKUP(Y57,Sprache!$D$5:$E$63,2,0))</f>
        <v/>
      </c>
      <c r="AA57" s="296"/>
      <c r="AB57" s="296"/>
      <c r="AC57" s="310">
        <f>COUNTIF(W$57:W$60,W57)+COUNTIF(Y$57:Y$60,W57)</f>
        <v>0</v>
      </c>
      <c r="AD57" s="293" t="str">
        <f>IF((AA57&lt;&gt;"")*(AB57&lt;&gt;"")*((IFERROR(VLOOKUP(W57,$B$57:$F$60,5,0),"")&lt;&gt;"")+(IFERROR(VLOOKUP(W57,$D$57:$G$60,4,0),"")&lt;&gt;""))*((IFERROR(VLOOKUP(Y57,$B$57:$F$60,5,0),"")&lt;&gt;"")+(IFERROR(VLOOKUP(Y57,$D$57:$G$60,4,0),"")&lt;&gt;"")),IF((AH57&lt;&gt;2)+($B$57&amp;$D$57&lt;&gt;W57&amp;Y57)*($B$58&amp;$D$58&lt;&gt;W57&amp;Y57)*($B$59&amp;$D$59&lt;&gt;W57&amp;Y57)*($B$60&amp;$D$60&lt;&gt;W57&amp;Y57)*($D$57&amp;$B$57&lt;&gt;W57&amp;Y57)*($D$58&amp;$B$58&lt;&gt;W57&amp;Y57)*($D$59&amp;$B$59&lt;&gt;W57&amp;Y57)*($D$60&amp;$B$60&lt;&gt;W57&amp;Y57),"0",(W66+Y66&gt;W70+Y70)*(AA57&gt;AB57)+(W66+Y66=W70+Y70)*(AA57=AB57)+(W66+Y66&lt;W70+Y70)*(AA57&lt;AB57)),"")</f>
        <v/>
      </c>
      <c r="AE57" s="293" t="str">
        <f>IF((AD57&lt;&gt;""),IF(OR(W66+Y66&lt;&gt;W70+Y70,PrSettings!$M$4="●"),((W66+Y66-W70-Y70)=(AA57-AB57))*(AD57=1),0),"")</f>
        <v/>
      </c>
      <c r="AF57" s="293" t="str">
        <f>IF((AE57&lt;&gt;""),IF(AD57="0",0,(W66+Y66=AA57)*(W70+Y70=AB57)),"")</f>
        <v/>
      </c>
      <c r="AG57" s="293" t="str">
        <f>IF(AD57&lt;&gt;"",IF((AH57&lt;&gt;2)+($B$57&amp;$D$57&lt;&gt;W57&amp;Y57)*($B$58&amp;$D$58&lt;&gt;W57&amp;Y57)*($B$59&amp;$D$59&lt;&gt;W57&amp;Y57)*($B$60&amp;$D$60&lt;&gt;W57&amp;Y57)*($D$57&amp;$B$57&lt;&gt;W57&amp;Y57)*($D$58&amp;$B$58&lt;&gt;W57&amp;Y57)*($D$59&amp;$B$59&lt;&gt;W57&amp;Y57)*($D$60&amp;$B$60&lt;&gt;W57&amp;Y57),0,IF(ABS(W66+Y66-W70-Y70)&gt;=PrSettings!$M$7,(ABS(W66+Y66-W70-Y70-AA57+AB57)&lt;=1)*1,IF(AND(AD57,$F57=$G57,W66+Y66&gt;=PrSettings!$M$6),(ABS(AA57-W66-Y66)&lt;=1)*1,IF(AND(AD57,W66+Y66+W70+Y70&gt;=PrSettings!$M$8),(ABS(AA57-W66-Y66)+ABS(AB57-W70-Y70)&lt;=1)*1,"")))),"")</f>
        <v/>
      </c>
      <c r="AH57" s="311" t="str">
        <f>IF(($C$57&amp;$C$58&amp;$C$59&amp;$C$60&amp;$E$57&amp;$E$58&amp;$E$59&amp;$E$60&lt;&gt;"")*(W$57&amp;W$58&amp;W$59&amp;W$60&amp;Y$57&amp;Y$58&amp;Y$59&amp;Y$60&lt;&gt;"")*(W57&amp;Y57&lt;&gt;""),IF(AC57&lt;&gt;1,0,COUNTIF($B$57:$B$60,W57)+COUNTIF($D$57:$D$60,W57))+IF(AC52&lt;&gt;1,0,COUNTIF($B$57:$B$60,Y57)+COUNTIF($D$57:$D$60,Y57)),"")</f>
        <v/>
      </c>
      <c r="AJ57" s="306"/>
      <c r="AK57" s="566" t="str">
        <f>IF(AJ57="","",VLOOKUP(AJ57,Sprache!$D$5:$E$63,2,0))</f>
        <v/>
      </c>
      <c r="AL57" s="296"/>
      <c r="AM57" s="566" t="str">
        <f>IF(AL57="","",VLOOKUP(AL57,Sprache!$D$5:$E$63,2,0))</f>
        <v/>
      </c>
      <c r="AN57" s="296"/>
      <c r="AO57" s="296"/>
      <c r="AP57" s="310">
        <f>COUNTIF(AJ$57:AJ$60,AJ57)+COUNTIF(AL$57:AL$60,AJ57)</f>
        <v>0</v>
      </c>
      <c r="AQ57" s="293" t="str">
        <f>IF((AN57&lt;&gt;"")*(AO57&lt;&gt;"")*((IFERROR(VLOOKUP(AJ57,$B$57:$F$60,5,0),"")&lt;&gt;"")+(IFERROR(VLOOKUP(AJ57,$D$57:$G$60,4,0),"")&lt;&gt;""))*((IFERROR(VLOOKUP(AL57,$B$57:$F$60,5,0),"")&lt;&gt;"")+(IFERROR(VLOOKUP(AL57,$D$57:$G$60,4,0),"")&lt;&gt;"")),IF((AU57&lt;&gt;2)+($B$57&amp;$D$57&lt;&gt;AJ57&amp;AL57)*($B$58&amp;$D$58&lt;&gt;AJ57&amp;AL57)*($B$59&amp;$D$59&lt;&gt;AJ57&amp;AL57)*($B$60&amp;$D$60&lt;&gt;AJ57&amp;AL57)*($D$57&amp;$B$57&lt;&gt;AJ57&amp;AL57)*($D$58&amp;$B$58&lt;&gt;AJ57&amp;AL57)*($D$59&amp;$B$59&lt;&gt;AJ57&amp;AL57)*($D$60&amp;$B$60&lt;&gt;AJ57&amp;AL57),"0",(AJ66+AL66&gt;AJ70+AL70)*(AN57&gt;AO57)+(AJ66+AL66=AJ70+AL70)*(AN57=AO57)+(AJ66+AL66&lt;AJ70+AL70)*(AN57&lt;AO57)),"")</f>
        <v/>
      </c>
      <c r="AR57" s="293" t="str">
        <f>IF((AQ57&lt;&gt;""),IF(OR(AJ66+AL66&lt;&gt;AJ70+AL70,PrSettings!$M$4="●"),((AJ66+AL66-AJ70-AL70)=(AN57-AO57))*(AQ57=1),0),"")</f>
        <v/>
      </c>
      <c r="AS57" s="293" t="str">
        <f>IF((AR57&lt;&gt;""),IF(AQ57="0",0,(AJ66+AL66=AN57)*(AJ70+AL70=AO57)),"")</f>
        <v/>
      </c>
      <c r="AT57" s="293" t="str">
        <f>IF(AQ57&lt;&gt;"",IF((AU57&lt;&gt;2)+($B$57&amp;$D$57&lt;&gt;AJ57&amp;AL57)*($B$58&amp;$D$58&lt;&gt;AJ57&amp;AL57)*($B$59&amp;$D$59&lt;&gt;AJ57&amp;AL57)*($B$60&amp;$D$60&lt;&gt;AJ57&amp;AL57)*($D$57&amp;$B$57&lt;&gt;AJ57&amp;AL57)*($D$58&amp;$B$58&lt;&gt;AJ57&amp;AL57)*($D$59&amp;$B$59&lt;&gt;AJ57&amp;AL57)*($D$60&amp;$B$60&lt;&gt;AJ57&amp;AL57),0,IF(ABS(AJ66+AL66-AJ70-AL70)&gt;=PrSettings!$M$7,(ABS(AJ66+AL66-AJ70-AL70-AN57+AO57)&lt;=1)*1,IF(AND(AQ57,$F57=$G57,AJ66+AL66&gt;=PrSettings!$M$6),(ABS(AN57-AJ66-AL66)&lt;=1)*1,IF(AND(AQ57,AJ66+AL66+AJ70+AL70&gt;=PrSettings!$M$8),(ABS(AN57-AJ66-AL66)+ABS(AO57-AJ70-AL70)&lt;=1)*1,"")))),"")</f>
        <v/>
      </c>
      <c r="AU57" s="311" t="str">
        <f>IF(($C$57&amp;$C$58&amp;$C$59&amp;$C$60&amp;$E$57&amp;$E$58&amp;$E$59&amp;$E$60&lt;&gt;"")*(AJ$57&amp;AJ$58&amp;AJ$59&amp;AJ$60&amp;AL$57&amp;AL$58&amp;AL$59&amp;AL$60&lt;&gt;"")*(AJ57&amp;AL57&lt;&gt;""),IF(AP57&lt;&gt;1,0,COUNTIF($B$57:$B$60,AJ57)+COUNTIF($D$57:$D$60,AJ57))+IF(AP52&lt;&gt;1,0,COUNTIF($B$57:$B$60,AL57)+COUNTIF($D$57:$D$60,AL57)),"")</f>
        <v/>
      </c>
      <c r="AW57" s="306"/>
      <c r="AX57" s="566" t="str">
        <f>IF(AW57="","",VLOOKUP(AW57,Sprache!$D$5:$E$63,2,0))</f>
        <v/>
      </c>
      <c r="AY57" s="296"/>
      <c r="AZ57" s="566" t="str">
        <f>IF(AY57="","",VLOOKUP(AY57,Sprache!$D$5:$E$63,2,0))</f>
        <v/>
      </c>
      <c r="BA57" s="296"/>
      <c r="BB57" s="296"/>
      <c r="BC57" s="310">
        <f>COUNTIF(AW$57:AW$60,AW57)+COUNTIF(AY$57:AY$60,AW57)</f>
        <v>0</v>
      </c>
      <c r="BD57" s="293" t="str">
        <f>IF((BA57&lt;&gt;"")*(BB57&lt;&gt;"")*((IFERROR(VLOOKUP(AW57,$B$57:$F$60,5,0),"")&lt;&gt;"")+(IFERROR(VLOOKUP(AW57,$D$57:$G$60,4,0),"")&lt;&gt;""))*((IFERROR(VLOOKUP(AY57,$B$57:$F$60,5,0),"")&lt;&gt;"")+(IFERROR(VLOOKUP(AY57,$D$57:$G$60,4,0),"")&lt;&gt;"")),IF((BH57&lt;&gt;2)+($B$57&amp;$D$57&lt;&gt;AW57&amp;AY57)*($B$58&amp;$D$58&lt;&gt;AW57&amp;AY57)*($B$59&amp;$D$59&lt;&gt;AW57&amp;AY57)*($B$60&amp;$D$60&lt;&gt;AW57&amp;AY57)*($D$57&amp;$B$57&lt;&gt;AW57&amp;AY57)*($D$58&amp;$B$58&lt;&gt;AW57&amp;AY57)*($D$59&amp;$B$59&lt;&gt;AW57&amp;AY57)*($D$60&amp;$B$60&lt;&gt;AW57&amp;AY57),"0",(AW66+AY66&gt;AW70+AY70)*(BA57&gt;BB57)+(AW66+AY66=AW70+AY70)*(BA57=BB57)+(AW66+AY66&lt;AW70+AY70)*(BA57&lt;BB57)),"")</f>
        <v/>
      </c>
      <c r="BE57" s="293" t="str">
        <f>IF((BD57&lt;&gt;""),IF(OR(AW66+AY66&lt;&gt;AW70+AY70,PrSettings!$M$4="●"),((AW66+AY66-AW70-AY70)=(BA57-BB57))*(BD57=1),0),"")</f>
        <v/>
      </c>
      <c r="BF57" s="293" t="str">
        <f>IF((BE57&lt;&gt;""),IF(BD57="0",0,(AW66+AY66=BA57)*(AW70+AY70=BB57)),"")</f>
        <v/>
      </c>
      <c r="BG57" s="293" t="str">
        <f>IF(BD57&lt;&gt;"",IF((BH57&lt;&gt;2)+($B$57&amp;$D$57&lt;&gt;AW57&amp;AY57)*($B$58&amp;$D$58&lt;&gt;AW57&amp;AY57)*($B$59&amp;$D$59&lt;&gt;AW57&amp;AY57)*($B$60&amp;$D$60&lt;&gt;AW57&amp;AY57)*($D$57&amp;$B$57&lt;&gt;AW57&amp;AY57)*($D$58&amp;$B$58&lt;&gt;AW57&amp;AY57)*($D$59&amp;$B$59&lt;&gt;AW57&amp;AY57)*($D$60&amp;$B$60&lt;&gt;AW57&amp;AY57),0,IF(ABS(AW66+AY66-AW70-AY70)&gt;=PrSettings!$M$7,(ABS(AW66+AY66-AW70-AY70-BA57+BB57)&lt;=1)*1,IF(AND(BD57,$F57=$G57,AW66+AY66&gt;=PrSettings!$M$6),(ABS(BA57-AW66-AY66)&lt;=1)*1,IF(AND(BD57,AW66+AY66+AW70+AY70&gt;=PrSettings!$M$8),(ABS(BA57-AW66-AY66)+ABS(BB57-AW70-AY70)&lt;=1)*1,"")))),"")</f>
        <v/>
      </c>
      <c r="BH57" s="311" t="str">
        <f>IF(($C$57&amp;$C$58&amp;$C$59&amp;$C$60&amp;$E$57&amp;$E$58&amp;$E$59&amp;$E$60&lt;&gt;"")*(AW$57&amp;AW$58&amp;AW$59&amp;AW$60&amp;AY$57&amp;AY$58&amp;AY$59&amp;AY$60&lt;&gt;"")*(AW57&amp;AY57&lt;&gt;""),IF(BC57&lt;&gt;1,0,COUNTIF($B$57:$B$60,AW57)+COUNTIF($D$57:$D$60,AW57))+IF(BC52&lt;&gt;1,0,COUNTIF($B$57:$B$60,AY57)+COUNTIF($D$57:$D$60,AY57)),"")</f>
        <v/>
      </c>
      <c r="BJ57" s="306"/>
      <c r="BK57" s="566" t="str">
        <f>IF(BJ57="","",VLOOKUP(BJ57,Sprache!$D$5:$E$63,2,0))</f>
        <v/>
      </c>
      <c r="BL57" s="296"/>
      <c r="BM57" s="566" t="str">
        <f>IF(BL57="","",VLOOKUP(BL57,Sprache!$D$5:$E$63,2,0))</f>
        <v/>
      </c>
      <c r="BN57" s="296"/>
      <c r="BO57" s="296"/>
      <c r="BP57" s="310">
        <f>COUNTIF(BJ$57:BJ$60,BJ57)+COUNTIF(BL$57:BL$60,BJ57)</f>
        <v>0</v>
      </c>
      <c r="BQ57" s="293" t="str">
        <f>IF((BN57&lt;&gt;"")*(BO57&lt;&gt;"")*((IFERROR(VLOOKUP(BJ57,$B$57:$F$60,5,0),"")&lt;&gt;"")+(IFERROR(VLOOKUP(BJ57,$D$57:$G$60,4,0),"")&lt;&gt;""))*((IFERROR(VLOOKUP(BL57,$B$57:$F$60,5,0),"")&lt;&gt;"")+(IFERROR(VLOOKUP(BL57,$D$57:$G$60,4,0),"")&lt;&gt;"")),IF((BU57&lt;&gt;2)+($B$57&amp;$D$57&lt;&gt;BJ57&amp;BL57)*($B$58&amp;$D$58&lt;&gt;BJ57&amp;BL57)*($B$59&amp;$D$59&lt;&gt;BJ57&amp;BL57)*($B$60&amp;$D$60&lt;&gt;BJ57&amp;BL57)*($D$57&amp;$B$57&lt;&gt;BJ57&amp;BL57)*($D$58&amp;$B$58&lt;&gt;BJ57&amp;BL57)*($D$59&amp;$B$59&lt;&gt;BJ57&amp;BL57)*($D$60&amp;$B$60&lt;&gt;BJ57&amp;BL57),"0",(BJ66+BL66&gt;BJ70+BL70)*(BN57&gt;BO57)+(BJ66+BL66=BJ70+BL70)*(BN57=BO57)+(BJ66+BL66&lt;BJ70+BL70)*(BN57&lt;BO57)),"")</f>
        <v/>
      </c>
      <c r="BR57" s="293" t="str">
        <f>IF((BQ57&lt;&gt;""),IF(OR(BJ66+BL66&lt;&gt;BJ70+BL70,PrSettings!$M$4="●"),((BJ66+BL66-BJ70-BL70)=(BN57-BO57))*(BQ57=1),0),"")</f>
        <v/>
      </c>
      <c r="BS57" s="293" t="str">
        <f>IF((BR57&lt;&gt;""),IF(BQ57="0",0,(BJ66+BL66=BN57)*(BJ70+BL70=BO57)),"")</f>
        <v/>
      </c>
      <c r="BT57" s="293" t="str">
        <f>IF(BQ57&lt;&gt;"",IF((BU57&lt;&gt;2)+($B$57&amp;$D$57&lt;&gt;BJ57&amp;BL57)*($B$58&amp;$D$58&lt;&gt;BJ57&amp;BL57)*($B$59&amp;$D$59&lt;&gt;BJ57&amp;BL57)*($B$60&amp;$D$60&lt;&gt;BJ57&amp;BL57)*($D$57&amp;$B$57&lt;&gt;BJ57&amp;BL57)*($D$58&amp;$B$58&lt;&gt;BJ57&amp;BL57)*($D$59&amp;$B$59&lt;&gt;BJ57&amp;BL57)*($D$60&amp;$B$60&lt;&gt;BJ57&amp;BL57),0,IF(ABS(BJ66+BL66-BJ70-BL70)&gt;=PrSettings!$M$7,(ABS(BJ66+BL66-BJ70-BL70-BN57+BO57)&lt;=1)*1,IF(AND(BQ57,$F57=$G57,BJ66+BL66&gt;=PrSettings!$M$6),(ABS(BN57-BJ66-BL66)&lt;=1)*1,IF(AND(BQ57,BJ66+BL66+BJ70+BL70&gt;=PrSettings!$M$8),(ABS(BN57-BJ66-BL66)+ABS(BO57-BJ70-BL70)&lt;=1)*1,"")))),"")</f>
        <v/>
      </c>
      <c r="BU57" s="311" t="str">
        <f>IF(($C$57&amp;$C$58&amp;$C$59&amp;$C$60&amp;$E$57&amp;$E$58&amp;$E$59&amp;$E$60&lt;&gt;"")*(BJ$57&amp;BJ$58&amp;BJ$59&amp;BJ$60&amp;BL$57&amp;BL$58&amp;BL$59&amp;BL$60&lt;&gt;"")*(BJ57&amp;BL57&lt;&gt;""),IF(BP57&lt;&gt;1,0,COUNTIF($B$57:$B$60,BJ57)+COUNTIF($D$57:$D$60,BJ57))+IF(BP52&lt;&gt;1,0,COUNTIF($B$57:$B$60,BL57)+COUNTIF($D$57:$D$60,BL57)),"")</f>
        <v/>
      </c>
      <c r="BW57" s="306"/>
      <c r="BX57" s="566" t="str">
        <f>IF(BW57="","",VLOOKUP(BW57,Sprache!$D$5:$E$63,2,0))</f>
        <v/>
      </c>
      <c r="BY57" s="296"/>
      <c r="BZ57" s="566" t="str">
        <f>IF(BY57="","",VLOOKUP(BY57,Sprache!$D$5:$E$63,2,0))</f>
        <v/>
      </c>
      <c r="CA57" s="296"/>
      <c r="CB57" s="296"/>
      <c r="CC57" s="310">
        <f>COUNTIF(BW$57:BW$60,BW57)+COUNTIF(BY$57:BY$60,BW57)</f>
        <v>0</v>
      </c>
      <c r="CD57" s="293" t="str">
        <f>IF((CA57&lt;&gt;"")*(CB57&lt;&gt;"")*((IFERROR(VLOOKUP(BW57,$B$57:$F$60,5,0),"")&lt;&gt;"")+(IFERROR(VLOOKUP(BW57,$D$57:$G$60,4,0),"")&lt;&gt;""))*((IFERROR(VLOOKUP(BY57,$B$57:$F$60,5,0),"")&lt;&gt;"")+(IFERROR(VLOOKUP(BY57,$D$57:$G$60,4,0),"")&lt;&gt;"")),IF((CH57&lt;&gt;2)+($B$57&amp;$D$57&lt;&gt;BW57&amp;BY57)*($B$58&amp;$D$58&lt;&gt;BW57&amp;BY57)*($B$59&amp;$D$59&lt;&gt;BW57&amp;BY57)*($B$60&amp;$D$60&lt;&gt;BW57&amp;BY57)*($D$57&amp;$B$57&lt;&gt;BW57&amp;BY57)*($D$58&amp;$B$58&lt;&gt;BW57&amp;BY57)*($D$59&amp;$B$59&lt;&gt;BW57&amp;BY57)*($D$60&amp;$B$60&lt;&gt;BW57&amp;BY57),"0",(BW66+BY66&gt;BW70+BY70)*(CA57&gt;CB57)+(BW66+BY66=BW70+BY70)*(CA57=CB57)+(BW66+BY66&lt;BW70+BY70)*(CA57&lt;CB57)),"")</f>
        <v/>
      </c>
      <c r="CE57" s="293" t="str">
        <f>IF((CD57&lt;&gt;""),IF(OR(BW66+BY66&lt;&gt;BW70+BY70,PrSettings!$M$4="●"),((BW66+BY66-BW70-BY70)=(CA57-CB57))*(CD57=1),0),"")</f>
        <v/>
      </c>
      <c r="CF57" s="293" t="str">
        <f>IF((CE57&lt;&gt;""),IF(CD57="0",0,(BW66+BY66=CA57)*(BW70+BY70=CB57)),"")</f>
        <v/>
      </c>
      <c r="CG57" s="293" t="str">
        <f>IF(CD57&lt;&gt;"",IF((CH57&lt;&gt;2)+($B$57&amp;$D$57&lt;&gt;BW57&amp;BY57)*($B$58&amp;$D$58&lt;&gt;BW57&amp;BY57)*($B$59&amp;$D$59&lt;&gt;BW57&amp;BY57)*($B$60&amp;$D$60&lt;&gt;BW57&amp;BY57)*($D$57&amp;$B$57&lt;&gt;BW57&amp;BY57)*($D$58&amp;$B$58&lt;&gt;BW57&amp;BY57)*($D$59&amp;$B$59&lt;&gt;BW57&amp;BY57)*($D$60&amp;$B$60&lt;&gt;BW57&amp;BY57),0,IF(ABS(BW66+BY66-BW70-BY70)&gt;=PrSettings!$M$7,(ABS(BW66+BY66-BW70-BY70-CA57+CB57)&lt;=1)*1,IF(AND(CD57,$F57=$G57,BW66+BY66&gt;=PrSettings!$M$6),(ABS(CA57-BW66-BY66)&lt;=1)*1,IF(AND(CD57,BW66+BY66+BW70+BY70&gt;=PrSettings!$M$8),(ABS(CA57-BW66-BY66)+ABS(CB57-BW70-BY70)&lt;=1)*1,"")))),"")</f>
        <v/>
      </c>
      <c r="CH57" s="311" t="str">
        <f>IF(($C$57&amp;$C$58&amp;$C$59&amp;$C$60&amp;$E$57&amp;$E$58&amp;$E$59&amp;$E$60&lt;&gt;"")*(BW$57&amp;BW$58&amp;BW$59&amp;BW$60&amp;BY$57&amp;BY$58&amp;BY$59&amp;BY$60&lt;&gt;"")*(BW57&amp;BY57&lt;&gt;""),IF(CC57&lt;&gt;1,0,COUNTIF($B$57:$B$60,BW57)+COUNTIF($D$57:$D$60,BW57))+IF(CC52&lt;&gt;1,0,COUNTIF($B$57:$B$60,BY57)+COUNTIF($D$57:$D$60,BY57)),"")</f>
        <v/>
      </c>
      <c r="CJ57" s="306"/>
      <c r="CK57" s="566" t="str">
        <f>IF(CJ57="","",VLOOKUP(CJ57,Sprache!$D$5:$E$63,2,0))</f>
        <v/>
      </c>
      <c r="CL57" s="296"/>
      <c r="CM57" s="566" t="str">
        <f>IF(CL57="","",VLOOKUP(CL57,Sprache!$D$5:$E$63,2,0))</f>
        <v/>
      </c>
      <c r="CN57" s="296"/>
      <c r="CO57" s="296"/>
      <c r="CP57" s="310">
        <f>COUNTIF(CJ$57:CJ$60,CJ57)+COUNTIF(CL$57:CL$60,CJ57)</f>
        <v>0</v>
      </c>
      <c r="CQ57" s="293" t="str">
        <f>IF((CN57&lt;&gt;"")*(CO57&lt;&gt;"")*((IFERROR(VLOOKUP(CJ57,$B$57:$F$60,5,0),"")&lt;&gt;"")+(IFERROR(VLOOKUP(CJ57,$D$57:$G$60,4,0),"")&lt;&gt;""))*((IFERROR(VLOOKUP(CL57,$B$57:$F$60,5,0),"")&lt;&gt;"")+(IFERROR(VLOOKUP(CL57,$D$57:$G$60,4,0),"")&lt;&gt;"")),IF((CU57&lt;&gt;2)+($B$57&amp;$D$57&lt;&gt;CJ57&amp;CL57)*($B$58&amp;$D$58&lt;&gt;CJ57&amp;CL57)*($B$59&amp;$D$59&lt;&gt;CJ57&amp;CL57)*($B$60&amp;$D$60&lt;&gt;CJ57&amp;CL57)*($D$57&amp;$B$57&lt;&gt;CJ57&amp;CL57)*($D$58&amp;$B$58&lt;&gt;CJ57&amp;CL57)*($D$59&amp;$B$59&lt;&gt;CJ57&amp;CL57)*($D$60&amp;$B$60&lt;&gt;CJ57&amp;CL57),"0",(CJ66+CL66&gt;CJ70+CL70)*(CN57&gt;CO57)+(CJ66+CL66=CJ70+CL70)*(CN57=CO57)+(CJ66+CL66&lt;CJ70+CL70)*(CN57&lt;CO57)),"")</f>
        <v/>
      </c>
      <c r="CR57" s="293" t="str">
        <f>IF((CQ57&lt;&gt;""),IF(OR(CJ66+CL66&lt;&gt;CJ70+CL70,PrSettings!$M$4="●"),((CJ66+CL66-CJ70-CL70)=(CN57-CO57))*(CQ57=1),0),"")</f>
        <v/>
      </c>
      <c r="CS57" s="293" t="str">
        <f>IF((CR57&lt;&gt;""),IF(CQ57="0",0,(CJ66+CL66=CN57)*(CJ70+CL70=CO57)),"")</f>
        <v/>
      </c>
      <c r="CT57" s="293" t="str">
        <f>IF(CQ57&lt;&gt;"",IF((CU57&lt;&gt;2)+($B$57&amp;$D$57&lt;&gt;CJ57&amp;CL57)*($B$58&amp;$D$58&lt;&gt;CJ57&amp;CL57)*($B$59&amp;$D$59&lt;&gt;CJ57&amp;CL57)*($B$60&amp;$D$60&lt;&gt;CJ57&amp;CL57)*($D$57&amp;$B$57&lt;&gt;CJ57&amp;CL57)*($D$58&amp;$B$58&lt;&gt;CJ57&amp;CL57)*($D$59&amp;$B$59&lt;&gt;CJ57&amp;CL57)*($D$60&amp;$B$60&lt;&gt;CJ57&amp;CL57),0,IF(ABS(CJ66+CL66-CJ70-CL70)&gt;=PrSettings!$M$7,(ABS(CJ66+CL66-CJ70-CL70-CN57+CO57)&lt;=1)*1,IF(AND(CQ57,$F57=$G57,CJ66+CL66&gt;=PrSettings!$M$6),(ABS(CN57-CJ66-CL66)&lt;=1)*1,IF(AND(CQ57,CJ66+CL66+CJ70+CL70&gt;=PrSettings!$M$8),(ABS(CN57-CJ66-CL66)+ABS(CO57-CJ70-CL70)&lt;=1)*1,"")))),"")</f>
        <v/>
      </c>
      <c r="CU57" s="311" t="str">
        <f>IF(($C$57&amp;$C$58&amp;$C$59&amp;$C$60&amp;$E$57&amp;$E$58&amp;$E$59&amp;$E$60&lt;&gt;"")*(CJ$57&amp;CJ$58&amp;CJ$59&amp;CJ$60&amp;CL$57&amp;CL$58&amp;CL$59&amp;CL$60&lt;&gt;"")*(CJ57&amp;CL57&lt;&gt;""),IF(CP57&lt;&gt;1,0,COUNTIF($B$57:$B$60,CJ57)+COUNTIF($D$57:$D$60,CJ57))+IF(CP52&lt;&gt;1,0,COUNTIF($B$57:$B$60,CL57)+COUNTIF($D$57:$D$60,CL57)),"")</f>
        <v/>
      </c>
      <c r="CV57" s="574"/>
      <c r="CW57" s="306"/>
      <c r="CX57" s="566" t="str">
        <f>IF(CW57="","",VLOOKUP(CW57,Sprache!$D$5:$E$63,2,0))</f>
        <v/>
      </c>
      <c r="CY57" s="296"/>
      <c r="CZ57" s="566" t="str">
        <f>IF(CY57="","",VLOOKUP(CY57,Sprache!$D$5:$E$63,2,0))</f>
        <v/>
      </c>
      <c r="DA57" s="296"/>
      <c r="DB57" s="296"/>
      <c r="DC57" s="310">
        <f>COUNTIF(CW$57:CW$60,CW57)+COUNTIF(CY$57:CY$60,CW57)</f>
        <v>0</v>
      </c>
      <c r="DD57" s="293" t="str">
        <f>IF((DA57&lt;&gt;"")*(DB57&lt;&gt;"")*((IFERROR(VLOOKUP(CW57,$B$57:$F$60,5,0),"")&lt;&gt;"")+(IFERROR(VLOOKUP(CW57,$D$57:$G$60,4,0),"")&lt;&gt;""))*((IFERROR(VLOOKUP(CY57,$B$57:$F$60,5,0),"")&lt;&gt;"")+(IFERROR(VLOOKUP(CY57,$D$57:$G$60,4,0),"")&lt;&gt;"")),IF((DH57&lt;&gt;2)+($B$57&amp;$D$57&lt;&gt;CW57&amp;CY57)*($B$58&amp;$D$58&lt;&gt;CW57&amp;CY57)*($B$59&amp;$D$59&lt;&gt;CW57&amp;CY57)*($B$60&amp;$D$60&lt;&gt;CW57&amp;CY57)*($D$57&amp;$B$57&lt;&gt;CW57&amp;CY57)*($D$58&amp;$B$58&lt;&gt;CW57&amp;CY57)*($D$59&amp;$B$59&lt;&gt;CW57&amp;CY57)*($D$60&amp;$B$60&lt;&gt;CW57&amp;CY57),"0",(CW66+CY66&gt;CW70+CY70)*(DA57&gt;DB57)+(CW66+CY66=CW70+CY70)*(DA57=DB57)+(CW66+CY66&lt;CW70+CY70)*(DA57&lt;DB57)),"")</f>
        <v/>
      </c>
      <c r="DE57" s="293" t="str">
        <f>IF((DD57&lt;&gt;""),IF(OR(CW66+CY66&lt;&gt;CW70+CY70,PrSettings!$M$4="●"),((CW66+CY66-CW70-CY70)=(DA57-DB57))*(DD57=1),0),"")</f>
        <v/>
      </c>
      <c r="DF57" s="293" t="str">
        <f>IF((DE57&lt;&gt;""),IF(DD57="0",0,(CW66+CY66=DA57)*(CW70+CY70=DB57)),"")</f>
        <v/>
      </c>
      <c r="DG57" s="293" t="str">
        <f>IF(DD57&lt;&gt;"",IF((DH57&lt;&gt;2)+($B$57&amp;$D$57&lt;&gt;CW57&amp;CY57)*($B$58&amp;$D$58&lt;&gt;CW57&amp;CY57)*($B$59&amp;$D$59&lt;&gt;CW57&amp;CY57)*($B$60&amp;$D$60&lt;&gt;CW57&amp;CY57)*($D$57&amp;$B$57&lt;&gt;CW57&amp;CY57)*($D$58&amp;$B$58&lt;&gt;CW57&amp;CY57)*($D$59&amp;$B$59&lt;&gt;CW57&amp;CY57)*($D$60&amp;$B$60&lt;&gt;CW57&amp;CY57),0,IF(ABS(CW66+CY66-CW70-CY70)&gt;=PrSettings!$M$7,(ABS(CW66+CY66-CW70-CY70-DA57+DB57)&lt;=1)*1,IF(AND(DD57,$F57=$G57,CW66+CY66&gt;=PrSettings!$M$6),(ABS(DA57-CW66-CY66)&lt;=1)*1,IF(AND(DD57,CW66+CY66+CW70+CY70&gt;=PrSettings!$M$8),(ABS(DA57-CW66-CY66)+ABS(DB57-CW70-CY70)&lt;=1)*1,"")))),"")</f>
        <v/>
      </c>
      <c r="DH57" s="311" t="str">
        <f>IF(($C$57&amp;$C$58&amp;$C$59&amp;$C$60&amp;$E$57&amp;$E$58&amp;$E$59&amp;$E$60&lt;&gt;"")*(CW$57&amp;CW$58&amp;CW$59&amp;CW$60&amp;CY$57&amp;CY$58&amp;CY$59&amp;CY$60&lt;&gt;"")*(CW57&amp;CY57&lt;&gt;""),IF(DC57&lt;&gt;1,0,COUNTIF($B$57:$B$60,CW57)+COUNTIF($D$57:$D$60,CW57))+IF(DC52&lt;&gt;1,0,COUNTIF($B$57:$B$60,CY57)+COUNTIF($D$57:$D$60,CY57)),"")</f>
        <v/>
      </c>
      <c r="DI57" s="574"/>
      <c r="DJ57" s="306"/>
      <c r="DK57" s="566" t="str">
        <f>IF(DJ57="","",VLOOKUP(DJ57,Sprache!$D$5:$E$63,2,0))</f>
        <v/>
      </c>
      <c r="DL57" s="296"/>
      <c r="DM57" s="566" t="str">
        <f>IF(DL57="","",VLOOKUP(DL57,Sprache!$D$5:$E$63,2,0))</f>
        <v/>
      </c>
      <c r="DN57" s="296"/>
      <c r="DO57" s="296"/>
      <c r="DP57" s="310">
        <f>COUNTIF(DJ$57:DJ$60,DJ57)+COUNTIF(DL$57:DL$60,DJ57)</f>
        <v>0</v>
      </c>
      <c r="DQ57" s="293" t="str">
        <f>IF((DN57&lt;&gt;"")*(DO57&lt;&gt;"")*((IFERROR(VLOOKUP(DJ57,$B$57:$F$60,5,0),"")&lt;&gt;"")+(IFERROR(VLOOKUP(DJ57,$D$57:$G$60,4,0),"")&lt;&gt;""))*((IFERROR(VLOOKUP(DL57,$B$57:$F$60,5,0),"")&lt;&gt;"")+(IFERROR(VLOOKUP(DL57,$D$57:$G$60,4,0),"")&lt;&gt;"")),IF((DU57&lt;&gt;2)+($B$57&amp;$D$57&lt;&gt;DJ57&amp;DL57)*($B$58&amp;$D$58&lt;&gt;DJ57&amp;DL57)*($B$59&amp;$D$59&lt;&gt;DJ57&amp;DL57)*($B$60&amp;$D$60&lt;&gt;DJ57&amp;DL57)*($D$57&amp;$B$57&lt;&gt;DJ57&amp;DL57)*($D$58&amp;$B$58&lt;&gt;DJ57&amp;DL57)*($D$59&amp;$B$59&lt;&gt;DJ57&amp;DL57)*($D$60&amp;$B$60&lt;&gt;DJ57&amp;DL57),"0",(DJ66+DL66&gt;DJ70+DL70)*(DN57&gt;DO57)+(DJ66+DL66=DJ70+DL70)*(DN57=DO57)+(DJ66+DL66&lt;DJ70+DL70)*(DN57&lt;DO57)),"")</f>
        <v/>
      </c>
      <c r="DR57" s="293" t="str">
        <f>IF((DQ57&lt;&gt;""),IF(OR(DJ66+DL66&lt;&gt;DJ70+DL70,PrSettings!$M$4="●"),((DJ66+DL66-DJ70-DL70)=(DN57-DO57))*(DQ57=1),0),"")</f>
        <v/>
      </c>
      <c r="DS57" s="293" t="str">
        <f>IF((DR57&lt;&gt;""),IF(DQ57="0",0,(DJ66+DL66=DN57)*(DJ70+DL70=DO57)),"")</f>
        <v/>
      </c>
      <c r="DT57" s="293" t="str">
        <f>IF(DQ57&lt;&gt;"",IF((DU57&lt;&gt;2)+($B$57&amp;$D$57&lt;&gt;DJ57&amp;DL57)*($B$58&amp;$D$58&lt;&gt;DJ57&amp;DL57)*($B$59&amp;$D$59&lt;&gt;DJ57&amp;DL57)*($B$60&amp;$D$60&lt;&gt;DJ57&amp;DL57)*($D$57&amp;$B$57&lt;&gt;DJ57&amp;DL57)*($D$58&amp;$B$58&lt;&gt;DJ57&amp;DL57)*($D$59&amp;$B$59&lt;&gt;DJ57&amp;DL57)*($D$60&amp;$B$60&lt;&gt;DJ57&amp;DL57),0,IF(ABS(DJ66+DL66-DJ70-DL70)&gt;=PrSettings!$M$7,(ABS(DJ66+DL66-DJ70-DL70-DN57+DO57)&lt;=1)*1,IF(AND(DQ57,$F57=$G57,DJ66+DL66&gt;=PrSettings!$M$6),(ABS(DN57-DJ66-DL66)&lt;=1)*1,IF(AND(DQ57,DJ66+DL66+DJ70+DL70&gt;=PrSettings!$M$8),(ABS(DN57-DJ66-DL66)+ABS(DO57-DJ70-DL70)&lt;=1)*1,"")))),"")</f>
        <v/>
      </c>
      <c r="DU57" s="311" t="str">
        <f>IF(($C$57&amp;$C$58&amp;$C$59&amp;$C$60&amp;$E$57&amp;$E$58&amp;$E$59&amp;$E$60&lt;&gt;"")*(DJ$57&amp;DJ$58&amp;DJ$59&amp;DJ$60&amp;DL$57&amp;DL$58&amp;DL$59&amp;DL$60&lt;&gt;"")*(DJ57&amp;DL57&lt;&gt;""),IF(DP57&lt;&gt;1,0,COUNTIF($B$57:$B$60,DJ57)+COUNTIF($D$57:$D$60,DJ57))+IF(DP52&lt;&gt;1,0,COUNTIF($B$57:$B$60,DL57)+COUNTIF($D$57:$D$60,DL57)),"")</f>
        <v/>
      </c>
      <c r="DV57" s="574"/>
      <c r="DW57" s="306"/>
      <c r="DX57" s="566" t="str">
        <f>IF(DW57="","",VLOOKUP(DW57,Sprache!$D$5:$E$63,2,0))</f>
        <v/>
      </c>
      <c r="DY57" s="296"/>
      <c r="DZ57" s="566" t="str">
        <f>IF(DY57="","",VLOOKUP(DY57,Sprache!$D$5:$E$63,2,0))</f>
        <v/>
      </c>
      <c r="EA57" s="296"/>
      <c r="EB57" s="296"/>
      <c r="EC57" s="310">
        <f>COUNTIF(DW$57:DW$60,DW57)+COUNTIF(DY$57:DY$60,DW57)</f>
        <v>0</v>
      </c>
      <c r="ED57" s="293" t="str">
        <f>IF((EA57&lt;&gt;"")*(EB57&lt;&gt;"")*((IFERROR(VLOOKUP(DW57,$B$57:$F$60,5,0),"")&lt;&gt;"")+(IFERROR(VLOOKUP(DW57,$D$57:$G$60,4,0),"")&lt;&gt;""))*((IFERROR(VLOOKUP(DY57,$B$57:$F$60,5,0),"")&lt;&gt;"")+(IFERROR(VLOOKUP(DY57,$D$57:$G$60,4,0),"")&lt;&gt;"")),IF((EH57&lt;&gt;2)+($B$57&amp;$D$57&lt;&gt;DW57&amp;DY57)*($B$58&amp;$D$58&lt;&gt;DW57&amp;DY57)*($B$59&amp;$D$59&lt;&gt;DW57&amp;DY57)*($B$60&amp;$D$60&lt;&gt;DW57&amp;DY57)*($D$57&amp;$B$57&lt;&gt;DW57&amp;DY57)*($D$58&amp;$B$58&lt;&gt;DW57&amp;DY57)*($D$59&amp;$B$59&lt;&gt;DW57&amp;DY57)*($D$60&amp;$B$60&lt;&gt;DW57&amp;DY57),"0",(DW66+DY66&gt;DW70+DY70)*(EA57&gt;EB57)+(DW66+DY66=DW70+DY70)*(EA57=EB57)+(DW66+DY66&lt;DW70+DY70)*(EA57&lt;EB57)),"")</f>
        <v/>
      </c>
      <c r="EE57" s="293" t="str">
        <f>IF((ED57&lt;&gt;""),IF(OR(DW66+DY66&lt;&gt;DW70+DY70,PrSettings!$M$4="●"),((DW66+DY66-DW70-DY70)=(EA57-EB57))*(ED57=1),0),"")</f>
        <v/>
      </c>
      <c r="EF57" s="293" t="str">
        <f>IF((EE57&lt;&gt;""),IF(ED57="0",0,(DW66+DY66=EA57)*(DW70+DY70=EB57)),"")</f>
        <v/>
      </c>
      <c r="EG57" s="293" t="str">
        <f>IF(ED57&lt;&gt;"",IF((EH57&lt;&gt;2)+($B$57&amp;$D$57&lt;&gt;DW57&amp;DY57)*($B$58&amp;$D$58&lt;&gt;DW57&amp;DY57)*($B$59&amp;$D$59&lt;&gt;DW57&amp;DY57)*($B$60&amp;$D$60&lt;&gt;DW57&amp;DY57)*($D$57&amp;$B$57&lt;&gt;DW57&amp;DY57)*($D$58&amp;$B$58&lt;&gt;DW57&amp;DY57)*($D$59&amp;$B$59&lt;&gt;DW57&amp;DY57)*($D$60&amp;$B$60&lt;&gt;DW57&amp;DY57),0,IF(ABS(DW66+DY66-DW70-DY70)&gt;=PrSettings!$M$7,(ABS(DW66+DY66-DW70-DY70-EA57+EB57)&lt;=1)*1,IF(AND(ED57,$F57=$G57,DW66+DY66&gt;=PrSettings!$M$6),(ABS(EA57-DW66-DY66)&lt;=1)*1,IF(AND(ED57,DW66+DY66+DW70+DY70&gt;=PrSettings!$M$8),(ABS(EA57-DW66-DY66)+ABS(EB57-DW70-DY70)&lt;=1)*1,"")))),"")</f>
        <v/>
      </c>
      <c r="EH57" s="311" t="str">
        <f>IF(($C$57&amp;$C$58&amp;$C$59&amp;$C$60&amp;$E$57&amp;$E$58&amp;$E$59&amp;$E$60&lt;&gt;"")*(DW$57&amp;DW$58&amp;DW$59&amp;DW$60&amp;DY$57&amp;DY$58&amp;DY$59&amp;DY$60&lt;&gt;"")*(DW57&amp;DY57&lt;&gt;""),IF(EC57&lt;&gt;1,0,COUNTIF($B$57:$B$60,DW57)+COUNTIF($D$57:$D$60,DW57))+IF(EC52&lt;&gt;1,0,COUNTIF($B$57:$B$60,DY57)+COUNTIF($D$57:$D$60,DY57)),"")</f>
        <v/>
      </c>
      <c r="EJ57" s="306"/>
      <c r="EK57" s="566" t="str">
        <f>IF(EJ57="","",VLOOKUP(EJ57,Sprache!$D$5:$E$63,2,0))</f>
        <v/>
      </c>
      <c r="EL57" s="296"/>
      <c r="EM57" s="566" t="str">
        <f>IF(EL57="","",VLOOKUP(EL57,Sprache!$D$5:$E$63,2,0))</f>
        <v/>
      </c>
      <c r="EN57" s="296"/>
      <c r="EO57" s="296"/>
      <c r="EP57" s="310">
        <f>COUNTIF(EJ$57:EJ$60,EJ57)+COUNTIF(EL$57:EL$60,EJ57)</f>
        <v>0</v>
      </c>
      <c r="EQ57" s="293" t="str">
        <f>IF((EN57&lt;&gt;"")*(EO57&lt;&gt;"")*((IFERROR(VLOOKUP(EJ57,$B$57:$F$60,5,0),"")&lt;&gt;"")+(IFERROR(VLOOKUP(EJ57,$D$57:$G$60,4,0),"")&lt;&gt;""))*((IFERROR(VLOOKUP(EL57,$B$57:$F$60,5,0),"")&lt;&gt;"")+(IFERROR(VLOOKUP(EL57,$D$57:$G$60,4,0),"")&lt;&gt;"")),IF((EU57&lt;&gt;2)+($B$57&amp;$D$57&lt;&gt;EJ57&amp;EL57)*($B$58&amp;$D$58&lt;&gt;EJ57&amp;EL57)*($B$59&amp;$D$59&lt;&gt;EJ57&amp;EL57)*($B$60&amp;$D$60&lt;&gt;EJ57&amp;EL57)*($D$57&amp;$B$57&lt;&gt;EJ57&amp;EL57)*($D$58&amp;$B$58&lt;&gt;EJ57&amp;EL57)*($D$59&amp;$B$59&lt;&gt;EJ57&amp;EL57)*($D$60&amp;$B$60&lt;&gt;EJ57&amp;EL57),"0",(EJ66+EL66&gt;EJ70+EL70)*(EN57&gt;EO57)+(EJ66+EL66=EJ70+EL70)*(EN57=EO57)+(EJ66+EL66&lt;EJ70+EL70)*(EN57&lt;EO57)),"")</f>
        <v/>
      </c>
      <c r="ER57" s="293" t="str">
        <f>IF((EQ57&lt;&gt;""),IF(OR(EJ66+EL66&lt;&gt;EJ70+EL70,PrSettings!$M$4="●"),((EJ66+EL66-EJ70-EL70)=(EN57-EO57))*(EQ57=1),0),"")</f>
        <v/>
      </c>
      <c r="ES57" s="293" t="str">
        <f>IF((ER57&lt;&gt;""),IF(EQ57="0",0,(EJ66+EL66=EN57)*(EJ70+EL70=EO57)),"")</f>
        <v/>
      </c>
      <c r="ET57" s="293" t="str">
        <f>IF(EQ57&lt;&gt;"",IF((EU57&lt;&gt;2)+($B$57&amp;$D$57&lt;&gt;EJ57&amp;EL57)*($B$58&amp;$D$58&lt;&gt;EJ57&amp;EL57)*($B$59&amp;$D$59&lt;&gt;EJ57&amp;EL57)*($B$60&amp;$D$60&lt;&gt;EJ57&amp;EL57)*($D$57&amp;$B$57&lt;&gt;EJ57&amp;EL57)*($D$58&amp;$B$58&lt;&gt;EJ57&amp;EL57)*($D$59&amp;$B$59&lt;&gt;EJ57&amp;EL57)*($D$60&amp;$B$60&lt;&gt;EJ57&amp;EL57),0,IF(ABS(EJ66+EL66-EJ70-EL70)&gt;=PrSettings!$M$7,(ABS(EJ66+EL66-EJ70-EL70-EN57+EO57)&lt;=1)*1,IF(AND(EQ57,$F57=$G57,EJ66+EL66&gt;=PrSettings!$M$6),(ABS(EN57-EJ66-EL66)&lt;=1)*1,IF(AND(EQ57,EJ66+EL66+EJ70+EL70&gt;=PrSettings!$M$8),(ABS(EN57-EJ66-EL66)+ABS(EO57-EJ70-EL70)&lt;=1)*1,"")))),"")</f>
        <v/>
      </c>
      <c r="EU57" s="311" t="str">
        <f>IF(($C$57&amp;$C$58&amp;$C$59&amp;$C$60&amp;$E$57&amp;$E$58&amp;$E$59&amp;$E$60&lt;&gt;"")*(EJ$57&amp;EJ$58&amp;EJ$59&amp;EJ$60&amp;EL$57&amp;EL$58&amp;EL$59&amp;EL$60&lt;&gt;"")*(EJ57&amp;EL57&lt;&gt;""),IF(EP57&lt;&gt;1,0,COUNTIF($B$57:$B$60,EJ57)+COUNTIF($D$57:$D$60,EJ57))+IF(EP52&lt;&gt;1,0,COUNTIF($B$57:$B$60,EL57)+COUNTIF($D$57:$D$60,EL57)),"")</f>
        <v/>
      </c>
      <c r="EV57" s="574"/>
      <c r="EW57" s="306"/>
      <c r="EX57" s="566" t="str">
        <f>IF(EW57="","",VLOOKUP(EW57,Sprache!$D$5:$E$63,2,0))</f>
        <v/>
      </c>
      <c r="EY57" s="296"/>
      <c r="EZ57" s="566" t="str">
        <f>IF(EY57="","",VLOOKUP(EY57,Sprache!$D$5:$E$63,2,0))</f>
        <v/>
      </c>
      <c r="FA57" s="296"/>
      <c r="FB57" s="296"/>
      <c r="FC57" s="310">
        <f>COUNTIF(EW$57:EW$60,EW57)+COUNTIF(EY$57:EY$60,EW57)</f>
        <v>0</v>
      </c>
      <c r="FD57" s="293" t="str">
        <f>IF((FA57&lt;&gt;"")*(FB57&lt;&gt;"")*((IFERROR(VLOOKUP(EW57,$B$57:$F$60,5,0),"")&lt;&gt;"")+(IFERROR(VLOOKUP(EW57,$D$57:$G$60,4,0),"")&lt;&gt;""))*((IFERROR(VLOOKUP(EY57,$B$57:$F$60,5,0),"")&lt;&gt;"")+(IFERROR(VLOOKUP(EY57,$D$57:$G$60,4,0),"")&lt;&gt;"")),IF((FH57&lt;&gt;2)+($B$57&amp;$D$57&lt;&gt;EW57&amp;EY57)*($B$58&amp;$D$58&lt;&gt;EW57&amp;EY57)*($B$59&amp;$D$59&lt;&gt;EW57&amp;EY57)*($B$60&amp;$D$60&lt;&gt;EW57&amp;EY57)*($D$57&amp;$B$57&lt;&gt;EW57&amp;EY57)*($D$58&amp;$B$58&lt;&gt;EW57&amp;EY57)*($D$59&amp;$B$59&lt;&gt;EW57&amp;EY57)*($D$60&amp;$B$60&lt;&gt;EW57&amp;EY57),"0",(EW66+EY66&gt;EW70+EY70)*(FA57&gt;FB57)+(EW66+EY66=EW70+EY70)*(FA57=FB57)+(EW66+EY66&lt;EW70+EY70)*(FA57&lt;FB57)),"")</f>
        <v/>
      </c>
      <c r="FE57" s="293" t="str">
        <f>IF((FD57&lt;&gt;""),IF(OR(EW66+EY66&lt;&gt;EW70+EY70,PrSettings!$M$4="●"),((EW66+EY66-EW70-EY70)=(FA57-FB57))*(FD57=1),0),"")</f>
        <v/>
      </c>
      <c r="FF57" s="293" t="str">
        <f>IF((FE57&lt;&gt;""),IF(FD57="0",0,(EW66+EY66=FA57)*(EW70+EY70=FB57)),"")</f>
        <v/>
      </c>
      <c r="FG57" s="293" t="str">
        <f>IF(FD57&lt;&gt;"",IF((FH57&lt;&gt;2)+($B$57&amp;$D$57&lt;&gt;EW57&amp;EY57)*($B$58&amp;$D$58&lt;&gt;EW57&amp;EY57)*($B$59&amp;$D$59&lt;&gt;EW57&amp;EY57)*($B$60&amp;$D$60&lt;&gt;EW57&amp;EY57)*($D$57&amp;$B$57&lt;&gt;EW57&amp;EY57)*($D$58&amp;$B$58&lt;&gt;EW57&amp;EY57)*($D$59&amp;$B$59&lt;&gt;EW57&amp;EY57)*($D$60&amp;$B$60&lt;&gt;EW57&amp;EY57),0,IF(ABS(EW66+EY66-EW70-EY70)&gt;=PrSettings!$M$7,(ABS(EW66+EY66-EW70-EY70-FA57+FB57)&lt;=1)*1,IF(AND(FD57,$F57=$G57,EW66+EY66&gt;=PrSettings!$M$6),(ABS(FA57-EW66-EY66)&lt;=1)*1,IF(AND(FD57,EW66+EY66+EW70+EY70&gt;=PrSettings!$M$8),(ABS(FA57-EW66-EY66)+ABS(FB57-EW70-EY70)&lt;=1)*1,"")))),"")</f>
        <v/>
      </c>
      <c r="FH57" s="311" t="str">
        <f>IF(($C$57&amp;$C$58&amp;$C$59&amp;$C$60&amp;$E$57&amp;$E$58&amp;$E$59&amp;$E$60&lt;&gt;"")*(EW$57&amp;EW$58&amp;EW$59&amp;EW$60&amp;EY$57&amp;EY$58&amp;EY$59&amp;EY$60&lt;&gt;"")*(EW57&amp;EY57&lt;&gt;""),IF(FC57&lt;&gt;1,0,COUNTIF($B$57:$B$60,EW57)+COUNTIF($D$57:$D$60,EW57))+IF(FC52&lt;&gt;1,0,COUNTIF($B$57:$B$60,EY57)+COUNTIF($D$57:$D$60,EY57)),"")</f>
        <v/>
      </c>
      <c r="FI57" s="574"/>
      <c r="FJ57" s="306"/>
      <c r="FK57" s="566" t="str">
        <f>IF(FJ57="","",VLOOKUP(FJ57,Sprache!$D$5:$E$63,2,0))</f>
        <v/>
      </c>
      <c r="FL57" s="296"/>
      <c r="FM57" s="566" t="str">
        <f>IF(FL57="","",VLOOKUP(FL57,Sprache!$D$5:$E$63,2,0))</f>
        <v/>
      </c>
      <c r="FN57" s="296"/>
      <c r="FO57" s="296"/>
      <c r="FP57" s="310">
        <f>COUNTIF(FJ$57:FJ$60,FJ57)+COUNTIF(FL$57:FL$60,FJ57)</f>
        <v>0</v>
      </c>
      <c r="FQ57" s="293" t="str">
        <f>IF((FN57&lt;&gt;"")*(FO57&lt;&gt;"")*((IFERROR(VLOOKUP(FJ57,$B$57:$F$60,5,0),"")&lt;&gt;"")+(IFERROR(VLOOKUP(FJ57,$D$57:$G$60,4,0),"")&lt;&gt;""))*((IFERROR(VLOOKUP(FL57,$B$57:$F$60,5,0),"")&lt;&gt;"")+(IFERROR(VLOOKUP(FL57,$D$57:$G$60,4,0),"")&lt;&gt;"")),IF((FU57&lt;&gt;2)+($B$57&amp;$D$57&lt;&gt;FJ57&amp;FL57)*($B$58&amp;$D$58&lt;&gt;FJ57&amp;FL57)*($B$59&amp;$D$59&lt;&gt;FJ57&amp;FL57)*($B$60&amp;$D$60&lt;&gt;FJ57&amp;FL57)*($D$57&amp;$B$57&lt;&gt;FJ57&amp;FL57)*($D$58&amp;$B$58&lt;&gt;FJ57&amp;FL57)*($D$59&amp;$B$59&lt;&gt;FJ57&amp;FL57)*($D$60&amp;$B$60&lt;&gt;FJ57&amp;FL57),"0",(FJ66+FL66&gt;FJ70+FL70)*(FN57&gt;FO57)+(FJ66+FL66=FJ70+FL70)*(FN57=FO57)+(FJ66+FL66&lt;FJ70+FL70)*(FN57&lt;FO57)),"")</f>
        <v/>
      </c>
      <c r="FR57" s="293" t="str">
        <f>IF((FQ57&lt;&gt;""),IF(OR(FJ66+FL66&lt;&gt;FJ70+FL70,PrSettings!$M$4="●"),((FJ66+FL66-FJ70-FL70)=(FN57-FO57))*(FQ57=1),0),"")</f>
        <v/>
      </c>
      <c r="FS57" s="293" t="str">
        <f>IF((FR57&lt;&gt;""),IF(FQ57="0",0,(FJ66+FL66=FN57)*(FJ70+FL70=FO57)),"")</f>
        <v/>
      </c>
      <c r="FT57" s="293" t="str">
        <f>IF(FQ57&lt;&gt;"",IF((FU57&lt;&gt;2)+($B$57&amp;$D$57&lt;&gt;FJ57&amp;FL57)*($B$58&amp;$D$58&lt;&gt;FJ57&amp;FL57)*($B$59&amp;$D$59&lt;&gt;FJ57&amp;FL57)*($B$60&amp;$D$60&lt;&gt;FJ57&amp;FL57)*($D$57&amp;$B$57&lt;&gt;FJ57&amp;FL57)*($D$58&amp;$B$58&lt;&gt;FJ57&amp;FL57)*($D$59&amp;$B$59&lt;&gt;FJ57&amp;FL57)*($D$60&amp;$B$60&lt;&gt;FJ57&amp;FL57),0,IF(ABS(FJ66+FL66-FJ70-FL70)&gt;=PrSettings!$M$7,(ABS(FJ66+FL66-FJ70-FL70-FN57+FO57)&lt;=1)*1,IF(AND(FQ57,$F57=$G57,FJ66+FL66&gt;=PrSettings!$M$6),(ABS(FN57-FJ66-FL66)&lt;=1)*1,IF(AND(FQ57,FJ66+FL66+FJ70+FL70&gt;=PrSettings!$M$8),(ABS(FN57-FJ66-FL66)+ABS(FO57-FJ70-FL70)&lt;=1)*1,"")))),"")</f>
        <v/>
      </c>
      <c r="FU57" s="311" t="str">
        <f>IF(($C$57&amp;$C$58&amp;$C$59&amp;$C$60&amp;$E$57&amp;$E$58&amp;$E$59&amp;$E$60&lt;&gt;"")*(FJ$57&amp;FJ$58&amp;FJ$59&amp;FJ$60&amp;FL$57&amp;FL$58&amp;FL$59&amp;FL$60&lt;&gt;"")*(FJ57&amp;FL57&lt;&gt;""),IF(FP57&lt;&gt;1,0,COUNTIF($B$57:$B$60,FJ57)+COUNTIF($D$57:$D$60,FJ57))+IF(FP52&lt;&gt;1,0,COUNTIF($B$57:$B$60,FL57)+COUNTIF($D$57:$D$60,FL57)),"")</f>
        <v/>
      </c>
      <c r="FV57" s="574"/>
      <c r="FW57" s="306"/>
      <c r="FX57" s="566" t="str">
        <f>IF(FW57="","",VLOOKUP(FW57,Sprache!$D$5:$E$63,2,0))</f>
        <v/>
      </c>
      <c r="FY57" s="296"/>
      <c r="FZ57" s="566" t="str">
        <f>IF(FY57="","",VLOOKUP(FY57,Sprache!$D$5:$E$63,2,0))</f>
        <v/>
      </c>
      <c r="GA57" s="296"/>
      <c r="GB57" s="296"/>
      <c r="GC57" s="310">
        <f>COUNTIF(FW$57:FW$60,FW57)+COUNTIF(FY$57:FY$60,FW57)</f>
        <v>0</v>
      </c>
      <c r="GD57" s="293" t="str">
        <f>IF((GA57&lt;&gt;"")*(GB57&lt;&gt;"")*((IFERROR(VLOOKUP(FW57,$B$57:$F$60,5,0),"")&lt;&gt;"")+(IFERROR(VLOOKUP(FW57,$D$57:$G$60,4,0),"")&lt;&gt;""))*((IFERROR(VLOOKUP(FY57,$B$57:$F$60,5,0),"")&lt;&gt;"")+(IFERROR(VLOOKUP(FY57,$D$57:$G$60,4,0),"")&lt;&gt;"")),IF((GH57&lt;&gt;2)+($B$57&amp;$D$57&lt;&gt;FW57&amp;FY57)*($B$58&amp;$D$58&lt;&gt;FW57&amp;FY57)*($B$59&amp;$D$59&lt;&gt;FW57&amp;FY57)*($B$60&amp;$D$60&lt;&gt;FW57&amp;FY57)*($D$57&amp;$B$57&lt;&gt;FW57&amp;FY57)*($D$58&amp;$B$58&lt;&gt;FW57&amp;FY57)*($D$59&amp;$B$59&lt;&gt;FW57&amp;FY57)*($D$60&amp;$B$60&lt;&gt;FW57&amp;FY57),"0",(FW66+FY66&gt;FW70+FY70)*(GA57&gt;GB57)+(FW66+FY66=FW70+FY70)*(GA57=GB57)+(FW66+FY66&lt;FW70+FY70)*(GA57&lt;GB57)),"")</f>
        <v/>
      </c>
      <c r="GE57" s="293" t="str">
        <f>IF((GD57&lt;&gt;""),IF(OR(FW66+FY66&lt;&gt;FW70+FY70,PrSettings!$M$4="●"),((FW66+FY66-FW70-FY70)=(GA57-GB57))*(GD57=1),0),"")</f>
        <v/>
      </c>
      <c r="GF57" s="293" t="str">
        <f>IF((GE57&lt;&gt;""),IF(GD57="0",0,(FW66+FY66=GA57)*(FW70+FY70=GB57)),"")</f>
        <v/>
      </c>
      <c r="GG57" s="293" t="str">
        <f>IF(GD57&lt;&gt;"",IF((GH57&lt;&gt;2)+($B$57&amp;$D$57&lt;&gt;FW57&amp;FY57)*($B$58&amp;$D$58&lt;&gt;FW57&amp;FY57)*($B$59&amp;$D$59&lt;&gt;FW57&amp;FY57)*($B$60&amp;$D$60&lt;&gt;FW57&amp;FY57)*($D$57&amp;$B$57&lt;&gt;FW57&amp;FY57)*($D$58&amp;$B$58&lt;&gt;FW57&amp;FY57)*($D$59&amp;$B$59&lt;&gt;FW57&amp;FY57)*($D$60&amp;$B$60&lt;&gt;FW57&amp;FY57),0,IF(ABS(FW66+FY66-FW70-FY70)&gt;=PrSettings!$M$7,(ABS(FW66+FY66-FW70-FY70-GA57+GB57)&lt;=1)*1,IF(AND(GD57,$F57=$G57,FW66+FY66&gt;=PrSettings!$M$6),(ABS(GA57-FW66-FY66)&lt;=1)*1,IF(AND(GD57,FW66+FY66+FW70+FY70&gt;=PrSettings!$M$8),(ABS(GA57-FW66-FY66)+ABS(GB57-FW70-FY70)&lt;=1)*1,"")))),"")</f>
        <v/>
      </c>
      <c r="GH57" s="311" t="str">
        <f>IF(($C$57&amp;$C$58&amp;$C$59&amp;$C$60&amp;$E$57&amp;$E$58&amp;$E$59&amp;$E$60&lt;&gt;"")*(FW$57&amp;FW$58&amp;FW$59&amp;FW$60&amp;FY$57&amp;FY$58&amp;FY$59&amp;FY$60&lt;&gt;"")*(FW57&amp;FY57&lt;&gt;""),IF(GC57&lt;&gt;1,0,COUNTIF($B$57:$B$60,FW57)+COUNTIF($D$57:$D$60,FW57))+IF(GC52&lt;&gt;1,0,COUNTIF($B$57:$B$60,FY57)+COUNTIF($D$57:$D$60,FY57)),"")</f>
        <v/>
      </c>
      <c r="GJ57" s="306"/>
      <c r="GK57" s="566" t="str">
        <f>IF(GJ57="","",VLOOKUP(GJ57,Sprache!$D$5:$E$63,2,0))</f>
        <v/>
      </c>
      <c r="GL57" s="296"/>
      <c r="GM57" s="566" t="str">
        <f>IF(GL57="","",VLOOKUP(GL57,Sprache!$D$5:$E$63,2,0))</f>
        <v/>
      </c>
      <c r="GN57" s="296"/>
      <c r="GO57" s="296"/>
      <c r="GP57" s="310">
        <f>COUNTIF(GJ$57:GJ$60,GJ57)+COUNTIF(GL$57:GL$60,GJ57)</f>
        <v>0</v>
      </c>
      <c r="GQ57" s="293" t="str">
        <f>IF((GN57&lt;&gt;"")*(GO57&lt;&gt;"")*((IFERROR(VLOOKUP(GJ57,$B$57:$F$60,5,0),"")&lt;&gt;"")+(IFERROR(VLOOKUP(GJ57,$D$57:$G$60,4,0),"")&lt;&gt;""))*((IFERROR(VLOOKUP(GL57,$B$57:$F$60,5,0),"")&lt;&gt;"")+(IFERROR(VLOOKUP(GL57,$D$57:$G$60,4,0),"")&lt;&gt;"")),IF((GU57&lt;&gt;2)+($B$57&amp;$D$57&lt;&gt;GJ57&amp;GL57)*($B$58&amp;$D$58&lt;&gt;GJ57&amp;GL57)*($B$59&amp;$D$59&lt;&gt;GJ57&amp;GL57)*($B$60&amp;$D$60&lt;&gt;GJ57&amp;GL57)*($D$57&amp;$B$57&lt;&gt;GJ57&amp;GL57)*($D$58&amp;$B$58&lt;&gt;GJ57&amp;GL57)*($D$59&amp;$B$59&lt;&gt;GJ57&amp;GL57)*($D$60&amp;$B$60&lt;&gt;GJ57&amp;GL57),"0",(GJ66+GL66&gt;GJ70+GL70)*(GN57&gt;GO57)+(GJ66+GL66=GJ70+GL70)*(GN57=GO57)+(GJ66+GL66&lt;GJ70+GL70)*(GN57&lt;GO57)),"")</f>
        <v/>
      </c>
      <c r="GR57" s="293" t="str">
        <f>IF((GQ57&lt;&gt;""),IF(OR(GJ66+GL66&lt;&gt;GJ70+GL70,PrSettings!$M$4="●"),((GJ66+GL66-GJ70-GL70)=(GN57-GO57))*(GQ57=1),0),"")</f>
        <v/>
      </c>
      <c r="GS57" s="293" t="str">
        <f>IF((GR57&lt;&gt;""),IF(GQ57="0",0,(GJ66+GL66=GN57)*(GJ70+GL70=GO57)),"")</f>
        <v/>
      </c>
      <c r="GT57" s="293" t="str">
        <f>IF(GQ57&lt;&gt;"",IF((GU57&lt;&gt;2)+($B$57&amp;$D$57&lt;&gt;GJ57&amp;GL57)*($B$58&amp;$D$58&lt;&gt;GJ57&amp;GL57)*($B$59&amp;$D$59&lt;&gt;GJ57&amp;GL57)*($B$60&amp;$D$60&lt;&gt;GJ57&amp;GL57)*($D$57&amp;$B$57&lt;&gt;GJ57&amp;GL57)*($D$58&amp;$B$58&lt;&gt;GJ57&amp;GL57)*($D$59&amp;$B$59&lt;&gt;GJ57&amp;GL57)*($D$60&amp;$B$60&lt;&gt;GJ57&amp;GL57),0,IF(ABS(GJ66+GL66-GJ70-GL70)&gt;=PrSettings!$M$7,(ABS(GJ66+GL66-GJ70-GL70-GN57+GO57)&lt;=1)*1,IF(AND(GQ57,$F57=$G57,GJ66+GL66&gt;=PrSettings!$M$6),(ABS(GN57-GJ66-GL66)&lt;=1)*1,IF(AND(GQ57,GJ66+GL66+GJ70+GL70&gt;=PrSettings!$M$8),(ABS(GN57-GJ66-GL66)+ABS(GO57-GJ70-GL70)&lt;=1)*1,"")))),"")</f>
        <v/>
      </c>
      <c r="GU57" s="311" t="str">
        <f>IF(($C$57&amp;$C$58&amp;$C$59&amp;$C$60&amp;$E$57&amp;$E$58&amp;$E$59&amp;$E$60&lt;&gt;"")*(GJ$57&amp;GJ$58&amp;GJ$59&amp;GJ$60&amp;GL$57&amp;GL$58&amp;GL$59&amp;GL$60&lt;&gt;"")*(GJ57&amp;GL57&lt;&gt;""),IF(GP57&lt;&gt;1,0,COUNTIF($B$57:$B$60,GJ57)+COUNTIF($D$57:$D$60,GJ57))+IF(GP52&lt;&gt;1,0,COUNTIF($B$57:$B$60,GL57)+COUNTIF($D$57:$D$60,GL57)),"")</f>
        <v/>
      </c>
      <c r="GV57" s="574"/>
      <c r="GW57" s="306"/>
      <c r="GX57" s="566" t="str">
        <f>IF(GW57="","",VLOOKUP(GW57,Sprache!$D$5:$E$63,2,0))</f>
        <v/>
      </c>
      <c r="GY57" s="296"/>
      <c r="GZ57" s="566" t="str">
        <f>IF(GY57="","",VLOOKUP(GY57,Sprache!$D$5:$E$63,2,0))</f>
        <v/>
      </c>
      <c r="HA57" s="296"/>
      <c r="HB57" s="296"/>
      <c r="HC57" s="310">
        <f>COUNTIF(GW$57:GW$60,GW57)+COUNTIF(GY$57:GY$60,GW57)</f>
        <v>0</v>
      </c>
      <c r="HD57" s="293" t="str">
        <f>IF((HA57&lt;&gt;"")*(HB57&lt;&gt;"")*((IFERROR(VLOOKUP(GW57,$B$57:$F$60,5,0),"")&lt;&gt;"")+(IFERROR(VLOOKUP(GW57,$D$57:$G$60,4,0),"")&lt;&gt;""))*((IFERROR(VLOOKUP(GY57,$B$57:$F$60,5,0),"")&lt;&gt;"")+(IFERROR(VLOOKUP(GY57,$D$57:$G$60,4,0),"")&lt;&gt;"")),IF((HH57&lt;&gt;2)+($B$57&amp;$D$57&lt;&gt;GW57&amp;GY57)*($B$58&amp;$D$58&lt;&gt;GW57&amp;GY57)*($B$59&amp;$D$59&lt;&gt;GW57&amp;GY57)*($B$60&amp;$D$60&lt;&gt;GW57&amp;GY57)*($D$57&amp;$B$57&lt;&gt;GW57&amp;GY57)*($D$58&amp;$B$58&lt;&gt;GW57&amp;GY57)*($D$59&amp;$B$59&lt;&gt;GW57&amp;GY57)*($D$60&amp;$B$60&lt;&gt;GW57&amp;GY57),"0",(GW66+GY66&gt;GW70+GY70)*(HA57&gt;HB57)+(GW66+GY66=GW70+GY70)*(HA57=HB57)+(GW66+GY66&lt;GW70+GY70)*(HA57&lt;HB57)),"")</f>
        <v/>
      </c>
      <c r="HE57" s="293" t="str">
        <f>IF((HD57&lt;&gt;""),IF(OR(GW66+GY66&lt;&gt;GW70+GY70,PrSettings!$M$4="●"),((GW66+GY66-GW70-GY70)=(HA57-HB57))*(HD57=1),0),"")</f>
        <v/>
      </c>
      <c r="HF57" s="293" t="str">
        <f>IF((HE57&lt;&gt;""),IF(HD57="0",0,(GW66+GY66=HA57)*(GW70+GY70=HB57)),"")</f>
        <v/>
      </c>
      <c r="HG57" s="293" t="str">
        <f>IF(HD57&lt;&gt;"",IF((HH57&lt;&gt;2)+($B$57&amp;$D$57&lt;&gt;GW57&amp;GY57)*($B$58&amp;$D$58&lt;&gt;GW57&amp;GY57)*($B$59&amp;$D$59&lt;&gt;GW57&amp;GY57)*($B$60&amp;$D$60&lt;&gt;GW57&amp;GY57)*($D$57&amp;$B$57&lt;&gt;GW57&amp;GY57)*($D$58&amp;$B$58&lt;&gt;GW57&amp;GY57)*($D$59&amp;$B$59&lt;&gt;GW57&amp;GY57)*($D$60&amp;$B$60&lt;&gt;GW57&amp;GY57),0,IF(ABS(GW66+GY66-GW70-GY70)&gt;=PrSettings!$M$7,(ABS(GW66+GY66-GW70-GY70-HA57+HB57)&lt;=1)*1,IF(AND(HD57,$F57=$G57,GW66+GY66&gt;=PrSettings!$M$6),(ABS(HA57-GW66-GY66)&lt;=1)*1,IF(AND(HD57,GW66+GY66+GW70+GY70&gt;=PrSettings!$M$8),(ABS(HA57-GW66-GY66)+ABS(HB57-GW70-GY70)&lt;=1)*1,"")))),"")</f>
        <v/>
      </c>
      <c r="HH57" s="311" t="str">
        <f>IF(($C$57&amp;$C$58&amp;$C$59&amp;$C$60&amp;$E$57&amp;$E$58&amp;$E$59&amp;$E$60&lt;&gt;"")*(GW$57&amp;GW$58&amp;GW$59&amp;GW$60&amp;GY$57&amp;GY$58&amp;GY$59&amp;GY$60&lt;&gt;"")*(GW57&amp;GY57&lt;&gt;""),IF(HC57&lt;&gt;1,0,COUNTIF($B$57:$B$60,GW57)+COUNTIF($D$57:$D$60,GW57))+IF(HC52&lt;&gt;1,0,COUNTIF($B$57:$B$60,GY57)+COUNTIF($D$57:$D$60,GY57)),"")</f>
        <v/>
      </c>
      <c r="HI57" s="574"/>
      <c r="HJ57" s="306"/>
      <c r="HK57" s="566" t="str">
        <f>IF(HJ57="","",VLOOKUP(HJ57,Sprache!$D$5:$E$63,2,0))</f>
        <v/>
      </c>
      <c r="HL57" s="296"/>
      <c r="HM57" s="566" t="str">
        <f>IF(HL57="","",VLOOKUP(HL57,Sprache!$D$5:$E$63,2,0))</f>
        <v/>
      </c>
      <c r="HN57" s="296"/>
      <c r="HO57" s="296"/>
      <c r="HP57" s="310">
        <f>COUNTIF(HJ$57:HJ$60,HJ57)+COUNTIF(HL$57:HL$60,HJ57)</f>
        <v>0</v>
      </c>
      <c r="HQ57" s="293" t="str">
        <f>IF((HN57&lt;&gt;"")*(HO57&lt;&gt;"")*((IFERROR(VLOOKUP(HJ57,$B$57:$F$60,5,0),"")&lt;&gt;"")+(IFERROR(VLOOKUP(HJ57,$D$57:$G$60,4,0),"")&lt;&gt;""))*((IFERROR(VLOOKUP(HL57,$B$57:$F$60,5,0),"")&lt;&gt;"")+(IFERROR(VLOOKUP(HL57,$D$57:$G$60,4,0),"")&lt;&gt;"")),IF((HU57&lt;&gt;2)+($B$57&amp;$D$57&lt;&gt;HJ57&amp;HL57)*($B$58&amp;$D$58&lt;&gt;HJ57&amp;HL57)*($B$59&amp;$D$59&lt;&gt;HJ57&amp;HL57)*($B$60&amp;$D$60&lt;&gt;HJ57&amp;HL57)*($D$57&amp;$B$57&lt;&gt;HJ57&amp;HL57)*($D$58&amp;$B$58&lt;&gt;HJ57&amp;HL57)*($D$59&amp;$B$59&lt;&gt;HJ57&amp;HL57)*($D$60&amp;$B$60&lt;&gt;HJ57&amp;HL57),"0",(HJ66+HL66&gt;HJ70+HL70)*(HN57&gt;HO57)+(HJ66+HL66=HJ70+HL70)*(HN57=HO57)+(HJ66+HL66&lt;HJ70+HL70)*(HN57&lt;HO57)),"")</f>
        <v/>
      </c>
      <c r="HR57" s="293" t="str">
        <f>IF((HQ57&lt;&gt;""),IF(OR(HJ66+HL66&lt;&gt;HJ70+HL70,PrSettings!$M$4="●"),((HJ66+HL66-HJ70-HL70)=(HN57-HO57))*(HQ57=1),0),"")</f>
        <v/>
      </c>
      <c r="HS57" s="293" t="str">
        <f>IF((HR57&lt;&gt;""),IF(HQ57="0",0,(HJ66+HL66=HN57)*(HJ70+HL70=HO57)),"")</f>
        <v/>
      </c>
      <c r="HT57" s="293" t="str">
        <f>IF(HQ57&lt;&gt;"",IF((HU57&lt;&gt;2)+($B$57&amp;$D$57&lt;&gt;HJ57&amp;HL57)*($B$58&amp;$D$58&lt;&gt;HJ57&amp;HL57)*($B$59&amp;$D$59&lt;&gt;HJ57&amp;HL57)*($B$60&amp;$D$60&lt;&gt;HJ57&amp;HL57)*($D$57&amp;$B$57&lt;&gt;HJ57&amp;HL57)*($D$58&amp;$B$58&lt;&gt;HJ57&amp;HL57)*($D$59&amp;$B$59&lt;&gt;HJ57&amp;HL57)*($D$60&amp;$B$60&lt;&gt;HJ57&amp;HL57),0,IF(ABS(HJ66+HL66-HJ70-HL70)&gt;=PrSettings!$M$7,(ABS(HJ66+HL66-HJ70-HL70-HN57+HO57)&lt;=1)*1,IF(AND(HQ57,$F57=$G57,HJ66+HL66&gt;=PrSettings!$M$6),(ABS(HN57-HJ66-HL66)&lt;=1)*1,IF(AND(HQ57,HJ66+HL66+HJ70+HL70&gt;=PrSettings!$M$8),(ABS(HN57-HJ66-HL66)+ABS(HO57-HJ70-HL70)&lt;=1)*1,"")))),"")</f>
        <v/>
      </c>
      <c r="HU57" s="311" t="str">
        <f>IF(($C$57&amp;$C$58&amp;$C$59&amp;$C$60&amp;$E$57&amp;$E$58&amp;$E$59&amp;$E$60&lt;&gt;"")*(HJ$57&amp;HJ$58&amp;HJ$59&amp;HJ$60&amp;HL$57&amp;HL$58&amp;HL$59&amp;HL$60&lt;&gt;"")*(HJ57&amp;HL57&lt;&gt;""),IF(HP57&lt;&gt;1,0,COUNTIF($B$57:$B$60,HJ57)+COUNTIF($D$57:$D$60,HJ57))+IF(HP52&lt;&gt;1,0,COUNTIF($B$57:$B$60,HL57)+COUNTIF($D$57:$D$60,HL57)),"")</f>
        <v/>
      </c>
      <c r="HV57" s="574"/>
      <c r="HW57" s="306"/>
      <c r="HX57" s="566" t="str">
        <f>IF(HW57="","",VLOOKUP(HW57,Sprache!$D$5:$E$63,2,0))</f>
        <v/>
      </c>
      <c r="HY57" s="296"/>
      <c r="HZ57" s="566" t="str">
        <f>IF(HY57="","",VLOOKUP(HY57,Sprache!$D$5:$E$63,2,0))</f>
        <v/>
      </c>
      <c r="IA57" s="296"/>
      <c r="IB57" s="296"/>
      <c r="IC57" s="310">
        <f>COUNTIF(HW$57:HW$60,HW57)+COUNTIF(HY$57:HY$60,HW57)</f>
        <v>0</v>
      </c>
      <c r="ID57" s="293" t="str">
        <f>IF((IA57&lt;&gt;"")*(IB57&lt;&gt;"")*((IFERROR(VLOOKUP(HW57,$B$57:$F$60,5,0),"")&lt;&gt;"")+(IFERROR(VLOOKUP(HW57,$D$57:$G$60,4,0),"")&lt;&gt;""))*((IFERROR(VLOOKUP(HY57,$B$57:$F$60,5,0),"")&lt;&gt;"")+(IFERROR(VLOOKUP(HY57,$D$57:$G$60,4,0),"")&lt;&gt;"")),IF((IH57&lt;&gt;2)+($B$57&amp;$D$57&lt;&gt;HW57&amp;HY57)*($B$58&amp;$D$58&lt;&gt;HW57&amp;HY57)*($B$59&amp;$D$59&lt;&gt;HW57&amp;HY57)*($B$60&amp;$D$60&lt;&gt;HW57&amp;HY57)*($D$57&amp;$B$57&lt;&gt;HW57&amp;HY57)*($D$58&amp;$B$58&lt;&gt;HW57&amp;HY57)*($D$59&amp;$B$59&lt;&gt;HW57&amp;HY57)*($D$60&amp;$B$60&lt;&gt;HW57&amp;HY57),"0",(HW66+HY66&gt;HW70+HY70)*(IA57&gt;IB57)+(HW66+HY66=HW70+HY70)*(IA57=IB57)+(HW66+HY66&lt;HW70+HY70)*(IA57&lt;IB57)),"")</f>
        <v/>
      </c>
      <c r="IE57" s="293" t="str">
        <f>IF((ID57&lt;&gt;""),IF(OR(HW66+HY66&lt;&gt;HW70+HY70,PrSettings!$M$4="●"),((HW66+HY66-HW70-HY70)=(IA57-IB57))*(ID57=1),0),"")</f>
        <v/>
      </c>
      <c r="IF57" s="293" t="str">
        <f>IF((IE57&lt;&gt;""),IF(ID57="0",0,(HW66+HY66=IA57)*(HW70+HY70=IB57)),"")</f>
        <v/>
      </c>
      <c r="IG57" s="293" t="str">
        <f>IF(ID57&lt;&gt;"",IF((IH57&lt;&gt;2)+($B$57&amp;$D$57&lt;&gt;HW57&amp;HY57)*($B$58&amp;$D$58&lt;&gt;HW57&amp;HY57)*($B$59&amp;$D$59&lt;&gt;HW57&amp;HY57)*($B$60&amp;$D$60&lt;&gt;HW57&amp;HY57)*($D$57&amp;$B$57&lt;&gt;HW57&amp;HY57)*($D$58&amp;$B$58&lt;&gt;HW57&amp;HY57)*($D$59&amp;$B$59&lt;&gt;HW57&amp;HY57)*($D$60&amp;$B$60&lt;&gt;HW57&amp;HY57),0,IF(ABS(HW66+HY66-HW70-HY70)&gt;=PrSettings!$M$7,(ABS(HW66+HY66-HW70-HY70-IA57+IB57)&lt;=1)*1,IF(AND(ID57,$F57=$G57,HW66+HY66&gt;=PrSettings!$M$6),(ABS(IA57-HW66-HY66)&lt;=1)*1,IF(AND(ID57,HW66+HY66+HW70+HY70&gt;=PrSettings!$M$8),(ABS(IA57-HW66-HY66)+ABS(IB57-HW70-HY70)&lt;=1)*1,"")))),"")</f>
        <v/>
      </c>
      <c r="IH57" s="311" t="str">
        <f>IF(($C$57&amp;$C$58&amp;$C$59&amp;$C$60&amp;$E$57&amp;$E$58&amp;$E$59&amp;$E$60&lt;&gt;"")*(HW$57&amp;HW$58&amp;HW$59&amp;HW$60&amp;HY$57&amp;HY$58&amp;HY$59&amp;HY$60&lt;&gt;"")*(HW57&amp;HY57&lt;&gt;""),IF(IC57&lt;&gt;1,0,COUNTIF($B$57:$B$60,HW57)+COUNTIF($D$57:$D$60,HW57))+IF(IC52&lt;&gt;1,0,COUNTIF($B$57:$B$60,HY57)+COUNTIF($D$57:$D$60,HY57)),"")</f>
        <v/>
      </c>
      <c r="IJ57" s="306"/>
      <c r="IK57" s="566" t="str">
        <f>IF(IJ57="","",VLOOKUP(IJ57,Sprache!$D$5:$E$63,2,0))</f>
        <v/>
      </c>
      <c r="IL57" s="296"/>
      <c r="IM57" s="566" t="str">
        <f>IF(IL57="","",VLOOKUP(IL57,Sprache!$D$5:$E$63,2,0))</f>
        <v/>
      </c>
      <c r="IN57" s="296"/>
      <c r="IO57" s="296"/>
      <c r="IP57" s="310">
        <f>COUNTIF(IJ$57:IJ$60,IJ57)+COUNTIF(IL$57:IL$60,IJ57)</f>
        <v>0</v>
      </c>
      <c r="IQ57" s="293" t="str">
        <f>IF((IN57&lt;&gt;"")*(IO57&lt;&gt;"")*((IFERROR(VLOOKUP(IJ57,$B$57:$F$60,5,0),"")&lt;&gt;"")+(IFERROR(VLOOKUP(IJ57,$D$57:$G$60,4,0),"")&lt;&gt;""))*((IFERROR(VLOOKUP(IL57,$B$57:$F$60,5,0),"")&lt;&gt;"")+(IFERROR(VLOOKUP(IL57,$D$57:$G$60,4,0),"")&lt;&gt;"")),IF((IU57&lt;&gt;2)+($B$57&amp;$D$57&lt;&gt;IJ57&amp;IL57)*($B$58&amp;$D$58&lt;&gt;IJ57&amp;IL57)*($B$59&amp;$D$59&lt;&gt;IJ57&amp;IL57)*($B$60&amp;$D$60&lt;&gt;IJ57&amp;IL57)*($D$57&amp;$B$57&lt;&gt;IJ57&amp;IL57)*($D$58&amp;$B$58&lt;&gt;IJ57&amp;IL57)*($D$59&amp;$B$59&lt;&gt;IJ57&amp;IL57)*($D$60&amp;$B$60&lt;&gt;IJ57&amp;IL57),"0",(IJ66+IL66&gt;IJ70+IL70)*(IN57&gt;IO57)+(IJ66+IL66=IJ70+IL70)*(IN57=IO57)+(IJ66+IL66&lt;IJ70+IL70)*(IN57&lt;IO57)),"")</f>
        <v/>
      </c>
      <c r="IR57" s="293" t="str">
        <f>IF((IQ57&lt;&gt;""),IF(OR(IJ66+IL66&lt;&gt;IJ70+IL70,PrSettings!$M$4="●"),((IJ66+IL66-IJ70-IL70)=(IN57-IO57))*(IQ57=1),0),"")</f>
        <v/>
      </c>
      <c r="IS57" s="293" t="str">
        <f>IF((IR57&lt;&gt;""),IF(IQ57="0",0,(IJ66+IL66=IN57)*(IJ70+IL70=IO57)),"")</f>
        <v/>
      </c>
      <c r="IT57" s="293" t="str">
        <f>IF(IQ57&lt;&gt;"",IF((IU57&lt;&gt;2)+($B$57&amp;$D$57&lt;&gt;IJ57&amp;IL57)*($B$58&amp;$D$58&lt;&gt;IJ57&amp;IL57)*($B$59&amp;$D$59&lt;&gt;IJ57&amp;IL57)*($B$60&amp;$D$60&lt;&gt;IJ57&amp;IL57)*($D$57&amp;$B$57&lt;&gt;IJ57&amp;IL57)*($D$58&amp;$B$58&lt;&gt;IJ57&amp;IL57)*($D$59&amp;$B$59&lt;&gt;IJ57&amp;IL57)*($D$60&amp;$B$60&lt;&gt;IJ57&amp;IL57),0,IF(ABS(IJ66+IL66-IJ70-IL70)&gt;=PrSettings!$M$7,(ABS(IJ66+IL66-IJ70-IL70-IN57+IO57)&lt;=1)*1,IF(AND(IQ57,$F57=$G57,IJ66+IL66&gt;=PrSettings!$M$6),(ABS(IN57-IJ66-IL66)&lt;=1)*1,IF(AND(IQ57,IJ66+IL66+IJ70+IL70&gt;=PrSettings!$M$8),(ABS(IN57-IJ66-IL66)+ABS(IO57-IJ70-IL70)&lt;=1)*1,"")))),"")</f>
        <v/>
      </c>
      <c r="IU57" s="311" t="str">
        <f>IF(($C$57&amp;$C$58&amp;$C$59&amp;$C$60&amp;$E$57&amp;$E$58&amp;$E$59&amp;$E$60&lt;&gt;"")*(IJ$57&amp;IJ$58&amp;IJ$59&amp;IJ$60&amp;IL$57&amp;IL$58&amp;IL$59&amp;IL$60&lt;&gt;"")*(IJ57&amp;IL57&lt;&gt;""),IF(IP57&lt;&gt;1,0,COUNTIF($B$57:$B$60,IJ57)+COUNTIF($D$57:$D$60,IJ57))+IF(IP52&lt;&gt;1,0,COUNTIF($B$57:$B$60,IL57)+COUNTIF($D$57:$D$60,IL57)),"")</f>
        <v/>
      </c>
      <c r="IV57" s="574"/>
      <c r="IW57" s="306"/>
      <c r="IX57" s="566" t="str">
        <f>IF(IW57="","",VLOOKUP(IW57,Sprache!$D$5:$E$63,2,0))</f>
        <v/>
      </c>
      <c r="IY57" s="296"/>
      <c r="IZ57" s="566" t="str">
        <f>IF(IY57="","",VLOOKUP(IY57,Sprache!$D$5:$E$63,2,0))</f>
        <v/>
      </c>
      <c r="JA57" s="296"/>
      <c r="JB57" s="296"/>
      <c r="JC57" s="310">
        <f>COUNTIF(IW$57:IW$60,IW57)+COUNTIF(IY$57:IY$60,IW57)</f>
        <v>0</v>
      </c>
      <c r="JD57" s="293" t="str">
        <f>IF((JA57&lt;&gt;"")*(JB57&lt;&gt;"")*((IFERROR(VLOOKUP(IW57,$B$57:$F$60,5,0),"")&lt;&gt;"")+(IFERROR(VLOOKUP(IW57,$D$57:$G$60,4,0),"")&lt;&gt;""))*((IFERROR(VLOOKUP(IY57,$B$57:$F$60,5,0),"")&lt;&gt;"")+(IFERROR(VLOOKUP(IY57,$D$57:$G$60,4,0),"")&lt;&gt;"")),IF((JH57&lt;&gt;2)+($B$57&amp;$D$57&lt;&gt;IW57&amp;IY57)*($B$58&amp;$D$58&lt;&gt;IW57&amp;IY57)*($B$59&amp;$D$59&lt;&gt;IW57&amp;IY57)*($B$60&amp;$D$60&lt;&gt;IW57&amp;IY57)*($D$57&amp;$B$57&lt;&gt;IW57&amp;IY57)*($D$58&amp;$B$58&lt;&gt;IW57&amp;IY57)*($D$59&amp;$B$59&lt;&gt;IW57&amp;IY57)*($D$60&amp;$B$60&lt;&gt;IW57&amp;IY57),"0",(IW66+IY66&gt;IW70+IY70)*(JA57&gt;JB57)+(IW66+IY66=IW70+IY70)*(JA57=JB57)+(IW66+IY66&lt;IW70+IY70)*(JA57&lt;JB57)),"")</f>
        <v/>
      </c>
      <c r="JE57" s="293" t="str">
        <f>IF((JD57&lt;&gt;""),IF(OR(IW66+IY66&lt;&gt;IW70+IY70,PrSettings!$M$4="●"),((IW66+IY66-IW70-IY70)=(JA57-JB57))*(JD57=1),0),"")</f>
        <v/>
      </c>
      <c r="JF57" s="293" t="str">
        <f>IF((JE57&lt;&gt;""),IF(JD57="0",0,(IW66+IY66=JA57)*(IW70+IY70=JB57)),"")</f>
        <v/>
      </c>
      <c r="JG57" s="293" t="str">
        <f>IF(JD57&lt;&gt;"",IF((JH57&lt;&gt;2)+($B$57&amp;$D$57&lt;&gt;IW57&amp;IY57)*($B$58&amp;$D$58&lt;&gt;IW57&amp;IY57)*($B$59&amp;$D$59&lt;&gt;IW57&amp;IY57)*($B$60&amp;$D$60&lt;&gt;IW57&amp;IY57)*($D$57&amp;$B$57&lt;&gt;IW57&amp;IY57)*($D$58&amp;$B$58&lt;&gt;IW57&amp;IY57)*($D$59&amp;$B$59&lt;&gt;IW57&amp;IY57)*($D$60&amp;$B$60&lt;&gt;IW57&amp;IY57),0,IF(ABS(IW66+IY66-IW70-IY70)&gt;=PrSettings!$M$7,(ABS(IW66+IY66-IW70-IY70-JA57+JB57)&lt;=1)*1,IF(AND(JD57,$F57=$G57,IW66+IY66&gt;=PrSettings!$M$6),(ABS(JA57-IW66-IY66)&lt;=1)*1,IF(AND(JD57,IW66+IY66+IW70+IY70&gt;=PrSettings!$M$8),(ABS(JA57-IW66-IY66)+ABS(JB57-IW70-IY70)&lt;=1)*1,"")))),"")</f>
        <v/>
      </c>
      <c r="JH57" s="311" t="str">
        <f>IF(($C$57&amp;$C$58&amp;$C$59&amp;$C$60&amp;$E$57&amp;$E$58&amp;$E$59&amp;$E$60&lt;&gt;"")*(IW$57&amp;IW$58&amp;IW$59&amp;IW$60&amp;IY$57&amp;IY$58&amp;IY$59&amp;IY$60&lt;&gt;"")*(IW57&amp;IY57&lt;&gt;""),IF(JC57&lt;&gt;1,0,COUNTIF($B$57:$B$60,IW57)+COUNTIF($D$57:$D$60,IW57))+IF(JC52&lt;&gt;1,0,COUNTIF($B$57:$B$60,IY57)+COUNTIF($D$57:$D$60,IY57)),"")</f>
        <v/>
      </c>
      <c r="JI57" s="574"/>
      <c r="JJ57" s="306"/>
      <c r="JK57" s="566" t="str">
        <f>IF(JJ57="","",VLOOKUP(JJ57,Sprache!$D$5:$E$63,2,0))</f>
        <v/>
      </c>
      <c r="JL57" s="296"/>
      <c r="JM57" s="566" t="str">
        <f>IF(JL57="","",VLOOKUP(JL57,Sprache!$D$5:$E$63,2,0))</f>
        <v/>
      </c>
      <c r="JN57" s="296"/>
      <c r="JO57" s="296"/>
      <c r="JP57" s="310">
        <f>COUNTIF(JJ$57:JJ$60,JJ57)+COUNTIF(JL$57:JL$60,JJ57)</f>
        <v>0</v>
      </c>
      <c r="JQ57" s="293" t="str">
        <f>IF((JN57&lt;&gt;"")*(JO57&lt;&gt;"")*((IFERROR(VLOOKUP(JJ57,$B$57:$F$60,5,0),"")&lt;&gt;"")+(IFERROR(VLOOKUP(JJ57,$D$57:$G$60,4,0),"")&lt;&gt;""))*((IFERROR(VLOOKUP(JL57,$B$57:$F$60,5,0),"")&lt;&gt;"")+(IFERROR(VLOOKUP(JL57,$D$57:$G$60,4,0),"")&lt;&gt;"")),IF((JU57&lt;&gt;2)+($B$57&amp;$D$57&lt;&gt;JJ57&amp;JL57)*($B$58&amp;$D$58&lt;&gt;JJ57&amp;JL57)*($B$59&amp;$D$59&lt;&gt;JJ57&amp;JL57)*($B$60&amp;$D$60&lt;&gt;JJ57&amp;JL57)*($D$57&amp;$B$57&lt;&gt;JJ57&amp;JL57)*($D$58&amp;$B$58&lt;&gt;JJ57&amp;JL57)*($D$59&amp;$B$59&lt;&gt;JJ57&amp;JL57)*($D$60&amp;$B$60&lt;&gt;JJ57&amp;JL57),"0",(JJ66+JL66&gt;JJ70+JL70)*(JN57&gt;JO57)+(JJ66+JL66=JJ70+JL70)*(JN57=JO57)+(JJ66+JL66&lt;JJ70+JL70)*(JN57&lt;JO57)),"")</f>
        <v/>
      </c>
      <c r="JR57" s="293" t="str">
        <f>IF((JQ57&lt;&gt;""),IF(OR(JJ66+JL66&lt;&gt;JJ70+JL70,PrSettings!$M$4="●"),((JJ66+JL66-JJ70-JL70)=(JN57-JO57))*(JQ57=1),0),"")</f>
        <v/>
      </c>
      <c r="JS57" s="293" t="str">
        <f>IF((JR57&lt;&gt;""),IF(JQ57="0",0,(JJ66+JL66=JN57)*(JJ70+JL70=JO57)),"")</f>
        <v/>
      </c>
      <c r="JT57" s="293" t="str">
        <f>IF(JQ57&lt;&gt;"",IF((JU57&lt;&gt;2)+($B$57&amp;$D$57&lt;&gt;JJ57&amp;JL57)*($B$58&amp;$D$58&lt;&gt;JJ57&amp;JL57)*($B$59&amp;$D$59&lt;&gt;JJ57&amp;JL57)*($B$60&amp;$D$60&lt;&gt;JJ57&amp;JL57)*($D$57&amp;$B$57&lt;&gt;JJ57&amp;JL57)*($D$58&amp;$B$58&lt;&gt;JJ57&amp;JL57)*($D$59&amp;$B$59&lt;&gt;JJ57&amp;JL57)*($D$60&amp;$B$60&lt;&gt;JJ57&amp;JL57),0,IF(ABS(JJ66+JL66-JJ70-JL70)&gt;=PrSettings!$M$7,(ABS(JJ66+JL66-JJ70-JL70-JN57+JO57)&lt;=1)*1,IF(AND(JQ57,$F57=$G57,JJ66+JL66&gt;=PrSettings!$M$6),(ABS(JN57-JJ66-JL66)&lt;=1)*1,IF(AND(JQ57,JJ66+JL66+JJ70+JL70&gt;=PrSettings!$M$8),(ABS(JN57-JJ66-JL66)+ABS(JO57-JJ70-JL70)&lt;=1)*1,"")))),"")</f>
        <v/>
      </c>
      <c r="JU57" s="311" t="str">
        <f>IF(($C$57&amp;$C$58&amp;$C$59&amp;$C$60&amp;$E$57&amp;$E$58&amp;$E$59&amp;$E$60&lt;&gt;"")*(JJ$57&amp;JJ$58&amp;JJ$59&amp;JJ$60&amp;JL$57&amp;JL$58&amp;JL$59&amp;JL$60&lt;&gt;"")*(JJ57&amp;JL57&lt;&gt;""),IF(JP57&lt;&gt;1,0,COUNTIF($B$57:$B$60,JJ57)+COUNTIF($D$57:$D$60,JJ57))+IF(JP52&lt;&gt;1,0,COUNTIF($B$57:$B$60,JL57)+COUNTIF($D$57:$D$60,JL57)),"")</f>
        <v/>
      </c>
      <c r="JV57" s="574"/>
      <c r="JW57" s="306"/>
      <c r="JX57" s="566" t="str">
        <f>IF(JW57="","",VLOOKUP(JW57,Sprache!$D$5:$E$63,2,0))</f>
        <v/>
      </c>
      <c r="JY57" s="296"/>
      <c r="JZ57" s="566" t="str">
        <f>IF(JY57="","",VLOOKUP(JY57,Sprache!$D$5:$E$63,2,0))</f>
        <v/>
      </c>
      <c r="KA57" s="296"/>
      <c r="KB57" s="296"/>
      <c r="KC57" s="310">
        <f>COUNTIF(JW$57:JW$60,JW57)+COUNTIF(JY$57:JY$60,JW57)</f>
        <v>0</v>
      </c>
      <c r="KD57" s="293" t="str">
        <f>IF((KA57&lt;&gt;"")*(KB57&lt;&gt;"")*((IFERROR(VLOOKUP(JW57,$B$57:$F$60,5,0),"")&lt;&gt;"")+(IFERROR(VLOOKUP(JW57,$D$57:$G$60,4,0),"")&lt;&gt;""))*((IFERROR(VLOOKUP(JY57,$B$57:$F$60,5,0),"")&lt;&gt;"")+(IFERROR(VLOOKUP(JY57,$D$57:$G$60,4,0),"")&lt;&gt;"")),IF((KH57&lt;&gt;2)+($B$57&amp;$D$57&lt;&gt;JW57&amp;JY57)*($B$58&amp;$D$58&lt;&gt;JW57&amp;JY57)*($B$59&amp;$D$59&lt;&gt;JW57&amp;JY57)*($B$60&amp;$D$60&lt;&gt;JW57&amp;JY57)*($D$57&amp;$B$57&lt;&gt;JW57&amp;JY57)*($D$58&amp;$B$58&lt;&gt;JW57&amp;JY57)*($D$59&amp;$B$59&lt;&gt;JW57&amp;JY57)*($D$60&amp;$B$60&lt;&gt;JW57&amp;JY57),"0",(JW66+JY66&gt;JW70+JY70)*(KA57&gt;KB57)+(JW66+JY66=JW70+JY70)*(KA57=KB57)+(JW66+JY66&lt;JW70+JY70)*(KA57&lt;KB57)),"")</f>
        <v/>
      </c>
      <c r="KE57" s="293" t="str">
        <f>IF((KD57&lt;&gt;""),IF(OR(JW66+JY66&lt;&gt;JW70+JY70,PrSettings!$M$4="●"),((JW66+JY66-JW70-JY70)=(KA57-KB57))*(KD57=1),0),"")</f>
        <v/>
      </c>
      <c r="KF57" s="293" t="str">
        <f>IF((KE57&lt;&gt;""),IF(KD57="0",0,(JW66+JY66=KA57)*(JW70+JY70=KB57)),"")</f>
        <v/>
      </c>
      <c r="KG57" s="293" t="str">
        <f>IF(KD57&lt;&gt;"",IF((KH57&lt;&gt;2)+($B$57&amp;$D$57&lt;&gt;JW57&amp;JY57)*($B$58&amp;$D$58&lt;&gt;JW57&amp;JY57)*($B$59&amp;$D$59&lt;&gt;JW57&amp;JY57)*($B$60&amp;$D$60&lt;&gt;JW57&amp;JY57)*($D$57&amp;$B$57&lt;&gt;JW57&amp;JY57)*($D$58&amp;$B$58&lt;&gt;JW57&amp;JY57)*($D$59&amp;$B$59&lt;&gt;JW57&amp;JY57)*($D$60&amp;$B$60&lt;&gt;JW57&amp;JY57),0,IF(ABS(JW66+JY66-JW70-JY70)&gt;=PrSettings!$M$7,(ABS(JW66+JY66-JW70-JY70-KA57+KB57)&lt;=1)*1,IF(AND(KD57,$F57=$G57,JW66+JY66&gt;=PrSettings!$M$6),(ABS(KA57-JW66-JY66)&lt;=1)*1,IF(AND(KD57,JW66+JY66+JW70+JY70&gt;=PrSettings!$M$8),(ABS(KA57-JW66-JY66)+ABS(KB57-JW70-JY70)&lt;=1)*1,"")))),"")</f>
        <v/>
      </c>
      <c r="KH57" s="311" t="str">
        <f>IF(($C$57&amp;$C$58&amp;$C$59&amp;$C$60&amp;$E$57&amp;$E$58&amp;$E$59&amp;$E$60&lt;&gt;"")*(JW$57&amp;JW$58&amp;JW$59&amp;JW$60&amp;JY$57&amp;JY$58&amp;JY$59&amp;JY$60&lt;&gt;"")*(JW57&amp;JY57&lt;&gt;""),IF(KC57&lt;&gt;1,0,COUNTIF($B$57:$B$60,JW57)+COUNTIF($D$57:$D$60,JW57))+IF(KC52&lt;&gt;1,0,COUNTIF($B$57:$B$60,JY57)+COUNTIF($D$57:$D$60,JY57)),"")</f>
        <v/>
      </c>
      <c r="KJ57" s="306"/>
      <c r="KK57" s="566" t="str">
        <f>IF(KJ57="","",VLOOKUP(KJ57,Sprache!$D$5:$E$63,2,0))</f>
        <v/>
      </c>
      <c r="KL57" s="296"/>
      <c r="KM57" s="566" t="str">
        <f>IF(KL57="","",VLOOKUP(KL57,Sprache!$D$5:$E$63,2,0))</f>
        <v/>
      </c>
      <c r="KN57" s="296"/>
      <c r="KO57" s="296"/>
      <c r="KP57" s="310">
        <f>COUNTIF(KJ$57:KJ$60,KJ57)+COUNTIF(KL$57:KL$60,KJ57)</f>
        <v>0</v>
      </c>
      <c r="KQ57" s="293" t="str">
        <f>IF((KN57&lt;&gt;"")*(KO57&lt;&gt;"")*((IFERROR(VLOOKUP(KJ57,$B$57:$F$60,5,0),"")&lt;&gt;"")+(IFERROR(VLOOKUP(KJ57,$D$57:$G$60,4,0),"")&lt;&gt;""))*((IFERROR(VLOOKUP(KL57,$B$57:$F$60,5,0),"")&lt;&gt;"")+(IFERROR(VLOOKUP(KL57,$D$57:$G$60,4,0),"")&lt;&gt;"")),IF((KU57&lt;&gt;2)+($B$57&amp;$D$57&lt;&gt;KJ57&amp;KL57)*($B$58&amp;$D$58&lt;&gt;KJ57&amp;KL57)*($B$59&amp;$D$59&lt;&gt;KJ57&amp;KL57)*($B$60&amp;$D$60&lt;&gt;KJ57&amp;KL57)*($D$57&amp;$B$57&lt;&gt;KJ57&amp;KL57)*($D$58&amp;$B$58&lt;&gt;KJ57&amp;KL57)*($D$59&amp;$B$59&lt;&gt;KJ57&amp;KL57)*($D$60&amp;$B$60&lt;&gt;KJ57&amp;KL57),"0",(KJ66+KL66&gt;KJ70+KL70)*(KN57&gt;KO57)+(KJ66+KL66=KJ70+KL70)*(KN57=KO57)+(KJ66+KL66&lt;KJ70+KL70)*(KN57&lt;KO57)),"")</f>
        <v/>
      </c>
      <c r="KR57" s="293" t="str">
        <f>IF((KQ57&lt;&gt;""),IF(OR(KJ66+KL66&lt;&gt;KJ70+KL70,PrSettings!$M$4="●"),((KJ66+KL66-KJ70-KL70)=(KN57-KO57))*(KQ57=1),0),"")</f>
        <v/>
      </c>
      <c r="KS57" s="293" t="str">
        <f>IF((KR57&lt;&gt;""),IF(KQ57="0",0,(KJ66+KL66=KN57)*(KJ70+KL70=KO57)),"")</f>
        <v/>
      </c>
      <c r="KT57" s="293" t="str">
        <f>IF(KQ57&lt;&gt;"",IF((KU57&lt;&gt;2)+($B$57&amp;$D$57&lt;&gt;KJ57&amp;KL57)*($B$58&amp;$D$58&lt;&gt;KJ57&amp;KL57)*($B$59&amp;$D$59&lt;&gt;KJ57&amp;KL57)*($B$60&amp;$D$60&lt;&gt;KJ57&amp;KL57)*($D$57&amp;$B$57&lt;&gt;KJ57&amp;KL57)*($D$58&amp;$B$58&lt;&gt;KJ57&amp;KL57)*($D$59&amp;$B$59&lt;&gt;KJ57&amp;KL57)*($D$60&amp;$B$60&lt;&gt;KJ57&amp;KL57),0,IF(ABS(KJ66+KL66-KJ70-KL70)&gt;=PrSettings!$M$7,(ABS(KJ66+KL66-KJ70-KL70-KN57+KO57)&lt;=1)*1,IF(AND(KQ57,$F57=$G57,KJ66+KL66&gt;=PrSettings!$M$6),(ABS(KN57-KJ66-KL66)&lt;=1)*1,IF(AND(KQ57,KJ66+KL66+KJ70+KL70&gt;=PrSettings!$M$8),(ABS(KN57-KJ66-KL66)+ABS(KO57-KJ70-KL70)&lt;=1)*1,"")))),"")</f>
        <v/>
      </c>
      <c r="KU57" s="311" t="str">
        <f>IF(($C$57&amp;$C$58&amp;$C$59&amp;$C$60&amp;$E$57&amp;$E$58&amp;$E$59&amp;$E$60&lt;&gt;"")*(KJ$57&amp;KJ$58&amp;KJ$59&amp;KJ$60&amp;KL$57&amp;KL$58&amp;KL$59&amp;KL$60&lt;&gt;"")*(KJ57&amp;KL57&lt;&gt;""),IF(KP57&lt;&gt;1,0,COUNTIF($B$57:$B$60,KJ57)+COUNTIF($D$57:$D$60,KJ57))+IF(KP52&lt;&gt;1,0,COUNTIF($B$57:$B$60,KL57)+COUNTIF($D$57:$D$60,KL57)),"")</f>
        <v/>
      </c>
      <c r="KV57" s="574"/>
      <c r="KW57" s="306"/>
      <c r="KX57" s="566" t="str">
        <f>IF(KW57="","",VLOOKUP(KW57,Sprache!$D$5:$E$63,2,0))</f>
        <v/>
      </c>
      <c r="KY57" s="296"/>
      <c r="KZ57" s="566" t="str">
        <f>IF(KY57="","",VLOOKUP(KY57,Sprache!$D$5:$E$63,2,0))</f>
        <v/>
      </c>
      <c r="LA57" s="296"/>
      <c r="LB57" s="296"/>
      <c r="LC57" s="310">
        <f>COUNTIF(KW$57:KW$60,KW57)+COUNTIF(KY$57:KY$60,KW57)</f>
        <v>0</v>
      </c>
      <c r="LD57" s="293" t="str">
        <f>IF((LA57&lt;&gt;"")*(LB57&lt;&gt;"")*((IFERROR(VLOOKUP(KW57,$B$57:$F$60,5,0),"")&lt;&gt;"")+(IFERROR(VLOOKUP(KW57,$D$57:$G$60,4,0),"")&lt;&gt;""))*((IFERROR(VLOOKUP(KY57,$B$57:$F$60,5,0),"")&lt;&gt;"")+(IFERROR(VLOOKUP(KY57,$D$57:$G$60,4,0),"")&lt;&gt;"")),IF((LH57&lt;&gt;2)+($B$57&amp;$D$57&lt;&gt;KW57&amp;KY57)*($B$58&amp;$D$58&lt;&gt;KW57&amp;KY57)*($B$59&amp;$D$59&lt;&gt;KW57&amp;KY57)*($B$60&amp;$D$60&lt;&gt;KW57&amp;KY57)*($D$57&amp;$B$57&lt;&gt;KW57&amp;KY57)*($D$58&amp;$B$58&lt;&gt;KW57&amp;KY57)*($D$59&amp;$B$59&lt;&gt;KW57&amp;KY57)*($D$60&amp;$B$60&lt;&gt;KW57&amp;KY57),"0",(KW66+KY66&gt;KW70+KY70)*(LA57&gt;LB57)+(KW66+KY66=KW70+KY70)*(LA57=LB57)+(KW66+KY66&lt;KW70+KY70)*(LA57&lt;LB57)),"")</f>
        <v/>
      </c>
      <c r="LE57" s="293" t="str">
        <f>IF((LD57&lt;&gt;""),IF(OR(KW66+KY66&lt;&gt;KW70+KY70,PrSettings!$M$4="●"),((KW66+KY66-KW70-KY70)=(LA57-LB57))*(LD57=1),0),"")</f>
        <v/>
      </c>
      <c r="LF57" s="293" t="str">
        <f>IF((LE57&lt;&gt;""),IF(LD57="0",0,(KW66+KY66=LA57)*(KW70+KY70=LB57)),"")</f>
        <v/>
      </c>
      <c r="LG57" s="293" t="str">
        <f>IF(LD57&lt;&gt;"",IF((LH57&lt;&gt;2)+($B$57&amp;$D$57&lt;&gt;KW57&amp;KY57)*($B$58&amp;$D$58&lt;&gt;KW57&amp;KY57)*($B$59&amp;$D$59&lt;&gt;KW57&amp;KY57)*($B$60&amp;$D$60&lt;&gt;KW57&amp;KY57)*($D$57&amp;$B$57&lt;&gt;KW57&amp;KY57)*($D$58&amp;$B$58&lt;&gt;KW57&amp;KY57)*($D$59&amp;$B$59&lt;&gt;KW57&amp;KY57)*($D$60&amp;$B$60&lt;&gt;KW57&amp;KY57),0,IF(ABS(KW66+KY66-KW70-KY70)&gt;=PrSettings!$M$7,(ABS(KW66+KY66-KW70-KY70-LA57+LB57)&lt;=1)*1,IF(AND(LD57,$F57=$G57,KW66+KY66&gt;=PrSettings!$M$6),(ABS(LA57-KW66-KY66)&lt;=1)*1,IF(AND(LD57,KW66+KY66+KW70+KY70&gt;=PrSettings!$M$8),(ABS(LA57-KW66-KY66)+ABS(LB57-KW70-KY70)&lt;=1)*1,"")))),"")</f>
        <v/>
      </c>
      <c r="LH57" s="311" t="str">
        <f>IF(($C$57&amp;$C$58&amp;$C$59&amp;$C$60&amp;$E$57&amp;$E$58&amp;$E$59&amp;$E$60&lt;&gt;"")*(KW$57&amp;KW$58&amp;KW$59&amp;KW$60&amp;KY$57&amp;KY$58&amp;KY$59&amp;KY$60&lt;&gt;"")*(KW57&amp;KY57&lt;&gt;""),IF(LC57&lt;&gt;1,0,COUNTIF($B$57:$B$60,KW57)+COUNTIF($D$57:$D$60,KW57))+IF(LC52&lt;&gt;1,0,COUNTIF($B$57:$B$60,KY57)+COUNTIF($D$57:$D$60,KY57)),"")</f>
        <v/>
      </c>
      <c r="LI57" s="574"/>
      <c r="LJ57" s="306"/>
      <c r="LK57" s="566" t="str">
        <f>IF(LJ57="","",VLOOKUP(LJ57,Sprache!$D$5:$E$63,2,0))</f>
        <v/>
      </c>
      <c r="LL57" s="296"/>
      <c r="LM57" s="566" t="str">
        <f>IF(LL57="","",VLOOKUP(LL57,Sprache!$D$5:$E$63,2,0))</f>
        <v/>
      </c>
      <c r="LN57" s="296"/>
      <c r="LO57" s="296"/>
      <c r="LP57" s="310">
        <f>COUNTIF(LJ$57:LJ$60,LJ57)+COUNTIF(LL$57:LL$60,LJ57)</f>
        <v>0</v>
      </c>
      <c r="LQ57" s="293" t="str">
        <f>IF((LN57&lt;&gt;"")*(LO57&lt;&gt;"")*((IFERROR(VLOOKUP(LJ57,$B$57:$F$60,5,0),"")&lt;&gt;"")+(IFERROR(VLOOKUP(LJ57,$D$57:$G$60,4,0),"")&lt;&gt;""))*((IFERROR(VLOOKUP(LL57,$B$57:$F$60,5,0),"")&lt;&gt;"")+(IFERROR(VLOOKUP(LL57,$D$57:$G$60,4,0),"")&lt;&gt;"")),IF((LU57&lt;&gt;2)+($B$57&amp;$D$57&lt;&gt;LJ57&amp;LL57)*($B$58&amp;$D$58&lt;&gt;LJ57&amp;LL57)*($B$59&amp;$D$59&lt;&gt;LJ57&amp;LL57)*($B$60&amp;$D$60&lt;&gt;LJ57&amp;LL57)*($D$57&amp;$B$57&lt;&gt;LJ57&amp;LL57)*($D$58&amp;$B$58&lt;&gt;LJ57&amp;LL57)*($D$59&amp;$B$59&lt;&gt;LJ57&amp;LL57)*($D$60&amp;$B$60&lt;&gt;LJ57&amp;LL57),"0",(LJ66+LL66&gt;LJ70+LL70)*(LN57&gt;LO57)+(LJ66+LL66=LJ70+LL70)*(LN57=LO57)+(LJ66+LL66&lt;LJ70+LL70)*(LN57&lt;LO57)),"")</f>
        <v/>
      </c>
      <c r="LR57" s="293" t="str">
        <f>IF((LQ57&lt;&gt;""),IF(OR(LJ66+LL66&lt;&gt;LJ70+LL70,PrSettings!$M$4="●"),((LJ66+LL66-LJ70-LL70)=(LN57-LO57))*(LQ57=1),0),"")</f>
        <v/>
      </c>
      <c r="LS57" s="293" t="str">
        <f>IF((LR57&lt;&gt;""),IF(LQ57="0",0,(LJ66+LL66=LN57)*(LJ70+LL70=LO57)),"")</f>
        <v/>
      </c>
      <c r="LT57" s="293" t="str">
        <f>IF(LQ57&lt;&gt;"",IF((LU57&lt;&gt;2)+($B$57&amp;$D$57&lt;&gt;LJ57&amp;LL57)*($B$58&amp;$D$58&lt;&gt;LJ57&amp;LL57)*($B$59&amp;$D$59&lt;&gt;LJ57&amp;LL57)*($B$60&amp;$D$60&lt;&gt;LJ57&amp;LL57)*($D$57&amp;$B$57&lt;&gt;LJ57&amp;LL57)*($D$58&amp;$B$58&lt;&gt;LJ57&amp;LL57)*($D$59&amp;$B$59&lt;&gt;LJ57&amp;LL57)*($D$60&amp;$B$60&lt;&gt;LJ57&amp;LL57),0,IF(ABS(LJ66+LL66-LJ70-LL70)&gt;=PrSettings!$M$7,(ABS(LJ66+LL66-LJ70-LL70-LN57+LO57)&lt;=1)*1,IF(AND(LQ57,$F57=$G57,LJ66+LL66&gt;=PrSettings!$M$6),(ABS(LN57-LJ66-LL66)&lt;=1)*1,IF(AND(LQ57,LJ66+LL66+LJ70+LL70&gt;=PrSettings!$M$8),(ABS(LN57-LJ66-LL66)+ABS(LO57-LJ70-LL70)&lt;=1)*1,"")))),"")</f>
        <v/>
      </c>
      <c r="LU57" s="311" t="str">
        <f>IF(($C$57&amp;$C$58&amp;$C$59&amp;$C$60&amp;$E$57&amp;$E$58&amp;$E$59&amp;$E$60&lt;&gt;"")*(LJ$57&amp;LJ$58&amp;LJ$59&amp;LJ$60&amp;LL$57&amp;LL$58&amp;LL$59&amp;LL$60&lt;&gt;"")*(LJ57&amp;LL57&lt;&gt;""),IF(LP57&lt;&gt;1,0,COUNTIF($B$57:$B$60,LJ57)+COUNTIF($D$57:$D$60,LJ57))+IF(LP52&lt;&gt;1,0,COUNTIF($B$57:$B$60,LL57)+COUNTIF($D$57:$D$60,LL57)),"")</f>
        <v/>
      </c>
      <c r="LV57" s="574"/>
      <c r="LW57" s="306"/>
      <c r="LX57" s="566" t="str">
        <f>IF(LW57="","",VLOOKUP(LW57,Sprache!$D$5:$E$63,2,0))</f>
        <v/>
      </c>
      <c r="LY57" s="296"/>
      <c r="LZ57" s="566" t="str">
        <f>IF(LY57="","",VLOOKUP(LY57,Sprache!$D$5:$E$63,2,0))</f>
        <v/>
      </c>
      <c r="MA57" s="296"/>
      <c r="MB57" s="296"/>
      <c r="MC57" s="310">
        <f>COUNTIF(LW$57:LW$60,LW57)+COUNTIF(LY$57:LY$60,LW57)</f>
        <v>0</v>
      </c>
      <c r="MD57" s="293" t="str">
        <f>IF((MA57&lt;&gt;"")*(MB57&lt;&gt;"")*((IFERROR(VLOOKUP(LW57,$B$57:$F$60,5,0),"")&lt;&gt;"")+(IFERROR(VLOOKUP(LW57,$D$57:$G$60,4,0),"")&lt;&gt;""))*((IFERROR(VLOOKUP(LY57,$B$57:$F$60,5,0),"")&lt;&gt;"")+(IFERROR(VLOOKUP(LY57,$D$57:$G$60,4,0),"")&lt;&gt;"")),IF((MH57&lt;&gt;2)+($B$57&amp;$D$57&lt;&gt;LW57&amp;LY57)*($B$58&amp;$D$58&lt;&gt;LW57&amp;LY57)*($B$59&amp;$D$59&lt;&gt;LW57&amp;LY57)*($B$60&amp;$D$60&lt;&gt;LW57&amp;LY57)*($D$57&amp;$B$57&lt;&gt;LW57&amp;LY57)*($D$58&amp;$B$58&lt;&gt;LW57&amp;LY57)*($D$59&amp;$B$59&lt;&gt;LW57&amp;LY57)*($D$60&amp;$B$60&lt;&gt;LW57&amp;LY57),"0",(LW66+LY66&gt;LW70+LY70)*(MA57&gt;MB57)+(LW66+LY66=LW70+LY70)*(MA57=MB57)+(LW66+LY66&lt;LW70+LY70)*(MA57&lt;MB57)),"")</f>
        <v/>
      </c>
      <c r="ME57" s="293" t="str">
        <f>IF((MD57&lt;&gt;""),IF(OR(LW66+LY66&lt;&gt;LW70+LY70,PrSettings!$M$4="●"),((LW66+LY66-LW70-LY70)=(MA57-MB57))*(MD57=1),0),"")</f>
        <v/>
      </c>
      <c r="MF57" s="293" t="str">
        <f>IF((ME57&lt;&gt;""),IF(MD57="0",0,(LW66+LY66=MA57)*(LW70+LY70=MB57)),"")</f>
        <v/>
      </c>
      <c r="MG57" s="293" t="str">
        <f>IF(MD57&lt;&gt;"",IF((MH57&lt;&gt;2)+($B$57&amp;$D$57&lt;&gt;LW57&amp;LY57)*($B$58&amp;$D$58&lt;&gt;LW57&amp;LY57)*($B$59&amp;$D$59&lt;&gt;LW57&amp;LY57)*($B$60&amp;$D$60&lt;&gt;LW57&amp;LY57)*($D$57&amp;$B$57&lt;&gt;LW57&amp;LY57)*($D$58&amp;$B$58&lt;&gt;LW57&amp;LY57)*($D$59&amp;$B$59&lt;&gt;LW57&amp;LY57)*($D$60&amp;$B$60&lt;&gt;LW57&amp;LY57),0,IF(ABS(LW66+LY66-LW70-LY70)&gt;=PrSettings!$M$7,(ABS(LW66+LY66-LW70-LY70-MA57+MB57)&lt;=1)*1,IF(AND(MD57,$F57=$G57,LW66+LY66&gt;=PrSettings!$M$6),(ABS(MA57-LW66-LY66)&lt;=1)*1,IF(AND(MD57,LW66+LY66+LW70+LY70&gt;=PrSettings!$M$8),(ABS(MA57-LW66-LY66)+ABS(MB57-LW70-LY70)&lt;=1)*1,"")))),"")</f>
        <v/>
      </c>
      <c r="MH57" s="311" t="str">
        <f>IF(($C$57&amp;$C$58&amp;$C$59&amp;$C$60&amp;$E$57&amp;$E$58&amp;$E$59&amp;$E$60&lt;&gt;"")*(LW$57&amp;LW$58&amp;LW$59&amp;LW$60&amp;LY$57&amp;LY$58&amp;LY$59&amp;LY$60&lt;&gt;"")*(LW57&amp;LY57&lt;&gt;""),IF(MC57&lt;&gt;1,0,COUNTIF($B$57:$B$60,LW57)+COUNTIF($D$57:$D$60,LW57))+IF(MC52&lt;&gt;1,0,COUNTIF($B$57:$B$60,LY57)+COUNTIF($D$57:$D$60,LY57)),"")</f>
        <v/>
      </c>
    </row>
    <row r="58" spans="1:346" s="24" customFormat="1" x14ac:dyDescent="0.25">
      <c r="A58" s="272"/>
      <c r="B58" s="291" t="str">
        <f>IF(C58="","",INDEX(Groups!$C$7:$C$35,MATCH(C58,Groups!$D$7:$D$35,0)))</f>
        <v/>
      </c>
      <c r="C58" s="292" t="str">
        <f>EURO!$I$64</f>
        <v/>
      </c>
      <c r="D58" s="293" t="str">
        <f>IF(E58="","",INDEX(Groups!$C$7:$C$35,MATCH(E58,Groups!$D$7:$D$35,0)))</f>
        <v/>
      </c>
      <c r="E58" s="292" t="str">
        <f>EURO!$K$64</f>
        <v/>
      </c>
      <c r="F58" s="294" t="str">
        <f>IF(AND(EURO!$I$65&lt;&gt;"",EURO!$K$65&lt;&gt;""),EURO!$I$65,"")</f>
        <v/>
      </c>
      <c r="G58" s="295" t="str">
        <f>IF(AND(EURO!$I$65&lt;&gt;"",EURO!$K$65&lt;&gt;""),EURO!$K$65,"")</f>
        <v/>
      </c>
      <c r="H58" s="558" t="str">
        <f>IF(AND(F58&lt;&gt;"",G58&lt;&gt;"",F58=G58,EURO!$I$67&lt;&gt;"",EURO!$K$67&lt;&gt;""),"("&amp;EURO!$I$67&amp;Sprache!$E$149&amp;EURO!$K$67&amp;")","")</f>
        <v/>
      </c>
      <c r="I58" s="552"/>
      <c r="J58" s="306"/>
      <c r="K58" s="566" t="str">
        <f>IF(J58="","",VLOOKUP(J58,Sprache!$D$5:$E$63,2,0))</f>
        <v/>
      </c>
      <c r="L58" s="296"/>
      <c r="M58" s="566" t="str">
        <f>IF(L58="","",VLOOKUP(L58,Sprache!$D$5:$E$63,2,0))</f>
        <v/>
      </c>
      <c r="N58" s="296"/>
      <c r="O58" s="296"/>
      <c r="P58" s="562">
        <f>COUNTIF(J$57:J$60,J58)+COUNTIF(L$57:L$60,J58)</f>
        <v>0</v>
      </c>
      <c r="Q58" s="293" t="str">
        <f>IF((N58&lt;&gt;"")*(O58&lt;&gt;"")*((IFERROR(VLOOKUP(J58,$B$57:$F$60,5,0),"")&lt;&gt;"")+(IFERROR(VLOOKUP(J58,$D$57:$G$60,4,0),"")&lt;&gt;""))*((IFERROR(VLOOKUP(L58,$B$57:$F$60,5,0),"")&lt;&gt;"")+(IFERROR(VLOOKUP(L58,$D$57:$G$60,4,0),"")&lt;&gt;"")),IF((U58&lt;&gt;2)+($B$57&amp;$D$57&lt;&gt;J58&amp;L58)*($B$58&amp;$D$58&lt;&gt;J58&amp;L58)*($B$59&amp;$D$59&lt;&gt;J58&amp;L58)*($B$60&amp;$D$60&lt;&gt;J58&amp;L58)*($D$57&amp;$B$57&lt;&gt;J58&amp;L58)*($D$58&amp;$B$58&lt;&gt;J58&amp;L58)*($D$59&amp;$B$59&lt;&gt;J58&amp;L58)*($D$60&amp;$B$60&lt;&gt;J58&amp;L58),"0",(J67+L67&gt;J71+L71)*(N58&gt;O58)+(J67+L67=J71+L71)*(N58=O58)+(J67+L67&lt;J71+L71)*(N58&lt;O58)),"")</f>
        <v/>
      </c>
      <c r="R58" s="293" t="str">
        <f>IF((Q58&lt;&gt;""),IF(OR(J67+L67&lt;&gt;J71+L71,PrSettings!$M$4="●"),((J67+L67-J71-L71)=(N58-O58))*(Q58=1),0),"")</f>
        <v/>
      </c>
      <c r="S58" s="293" t="str">
        <f>IF((R58&lt;&gt;""),IF(Q58="0",0,(J67+L67=N58)*(J71+L71=O58)),"")</f>
        <v/>
      </c>
      <c r="T58" s="293" t="str">
        <f>IF(Q58&lt;&gt;"",IF((U58&lt;&gt;2)+($B$57&amp;$D$57&lt;&gt;J58&amp;L58)*($B$58&amp;$D$58&lt;&gt;J58&amp;L58)*($B$59&amp;$D$59&lt;&gt;J58&amp;L58)*($B$60&amp;$D$60&lt;&gt;J58&amp;L58)*($D$57&amp;$B$57&lt;&gt;J58&amp;L58)*($D$58&amp;$B$58&lt;&gt;J58&amp;L58)*($D$59&amp;$B$59&lt;&gt;J58&amp;L58)*($D$60&amp;$B$60&lt;&gt;J58&amp;L58),0,IF(ABS(J67+L67-J71-L71)&gt;=PrSettings!$M$7,(ABS(J67+L67-J71-L71-N58+O58)&lt;=1)*1,IF(AND(Q58,$F58=$G58,J67+L67&gt;=PrSettings!$M$6),(ABS(N58-J67-L67)&lt;=1)*1,IF(AND(Q58,J67+L67+J71+L71&gt;=PrSettings!$M$8),(ABS(N58-J67-L67)+ABS(O58-J71-L71)&lt;=1)*1,"")))),"")</f>
        <v/>
      </c>
      <c r="U58" s="311" t="str">
        <f t="shared" ref="U58:U60" si="833">IF(($C$57&amp;$C$58&amp;$C$59&amp;$C$60&amp;$E$57&amp;$E$58&amp;$E$59&amp;$E$60&lt;&gt;"")*(J$57&amp;J$58&amp;J$59&amp;J$60&amp;L$57&amp;L$58&amp;L$59&amp;L$60&lt;&gt;"")*(J58&amp;L58&lt;&gt;""),IF(P58&lt;&gt;1,0,COUNTIF($B$57:$B$60,J58)+COUNTIF($D$57:$D$60,J58))+IF(P53&lt;&gt;1,0,COUNTIF($B$57:$B$60,L58)+COUNTIF($D$57:$D$60,L58)),"")</f>
        <v/>
      </c>
      <c r="W58" s="306"/>
      <c r="X58" s="566" t="str">
        <f>IF(W58="","",VLOOKUP(W58,Sprache!$D$5:$E$63,2,0))</f>
        <v/>
      </c>
      <c r="Y58" s="296"/>
      <c r="Z58" s="566" t="str">
        <f>IF(Y58="","",VLOOKUP(Y58,Sprache!$D$5:$E$63,2,0))</f>
        <v/>
      </c>
      <c r="AA58" s="296"/>
      <c r="AB58" s="296"/>
      <c r="AC58" s="562">
        <f>COUNTIF(W$57:W$60,W58)+COUNTIF(Y$57:Y$60,W58)</f>
        <v>0</v>
      </c>
      <c r="AD58" s="293" t="str">
        <f>IF((AA58&lt;&gt;"")*(AB58&lt;&gt;"")*((IFERROR(VLOOKUP(W58,$B$57:$F$60,5,0),"")&lt;&gt;"")+(IFERROR(VLOOKUP(W58,$D$57:$G$60,4,0),"")&lt;&gt;""))*((IFERROR(VLOOKUP(Y58,$B$57:$F$60,5,0),"")&lt;&gt;"")+(IFERROR(VLOOKUP(Y58,$D$57:$G$60,4,0),"")&lt;&gt;"")),IF((AH58&lt;&gt;2)+($B$57&amp;$D$57&lt;&gt;W58&amp;Y58)*($B$58&amp;$D$58&lt;&gt;W58&amp;Y58)*($B$59&amp;$D$59&lt;&gt;W58&amp;Y58)*($B$60&amp;$D$60&lt;&gt;W58&amp;Y58)*($D$57&amp;$B$57&lt;&gt;W58&amp;Y58)*($D$58&amp;$B$58&lt;&gt;W58&amp;Y58)*($D$59&amp;$B$59&lt;&gt;W58&amp;Y58)*($D$60&amp;$B$60&lt;&gt;W58&amp;Y58),"0",(W67+Y67&gt;W71+Y71)*(AA58&gt;AB58)+(W67+Y67=W71+Y71)*(AA58=AB58)+(W67+Y67&lt;W71+Y71)*(AA58&lt;AB58)),"")</f>
        <v/>
      </c>
      <c r="AE58" s="293" t="str">
        <f>IF((AD58&lt;&gt;""),IF(OR(W67+Y67&lt;&gt;W71+Y71,PrSettings!$M$4="●"),((W67+Y67-W71-Y71)=(AA58-AB58))*(AD58=1),0),"")</f>
        <v/>
      </c>
      <c r="AF58" s="293" t="str">
        <f>IF((AE58&lt;&gt;""),IF(AD58="0",0,(W67+Y67=AA58)*(W71+Y71=AB58)),"")</f>
        <v/>
      </c>
      <c r="AG58" s="293" t="str">
        <f>IF(AD58&lt;&gt;"",IF((AH58&lt;&gt;2)+($B$57&amp;$D$57&lt;&gt;W58&amp;Y58)*($B$58&amp;$D$58&lt;&gt;W58&amp;Y58)*($B$59&amp;$D$59&lt;&gt;W58&amp;Y58)*($B$60&amp;$D$60&lt;&gt;W58&amp;Y58)*($D$57&amp;$B$57&lt;&gt;W58&amp;Y58)*($D$58&amp;$B$58&lt;&gt;W58&amp;Y58)*($D$59&amp;$B$59&lt;&gt;W58&amp;Y58)*($D$60&amp;$B$60&lt;&gt;W58&amp;Y58),0,IF(ABS(W67+Y67-W71-Y71)&gt;=PrSettings!$M$7,(ABS(W67+Y67-W71-Y71-AA58+AB58)&lt;=1)*1,IF(AND(AD58,$F58=$G58,W67+Y67&gt;=PrSettings!$M$6),(ABS(AA58-W67-Y67)&lt;=1)*1,IF(AND(AD58,W67+Y67+W71+Y71&gt;=PrSettings!$M$8),(ABS(AA58-W67-Y67)+ABS(AB58-W71-Y71)&lt;=1)*1,"")))),"")</f>
        <v/>
      </c>
      <c r="AH58" s="311" t="str">
        <f t="shared" ref="AH58:AH60" si="834">IF(($C$57&amp;$C$58&amp;$C$59&amp;$C$60&amp;$E$57&amp;$E$58&amp;$E$59&amp;$E$60&lt;&gt;"")*(W$57&amp;W$58&amp;W$59&amp;W$60&amp;Y$57&amp;Y$58&amp;Y$59&amp;Y$60&lt;&gt;"")*(W58&amp;Y58&lt;&gt;""),IF(AC58&lt;&gt;1,0,COUNTIF($B$57:$B$60,W58)+COUNTIF($D$57:$D$60,W58))+IF(AC53&lt;&gt;1,0,COUNTIF($B$57:$B$60,Y58)+COUNTIF($D$57:$D$60,Y58)),"")</f>
        <v/>
      </c>
      <c r="AJ58" s="306"/>
      <c r="AK58" s="566" t="str">
        <f>IF(AJ58="","",VLOOKUP(AJ58,Sprache!$D$5:$E$63,2,0))</f>
        <v/>
      </c>
      <c r="AL58" s="296"/>
      <c r="AM58" s="566" t="str">
        <f>IF(AL58="","",VLOOKUP(AL58,Sprache!$D$5:$E$63,2,0))</f>
        <v/>
      </c>
      <c r="AN58" s="296"/>
      <c r="AO58" s="296"/>
      <c r="AP58" s="562">
        <f>COUNTIF(AJ$57:AJ$60,AJ58)+COUNTIF(AL$57:AL$60,AJ58)</f>
        <v>0</v>
      </c>
      <c r="AQ58" s="293" t="str">
        <f>IF((AN58&lt;&gt;"")*(AO58&lt;&gt;"")*((IFERROR(VLOOKUP(AJ58,$B$57:$F$60,5,0),"")&lt;&gt;"")+(IFERROR(VLOOKUP(AJ58,$D$57:$G$60,4,0),"")&lt;&gt;""))*((IFERROR(VLOOKUP(AL58,$B$57:$F$60,5,0),"")&lt;&gt;"")+(IFERROR(VLOOKUP(AL58,$D$57:$G$60,4,0),"")&lt;&gt;"")),IF((AU58&lt;&gt;2)+($B$57&amp;$D$57&lt;&gt;AJ58&amp;AL58)*($B$58&amp;$D$58&lt;&gt;AJ58&amp;AL58)*($B$59&amp;$D$59&lt;&gt;AJ58&amp;AL58)*($B$60&amp;$D$60&lt;&gt;AJ58&amp;AL58)*($D$57&amp;$B$57&lt;&gt;AJ58&amp;AL58)*($D$58&amp;$B$58&lt;&gt;AJ58&amp;AL58)*($D$59&amp;$B$59&lt;&gt;AJ58&amp;AL58)*($D$60&amp;$B$60&lt;&gt;AJ58&amp;AL58),"0",(AJ67+AL67&gt;AJ71+AL71)*(AN58&gt;AO58)+(AJ67+AL67=AJ71+AL71)*(AN58=AO58)+(AJ67+AL67&lt;AJ71+AL71)*(AN58&lt;AO58)),"")</f>
        <v/>
      </c>
      <c r="AR58" s="293" t="str">
        <f>IF((AQ58&lt;&gt;""),IF(OR(AJ67+AL67&lt;&gt;AJ71+AL71,PrSettings!$M$4="●"),((AJ67+AL67-AJ71-AL71)=(AN58-AO58))*(AQ58=1),0),"")</f>
        <v/>
      </c>
      <c r="AS58" s="293" t="str">
        <f>IF((AR58&lt;&gt;""),IF(AQ58="0",0,(AJ67+AL67=AN58)*(AJ71+AL71=AO58)),"")</f>
        <v/>
      </c>
      <c r="AT58" s="293" t="str">
        <f>IF(AQ58&lt;&gt;"",IF((AU58&lt;&gt;2)+($B$57&amp;$D$57&lt;&gt;AJ58&amp;AL58)*($B$58&amp;$D$58&lt;&gt;AJ58&amp;AL58)*($B$59&amp;$D$59&lt;&gt;AJ58&amp;AL58)*($B$60&amp;$D$60&lt;&gt;AJ58&amp;AL58)*($D$57&amp;$B$57&lt;&gt;AJ58&amp;AL58)*($D$58&amp;$B$58&lt;&gt;AJ58&amp;AL58)*($D$59&amp;$B$59&lt;&gt;AJ58&amp;AL58)*($D$60&amp;$B$60&lt;&gt;AJ58&amp;AL58),0,IF(ABS(AJ67+AL67-AJ71-AL71)&gt;=PrSettings!$M$7,(ABS(AJ67+AL67-AJ71-AL71-AN58+AO58)&lt;=1)*1,IF(AND(AQ58,$F58=$G58,AJ67+AL67&gt;=PrSettings!$M$6),(ABS(AN58-AJ67-AL67)&lt;=1)*1,IF(AND(AQ58,AJ67+AL67+AJ71+AL71&gt;=PrSettings!$M$8),(ABS(AN58-AJ67-AL67)+ABS(AO58-AJ71-AL71)&lt;=1)*1,"")))),"")</f>
        <v/>
      </c>
      <c r="AU58" s="311" t="str">
        <f t="shared" ref="AU58:AU60" si="835">IF(($C$57&amp;$C$58&amp;$C$59&amp;$C$60&amp;$E$57&amp;$E$58&amp;$E$59&amp;$E$60&lt;&gt;"")*(AJ$57&amp;AJ$58&amp;AJ$59&amp;AJ$60&amp;AL$57&amp;AL$58&amp;AL$59&amp;AL$60&lt;&gt;"")*(AJ58&amp;AL58&lt;&gt;""),IF(AP58&lt;&gt;1,0,COUNTIF($B$57:$B$60,AJ58)+COUNTIF($D$57:$D$60,AJ58))+IF(AP53&lt;&gt;1,0,COUNTIF($B$57:$B$60,AL58)+COUNTIF($D$57:$D$60,AL58)),"")</f>
        <v/>
      </c>
      <c r="AW58" s="306"/>
      <c r="AX58" s="566" t="str">
        <f>IF(AW58="","",VLOOKUP(AW58,Sprache!$D$5:$E$63,2,0))</f>
        <v/>
      </c>
      <c r="AY58" s="296"/>
      <c r="AZ58" s="566" t="str">
        <f>IF(AY58="","",VLOOKUP(AY58,Sprache!$D$5:$E$63,2,0))</f>
        <v/>
      </c>
      <c r="BA58" s="296"/>
      <c r="BB58" s="296"/>
      <c r="BC58" s="562">
        <f>COUNTIF(AW$57:AW$60,AW58)+COUNTIF(AY$57:AY$60,AW58)</f>
        <v>0</v>
      </c>
      <c r="BD58" s="293" t="str">
        <f>IF((BA58&lt;&gt;"")*(BB58&lt;&gt;"")*((IFERROR(VLOOKUP(AW58,$B$57:$F$60,5,0),"")&lt;&gt;"")+(IFERROR(VLOOKUP(AW58,$D$57:$G$60,4,0),"")&lt;&gt;""))*((IFERROR(VLOOKUP(AY58,$B$57:$F$60,5,0),"")&lt;&gt;"")+(IFERROR(VLOOKUP(AY58,$D$57:$G$60,4,0),"")&lt;&gt;"")),IF((BH58&lt;&gt;2)+($B$57&amp;$D$57&lt;&gt;AW58&amp;AY58)*($B$58&amp;$D$58&lt;&gt;AW58&amp;AY58)*($B$59&amp;$D$59&lt;&gt;AW58&amp;AY58)*($B$60&amp;$D$60&lt;&gt;AW58&amp;AY58)*($D$57&amp;$B$57&lt;&gt;AW58&amp;AY58)*($D$58&amp;$B$58&lt;&gt;AW58&amp;AY58)*($D$59&amp;$B$59&lt;&gt;AW58&amp;AY58)*($D$60&amp;$B$60&lt;&gt;AW58&amp;AY58),"0",(AW67+AY67&gt;AW71+AY71)*(BA58&gt;BB58)+(AW67+AY67=AW71+AY71)*(BA58=BB58)+(AW67+AY67&lt;AW71+AY71)*(BA58&lt;BB58)),"")</f>
        <v/>
      </c>
      <c r="BE58" s="293" t="str">
        <f>IF((BD58&lt;&gt;""),IF(OR(AW67+AY67&lt;&gt;AW71+AY71,PrSettings!$M$4="●"),((AW67+AY67-AW71-AY71)=(BA58-BB58))*(BD58=1),0),"")</f>
        <v/>
      </c>
      <c r="BF58" s="293" t="str">
        <f>IF((BE58&lt;&gt;""),IF(BD58="0",0,(AW67+AY67=BA58)*(AW71+AY71=BB58)),"")</f>
        <v/>
      </c>
      <c r="BG58" s="293" t="str">
        <f>IF(BD58&lt;&gt;"",IF((BH58&lt;&gt;2)+($B$57&amp;$D$57&lt;&gt;AW58&amp;AY58)*($B$58&amp;$D$58&lt;&gt;AW58&amp;AY58)*($B$59&amp;$D$59&lt;&gt;AW58&amp;AY58)*($B$60&amp;$D$60&lt;&gt;AW58&amp;AY58)*($D$57&amp;$B$57&lt;&gt;AW58&amp;AY58)*($D$58&amp;$B$58&lt;&gt;AW58&amp;AY58)*($D$59&amp;$B$59&lt;&gt;AW58&amp;AY58)*($D$60&amp;$B$60&lt;&gt;AW58&amp;AY58),0,IF(ABS(AW67+AY67-AW71-AY71)&gt;=PrSettings!$M$7,(ABS(AW67+AY67-AW71-AY71-BA58+BB58)&lt;=1)*1,IF(AND(BD58,$F58=$G58,AW67+AY67&gt;=PrSettings!$M$6),(ABS(BA58-AW67-AY67)&lt;=1)*1,IF(AND(BD58,AW67+AY67+AW71+AY71&gt;=PrSettings!$M$8),(ABS(BA58-AW67-AY67)+ABS(BB58-AW71-AY71)&lt;=1)*1,"")))),"")</f>
        <v/>
      </c>
      <c r="BH58" s="311" t="str">
        <f t="shared" ref="BH58:BH60" si="836">IF(($C$57&amp;$C$58&amp;$C$59&amp;$C$60&amp;$E$57&amp;$E$58&amp;$E$59&amp;$E$60&lt;&gt;"")*(AW$57&amp;AW$58&amp;AW$59&amp;AW$60&amp;AY$57&amp;AY$58&amp;AY$59&amp;AY$60&lt;&gt;"")*(AW58&amp;AY58&lt;&gt;""),IF(BC58&lt;&gt;1,0,COUNTIF($B$57:$B$60,AW58)+COUNTIF($D$57:$D$60,AW58))+IF(BC53&lt;&gt;1,0,COUNTIF($B$57:$B$60,AY58)+COUNTIF($D$57:$D$60,AY58)),"")</f>
        <v/>
      </c>
      <c r="BJ58" s="306"/>
      <c r="BK58" s="566" t="str">
        <f>IF(BJ58="","",VLOOKUP(BJ58,Sprache!$D$5:$E$63,2,0))</f>
        <v/>
      </c>
      <c r="BL58" s="296"/>
      <c r="BM58" s="566" t="str">
        <f>IF(BL58="","",VLOOKUP(BL58,Sprache!$D$5:$E$63,2,0))</f>
        <v/>
      </c>
      <c r="BN58" s="296"/>
      <c r="BO58" s="296"/>
      <c r="BP58" s="562">
        <f>COUNTIF(BJ$57:BJ$60,BJ58)+COUNTIF(BL$57:BL$60,BJ58)</f>
        <v>0</v>
      </c>
      <c r="BQ58" s="293" t="str">
        <f>IF((BN58&lt;&gt;"")*(BO58&lt;&gt;"")*((IFERROR(VLOOKUP(BJ58,$B$57:$F$60,5,0),"")&lt;&gt;"")+(IFERROR(VLOOKUP(BJ58,$D$57:$G$60,4,0),"")&lt;&gt;""))*((IFERROR(VLOOKUP(BL58,$B$57:$F$60,5,0),"")&lt;&gt;"")+(IFERROR(VLOOKUP(BL58,$D$57:$G$60,4,0),"")&lt;&gt;"")),IF((BU58&lt;&gt;2)+($B$57&amp;$D$57&lt;&gt;BJ58&amp;BL58)*($B$58&amp;$D$58&lt;&gt;BJ58&amp;BL58)*($B$59&amp;$D$59&lt;&gt;BJ58&amp;BL58)*($B$60&amp;$D$60&lt;&gt;BJ58&amp;BL58)*($D$57&amp;$B$57&lt;&gt;BJ58&amp;BL58)*($D$58&amp;$B$58&lt;&gt;BJ58&amp;BL58)*($D$59&amp;$B$59&lt;&gt;BJ58&amp;BL58)*($D$60&amp;$B$60&lt;&gt;BJ58&amp;BL58),"0",(BJ67+BL67&gt;BJ71+BL71)*(BN58&gt;BO58)+(BJ67+BL67=BJ71+BL71)*(BN58=BO58)+(BJ67+BL67&lt;BJ71+BL71)*(BN58&lt;BO58)),"")</f>
        <v/>
      </c>
      <c r="BR58" s="293" t="str">
        <f>IF((BQ58&lt;&gt;""),IF(OR(BJ67+BL67&lt;&gt;BJ71+BL71,PrSettings!$M$4="●"),((BJ67+BL67-BJ71-BL71)=(BN58-BO58))*(BQ58=1),0),"")</f>
        <v/>
      </c>
      <c r="BS58" s="293" t="str">
        <f>IF((BR58&lt;&gt;""),IF(BQ58="0",0,(BJ67+BL67=BN58)*(BJ71+BL71=BO58)),"")</f>
        <v/>
      </c>
      <c r="BT58" s="293" t="str">
        <f>IF(BQ58&lt;&gt;"",IF((BU58&lt;&gt;2)+($B$57&amp;$D$57&lt;&gt;BJ58&amp;BL58)*($B$58&amp;$D$58&lt;&gt;BJ58&amp;BL58)*($B$59&amp;$D$59&lt;&gt;BJ58&amp;BL58)*($B$60&amp;$D$60&lt;&gt;BJ58&amp;BL58)*($D$57&amp;$B$57&lt;&gt;BJ58&amp;BL58)*($D$58&amp;$B$58&lt;&gt;BJ58&amp;BL58)*($D$59&amp;$B$59&lt;&gt;BJ58&amp;BL58)*($D$60&amp;$B$60&lt;&gt;BJ58&amp;BL58),0,IF(ABS(BJ67+BL67-BJ71-BL71)&gt;=PrSettings!$M$7,(ABS(BJ67+BL67-BJ71-BL71-BN58+BO58)&lt;=1)*1,IF(AND(BQ58,$F58=$G58,BJ67+BL67&gt;=PrSettings!$M$6),(ABS(BN58-BJ67-BL67)&lt;=1)*1,IF(AND(BQ58,BJ67+BL67+BJ71+BL71&gt;=PrSettings!$M$8),(ABS(BN58-BJ67-BL67)+ABS(BO58-BJ71-BL71)&lt;=1)*1,"")))),"")</f>
        <v/>
      </c>
      <c r="BU58" s="311" t="str">
        <f t="shared" ref="BU58:BU60" si="837">IF(($C$57&amp;$C$58&amp;$C$59&amp;$C$60&amp;$E$57&amp;$E$58&amp;$E$59&amp;$E$60&lt;&gt;"")*(BJ$57&amp;BJ$58&amp;BJ$59&amp;BJ$60&amp;BL$57&amp;BL$58&amp;BL$59&amp;BL$60&lt;&gt;"")*(BJ58&amp;BL58&lt;&gt;""),IF(BP58&lt;&gt;1,0,COUNTIF($B$57:$B$60,BJ58)+COUNTIF($D$57:$D$60,BJ58))+IF(BP53&lt;&gt;1,0,COUNTIF($B$57:$B$60,BL58)+COUNTIF($D$57:$D$60,BL58)),"")</f>
        <v/>
      </c>
      <c r="BW58" s="306"/>
      <c r="BX58" s="566" t="str">
        <f>IF(BW58="","",VLOOKUP(BW58,Sprache!$D$5:$E$63,2,0))</f>
        <v/>
      </c>
      <c r="BY58" s="296"/>
      <c r="BZ58" s="566" t="str">
        <f>IF(BY58="","",VLOOKUP(BY58,Sprache!$D$5:$E$63,2,0))</f>
        <v/>
      </c>
      <c r="CA58" s="296"/>
      <c r="CB58" s="296"/>
      <c r="CC58" s="562">
        <f>COUNTIF(BW$57:BW$60,BW58)+COUNTIF(BY$57:BY$60,BW58)</f>
        <v>0</v>
      </c>
      <c r="CD58" s="293" t="str">
        <f>IF((CA58&lt;&gt;"")*(CB58&lt;&gt;"")*((IFERROR(VLOOKUP(BW58,$B$57:$F$60,5,0),"")&lt;&gt;"")+(IFERROR(VLOOKUP(BW58,$D$57:$G$60,4,0),"")&lt;&gt;""))*((IFERROR(VLOOKUP(BY58,$B$57:$F$60,5,0),"")&lt;&gt;"")+(IFERROR(VLOOKUP(BY58,$D$57:$G$60,4,0),"")&lt;&gt;"")),IF((CH58&lt;&gt;2)+($B$57&amp;$D$57&lt;&gt;BW58&amp;BY58)*($B$58&amp;$D$58&lt;&gt;BW58&amp;BY58)*($B$59&amp;$D$59&lt;&gt;BW58&amp;BY58)*($B$60&amp;$D$60&lt;&gt;BW58&amp;BY58)*($D$57&amp;$B$57&lt;&gt;BW58&amp;BY58)*($D$58&amp;$B$58&lt;&gt;BW58&amp;BY58)*($D$59&amp;$B$59&lt;&gt;BW58&amp;BY58)*($D$60&amp;$B$60&lt;&gt;BW58&amp;BY58),"0",(BW67+BY67&gt;BW71+BY71)*(CA58&gt;CB58)+(BW67+BY67=BW71+BY71)*(CA58=CB58)+(BW67+BY67&lt;BW71+BY71)*(CA58&lt;CB58)),"")</f>
        <v/>
      </c>
      <c r="CE58" s="293" t="str">
        <f>IF((CD58&lt;&gt;""),IF(OR(BW67+BY67&lt;&gt;BW71+BY71,PrSettings!$M$4="●"),((BW67+BY67-BW71-BY71)=(CA58-CB58))*(CD58=1),0),"")</f>
        <v/>
      </c>
      <c r="CF58" s="293" t="str">
        <f>IF((CE58&lt;&gt;""),IF(CD58="0",0,(BW67+BY67=CA58)*(BW71+BY71=CB58)),"")</f>
        <v/>
      </c>
      <c r="CG58" s="293" t="str">
        <f>IF(CD58&lt;&gt;"",IF((CH58&lt;&gt;2)+($B$57&amp;$D$57&lt;&gt;BW58&amp;BY58)*($B$58&amp;$D$58&lt;&gt;BW58&amp;BY58)*($B$59&amp;$D$59&lt;&gt;BW58&amp;BY58)*($B$60&amp;$D$60&lt;&gt;BW58&amp;BY58)*($D$57&amp;$B$57&lt;&gt;BW58&amp;BY58)*($D$58&amp;$B$58&lt;&gt;BW58&amp;BY58)*($D$59&amp;$B$59&lt;&gt;BW58&amp;BY58)*($D$60&amp;$B$60&lt;&gt;BW58&amp;BY58),0,IF(ABS(BW67+BY67-BW71-BY71)&gt;=PrSettings!$M$7,(ABS(BW67+BY67-BW71-BY71-CA58+CB58)&lt;=1)*1,IF(AND(CD58,$F58=$G58,BW67+BY67&gt;=PrSettings!$M$6),(ABS(CA58-BW67-BY67)&lt;=1)*1,IF(AND(CD58,BW67+BY67+BW71+BY71&gt;=PrSettings!$M$8),(ABS(CA58-BW67-BY67)+ABS(CB58-BW71-BY71)&lt;=1)*1,"")))),"")</f>
        <v/>
      </c>
      <c r="CH58" s="311" t="str">
        <f t="shared" ref="CH58:CH60" si="838">IF(($C$57&amp;$C$58&amp;$C$59&amp;$C$60&amp;$E$57&amp;$E$58&amp;$E$59&amp;$E$60&lt;&gt;"")*(BW$57&amp;BW$58&amp;BW$59&amp;BW$60&amp;BY$57&amp;BY$58&amp;BY$59&amp;BY$60&lt;&gt;"")*(BW58&amp;BY58&lt;&gt;""),IF(CC58&lt;&gt;1,0,COUNTIF($B$57:$B$60,BW58)+COUNTIF($D$57:$D$60,BW58))+IF(CC53&lt;&gt;1,0,COUNTIF($B$57:$B$60,BY58)+COUNTIF($D$57:$D$60,BY58)),"")</f>
        <v/>
      </c>
      <c r="CJ58" s="306"/>
      <c r="CK58" s="566" t="str">
        <f>IF(CJ58="","",VLOOKUP(CJ58,Sprache!$D$5:$E$63,2,0))</f>
        <v/>
      </c>
      <c r="CL58" s="296"/>
      <c r="CM58" s="566" t="str">
        <f>IF(CL58="","",VLOOKUP(CL58,Sprache!$D$5:$E$63,2,0))</f>
        <v/>
      </c>
      <c r="CN58" s="296"/>
      <c r="CO58" s="296"/>
      <c r="CP58" s="562">
        <f>COUNTIF(CJ$57:CJ$60,CJ58)+COUNTIF(CL$57:CL$60,CJ58)</f>
        <v>0</v>
      </c>
      <c r="CQ58" s="293" t="str">
        <f>IF((CN58&lt;&gt;"")*(CO58&lt;&gt;"")*((IFERROR(VLOOKUP(CJ58,$B$57:$F$60,5,0),"")&lt;&gt;"")+(IFERROR(VLOOKUP(CJ58,$D$57:$G$60,4,0),"")&lt;&gt;""))*((IFERROR(VLOOKUP(CL58,$B$57:$F$60,5,0),"")&lt;&gt;"")+(IFERROR(VLOOKUP(CL58,$D$57:$G$60,4,0),"")&lt;&gt;"")),IF((CU58&lt;&gt;2)+($B$57&amp;$D$57&lt;&gt;CJ58&amp;CL58)*($B$58&amp;$D$58&lt;&gt;CJ58&amp;CL58)*($B$59&amp;$D$59&lt;&gt;CJ58&amp;CL58)*($B$60&amp;$D$60&lt;&gt;CJ58&amp;CL58)*($D$57&amp;$B$57&lt;&gt;CJ58&amp;CL58)*($D$58&amp;$B$58&lt;&gt;CJ58&amp;CL58)*($D$59&amp;$B$59&lt;&gt;CJ58&amp;CL58)*($D$60&amp;$B$60&lt;&gt;CJ58&amp;CL58),"0",(CJ67+CL67&gt;CJ71+CL71)*(CN58&gt;CO58)+(CJ67+CL67=CJ71+CL71)*(CN58=CO58)+(CJ67+CL67&lt;CJ71+CL71)*(CN58&lt;CO58)),"")</f>
        <v/>
      </c>
      <c r="CR58" s="293" t="str">
        <f>IF((CQ58&lt;&gt;""),IF(OR(CJ67+CL67&lt;&gt;CJ71+CL71,PrSettings!$M$4="●"),((CJ67+CL67-CJ71-CL71)=(CN58-CO58))*(CQ58=1),0),"")</f>
        <v/>
      </c>
      <c r="CS58" s="293" t="str">
        <f>IF((CR58&lt;&gt;""),IF(CQ58="0",0,(CJ67+CL67=CN58)*(CJ71+CL71=CO58)),"")</f>
        <v/>
      </c>
      <c r="CT58" s="293" t="str">
        <f>IF(CQ58&lt;&gt;"",IF((CU58&lt;&gt;2)+($B$57&amp;$D$57&lt;&gt;CJ58&amp;CL58)*($B$58&amp;$D$58&lt;&gt;CJ58&amp;CL58)*($B$59&amp;$D$59&lt;&gt;CJ58&amp;CL58)*($B$60&amp;$D$60&lt;&gt;CJ58&amp;CL58)*($D$57&amp;$B$57&lt;&gt;CJ58&amp;CL58)*($D$58&amp;$B$58&lt;&gt;CJ58&amp;CL58)*($D$59&amp;$B$59&lt;&gt;CJ58&amp;CL58)*($D$60&amp;$B$60&lt;&gt;CJ58&amp;CL58),0,IF(ABS(CJ67+CL67-CJ71-CL71)&gt;=PrSettings!$M$7,(ABS(CJ67+CL67-CJ71-CL71-CN58+CO58)&lt;=1)*1,IF(AND(CQ58,$F58=$G58,CJ67+CL67&gt;=PrSettings!$M$6),(ABS(CN58-CJ67-CL67)&lt;=1)*1,IF(AND(CQ58,CJ67+CL67+CJ71+CL71&gt;=PrSettings!$M$8),(ABS(CN58-CJ67-CL67)+ABS(CO58-CJ71-CL71)&lt;=1)*1,"")))),"")</f>
        <v/>
      </c>
      <c r="CU58" s="311" t="str">
        <f t="shared" ref="CU58:CU60" si="839">IF(($C$57&amp;$C$58&amp;$C$59&amp;$C$60&amp;$E$57&amp;$E$58&amp;$E$59&amp;$E$60&lt;&gt;"")*(CJ$57&amp;CJ$58&amp;CJ$59&amp;CJ$60&amp;CL$57&amp;CL$58&amp;CL$59&amp;CL$60&lt;&gt;"")*(CJ58&amp;CL58&lt;&gt;""),IF(CP58&lt;&gt;1,0,COUNTIF($B$57:$B$60,CJ58)+COUNTIF($D$57:$D$60,CJ58))+IF(CP53&lt;&gt;1,0,COUNTIF($B$57:$B$60,CL58)+COUNTIF($D$57:$D$60,CL58)),"")</f>
        <v/>
      </c>
      <c r="CV58" s="574"/>
      <c r="CW58" s="306"/>
      <c r="CX58" s="566" t="str">
        <f>IF(CW58="","",VLOOKUP(CW58,Sprache!$D$5:$E$63,2,0))</f>
        <v/>
      </c>
      <c r="CY58" s="296"/>
      <c r="CZ58" s="566" t="str">
        <f>IF(CY58="","",VLOOKUP(CY58,Sprache!$D$5:$E$63,2,0))</f>
        <v/>
      </c>
      <c r="DA58" s="296"/>
      <c r="DB58" s="296"/>
      <c r="DC58" s="562">
        <f>COUNTIF(CW$57:CW$60,CW58)+COUNTIF(CY$57:CY$60,CW58)</f>
        <v>0</v>
      </c>
      <c r="DD58" s="293" t="str">
        <f>IF((DA58&lt;&gt;"")*(DB58&lt;&gt;"")*((IFERROR(VLOOKUP(CW58,$B$57:$F$60,5,0),"")&lt;&gt;"")+(IFERROR(VLOOKUP(CW58,$D$57:$G$60,4,0),"")&lt;&gt;""))*((IFERROR(VLOOKUP(CY58,$B$57:$F$60,5,0),"")&lt;&gt;"")+(IFERROR(VLOOKUP(CY58,$D$57:$G$60,4,0),"")&lt;&gt;"")),IF((DH58&lt;&gt;2)+($B$57&amp;$D$57&lt;&gt;CW58&amp;CY58)*($B$58&amp;$D$58&lt;&gt;CW58&amp;CY58)*($B$59&amp;$D$59&lt;&gt;CW58&amp;CY58)*($B$60&amp;$D$60&lt;&gt;CW58&amp;CY58)*($D$57&amp;$B$57&lt;&gt;CW58&amp;CY58)*($D$58&amp;$B$58&lt;&gt;CW58&amp;CY58)*($D$59&amp;$B$59&lt;&gt;CW58&amp;CY58)*($D$60&amp;$B$60&lt;&gt;CW58&amp;CY58),"0",(CW67+CY67&gt;CW71+CY71)*(DA58&gt;DB58)+(CW67+CY67=CW71+CY71)*(DA58=DB58)+(CW67+CY67&lt;CW71+CY71)*(DA58&lt;DB58)),"")</f>
        <v/>
      </c>
      <c r="DE58" s="293" t="str">
        <f>IF((DD58&lt;&gt;""),IF(OR(CW67+CY67&lt;&gt;CW71+CY71,PrSettings!$M$4="●"),((CW67+CY67-CW71-CY71)=(DA58-DB58))*(DD58=1),0),"")</f>
        <v/>
      </c>
      <c r="DF58" s="293" t="str">
        <f>IF((DE58&lt;&gt;""),IF(DD58="0",0,(CW67+CY67=DA58)*(CW71+CY71=DB58)),"")</f>
        <v/>
      </c>
      <c r="DG58" s="293" t="str">
        <f>IF(DD58&lt;&gt;"",IF((DH58&lt;&gt;2)+($B$57&amp;$D$57&lt;&gt;CW58&amp;CY58)*($B$58&amp;$D$58&lt;&gt;CW58&amp;CY58)*($B$59&amp;$D$59&lt;&gt;CW58&amp;CY58)*($B$60&amp;$D$60&lt;&gt;CW58&amp;CY58)*($D$57&amp;$B$57&lt;&gt;CW58&amp;CY58)*($D$58&amp;$B$58&lt;&gt;CW58&amp;CY58)*($D$59&amp;$B$59&lt;&gt;CW58&amp;CY58)*($D$60&amp;$B$60&lt;&gt;CW58&amp;CY58),0,IF(ABS(CW67+CY67-CW71-CY71)&gt;=PrSettings!$M$7,(ABS(CW67+CY67-CW71-CY71-DA58+DB58)&lt;=1)*1,IF(AND(DD58,$F58=$G58,CW67+CY67&gt;=PrSettings!$M$6),(ABS(DA58-CW67-CY67)&lt;=1)*1,IF(AND(DD58,CW67+CY67+CW71+CY71&gt;=PrSettings!$M$8),(ABS(DA58-CW67-CY67)+ABS(DB58-CW71-CY71)&lt;=1)*1,"")))),"")</f>
        <v/>
      </c>
      <c r="DH58" s="311" t="str">
        <f t="shared" ref="DH58:DH60" si="840">IF(($C$57&amp;$C$58&amp;$C$59&amp;$C$60&amp;$E$57&amp;$E$58&amp;$E$59&amp;$E$60&lt;&gt;"")*(CW$57&amp;CW$58&amp;CW$59&amp;CW$60&amp;CY$57&amp;CY$58&amp;CY$59&amp;CY$60&lt;&gt;"")*(CW58&amp;CY58&lt;&gt;""),IF(DC58&lt;&gt;1,0,COUNTIF($B$57:$B$60,CW58)+COUNTIF($D$57:$D$60,CW58))+IF(DC53&lt;&gt;1,0,COUNTIF($B$57:$B$60,CY58)+COUNTIF($D$57:$D$60,CY58)),"")</f>
        <v/>
      </c>
      <c r="DI58" s="574"/>
      <c r="DJ58" s="306"/>
      <c r="DK58" s="566" t="str">
        <f>IF(DJ58="","",VLOOKUP(DJ58,Sprache!$D$5:$E$63,2,0))</f>
        <v/>
      </c>
      <c r="DL58" s="296"/>
      <c r="DM58" s="566" t="str">
        <f>IF(DL58="","",VLOOKUP(DL58,Sprache!$D$5:$E$63,2,0))</f>
        <v/>
      </c>
      <c r="DN58" s="296"/>
      <c r="DO58" s="296"/>
      <c r="DP58" s="562">
        <f>COUNTIF(DJ$57:DJ$60,DJ58)+COUNTIF(DL$57:DL$60,DJ58)</f>
        <v>0</v>
      </c>
      <c r="DQ58" s="293" t="str">
        <f>IF((DN58&lt;&gt;"")*(DO58&lt;&gt;"")*((IFERROR(VLOOKUP(DJ58,$B$57:$F$60,5,0),"")&lt;&gt;"")+(IFERROR(VLOOKUP(DJ58,$D$57:$G$60,4,0),"")&lt;&gt;""))*((IFERROR(VLOOKUP(DL58,$B$57:$F$60,5,0),"")&lt;&gt;"")+(IFERROR(VLOOKUP(DL58,$D$57:$G$60,4,0),"")&lt;&gt;"")),IF((DU58&lt;&gt;2)+($B$57&amp;$D$57&lt;&gt;DJ58&amp;DL58)*($B$58&amp;$D$58&lt;&gt;DJ58&amp;DL58)*($B$59&amp;$D$59&lt;&gt;DJ58&amp;DL58)*($B$60&amp;$D$60&lt;&gt;DJ58&amp;DL58)*($D$57&amp;$B$57&lt;&gt;DJ58&amp;DL58)*($D$58&amp;$B$58&lt;&gt;DJ58&amp;DL58)*($D$59&amp;$B$59&lt;&gt;DJ58&amp;DL58)*($D$60&amp;$B$60&lt;&gt;DJ58&amp;DL58),"0",(DJ67+DL67&gt;DJ71+DL71)*(DN58&gt;DO58)+(DJ67+DL67=DJ71+DL71)*(DN58=DO58)+(DJ67+DL67&lt;DJ71+DL71)*(DN58&lt;DO58)),"")</f>
        <v/>
      </c>
      <c r="DR58" s="293" t="str">
        <f>IF((DQ58&lt;&gt;""),IF(OR(DJ67+DL67&lt;&gt;DJ71+DL71,PrSettings!$M$4="●"),((DJ67+DL67-DJ71-DL71)=(DN58-DO58))*(DQ58=1),0),"")</f>
        <v/>
      </c>
      <c r="DS58" s="293" t="str">
        <f>IF((DR58&lt;&gt;""),IF(DQ58="0",0,(DJ67+DL67=DN58)*(DJ71+DL71=DO58)),"")</f>
        <v/>
      </c>
      <c r="DT58" s="293" t="str">
        <f>IF(DQ58&lt;&gt;"",IF((DU58&lt;&gt;2)+($B$57&amp;$D$57&lt;&gt;DJ58&amp;DL58)*($B$58&amp;$D$58&lt;&gt;DJ58&amp;DL58)*($B$59&amp;$D$59&lt;&gt;DJ58&amp;DL58)*($B$60&amp;$D$60&lt;&gt;DJ58&amp;DL58)*($D$57&amp;$B$57&lt;&gt;DJ58&amp;DL58)*($D$58&amp;$B$58&lt;&gt;DJ58&amp;DL58)*($D$59&amp;$B$59&lt;&gt;DJ58&amp;DL58)*($D$60&amp;$B$60&lt;&gt;DJ58&amp;DL58),0,IF(ABS(DJ67+DL67-DJ71-DL71)&gt;=PrSettings!$M$7,(ABS(DJ67+DL67-DJ71-DL71-DN58+DO58)&lt;=1)*1,IF(AND(DQ58,$F58=$G58,DJ67+DL67&gt;=PrSettings!$M$6),(ABS(DN58-DJ67-DL67)&lt;=1)*1,IF(AND(DQ58,DJ67+DL67+DJ71+DL71&gt;=PrSettings!$M$8),(ABS(DN58-DJ67-DL67)+ABS(DO58-DJ71-DL71)&lt;=1)*1,"")))),"")</f>
        <v/>
      </c>
      <c r="DU58" s="311" t="str">
        <f t="shared" ref="DU58:DU60" si="841">IF(($C$57&amp;$C$58&amp;$C$59&amp;$C$60&amp;$E$57&amp;$E$58&amp;$E$59&amp;$E$60&lt;&gt;"")*(DJ$57&amp;DJ$58&amp;DJ$59&amp;DJ$60&amp;DL$57&amp;DL$58&amp;DL$59&amp;DL$60&lt;&gt;"")*(DJ58&amp;DL58&lt;&gt;""),IF(DP58&lt;&gt;1,0,COUNTIF($B$57:$B$60,DJ58)+COUNTIF($D$57:$D$60,DJ58))+IF(DP53&lt;&gt;1,0,COUNTIF($B$57:$B$60,DL58)+COUNTIF($D$57:$D$60,DL58)),"")</f>
        <v/>
      </c>
      <c r="DV58" s="574"/>
      <c r="DW58" s="306"/>
      <c r="DX58" s="566" t="str">
        <f>IF(DW58="","",VLOOKUP(DW58,Sprache!$D$5:$E$63,2,0))</f>
        <v/>
      </c>
      <c r="DY58" s="296"/>
      <c r="DZ58" s="566" t="str">
        <f>IF(DY58="","",VLOOKUP(DY58,Sprache!$D$5:$E$63,2,0))</f>
        <v/>
      </c>
      <c r="EA58" s="296"/>
      <c r="EB58" s="296"/>
      <c r="EC58" s="562">
        <f>COUNTIF(DW$57:DW$60,DW58)+COUNTIF(DY$57:DY$60,DW58)</f>
        <v>0</v>
      </c>
      <c r="ED58" s="293" t="str">
        <f>IF((EA58&lt;&gt;"")*(EB58&lt;&gt;"")*((IFERROR(VLOOKUP(DW58,$B$57:$F$60,5,0),"")&lt;&gt;"")+(IFERROR(VLOOKUP(DW58,$D$57:$G$60,4,0),"")&lt;&gt;""))*((IFERROR(VLOOKUP(DY58,$B$57:$F$60,5,0),"")&lt;&gt;"")+(IFERROR(VLOOKUP(DY58,$D$57:$G$60,4,0),"")&lt;&gt;"")),IF((EH58&lt;&gt;2)+($B$57&amp;$D$57&lt;&gt;DW58&amp;DY58)*($B$58&amp;$D$58&lt;&gt;DW58&amp;DY58)*($B$59&amp;$D$59&lt;&gt;DW58&amp;DY58)*($B$60&amp;$D$60&lt;&gt;DW58&amp;DY58)*($D$57&amp;$B$57&lt;&gt;DW58&amp;DY58)*($D$58&amp;$B$58&lt;&gt;DW58&amp;DY58)*($D$59&amp;$B$59&lt;&gt;DW58&amp;DY58)*($D$60&amp;$B$60&lt;&gt;DW58&amp;DY58),"0",(DW67+DY67&gt;DW71+DY71)*(EA58&gt;EB58)+(DW67+DY67=DW71+DY71)*(EA58=EB58)+(DW67+DY67&lt;DW71+DY71)*(EA58&lt;EB58)),"")</f>
        <v/>
      </c>
      <c r="EE58" s="293" t="str">
        <f>IF((ED58&lt;&gt;""),IF(OR(DW67+DY67&lt;&gt;DW71+DY71,PrSettings!$M$4="●"),((DW67+DY67-DW71-DY71)=(EA58-EB58))*(ED58=1),0),"")</f>
        <v/>
      </c>
      <c r="EF58" s="293" t="str">
        <f>IF((EE58&lt;&gt;""),IF(ED58="0",0,(DW67+DY67=EA58)*(DW71+DY71=EB58)),"")</f>
        <v/>
      </c>
      <c r="EG58" s="293" t="str">
        <f>IF(ED58&lt;&gt;"",IF((EH58&lt;&gt;2)+($B$57&amp;$D$57&lt;&gt;DW58&amp;DY58)*($B$58&amp;$D$58&lt;&gt;DW58&amp;DY58)*($B$59&amp;$D$59&lt;&gt;DW58&amp;DY58)*($B$60&amp;$D$60&lt;&gt;DW58&amp;DY58)*($D$57&amp;$B$57&lt;&gt;DW58&amp;DY58)*($D$58&amp;$B$58&lt;&gt;DW58&amp;DY58)*($D$59&amp;$B$59&lt;&gt;DW58&amp;DY58)*($D$60&amp;$B$60&lt;&gt;DW58&amp;DY58),0,IF(ABS(DW67+DY67-DW71-DY71)&gt;=PrSettings!$M$7,(ABS(DW67+DY67-DW71-DY71-EA58+EB58)&lt;=1)*1,IF(AND(ED58,$F58=$G58,DW67+DY67&gt;=PrSettings!$M$6),(ABS(EA58-DW67-DY67)&lt;=1)*1,IF(AND(ED58,DW67+DY67+DW71+DY71&gt;=PrSettings!$M$8),(ABS(EA58-DW67-DY67)+ABS(EB58-DW71-DY71)&lt;=1)*1,"")))),"")</f>
        <v/>
      </c>
      <c r="EH58" s="311" t="str">
        <f t="shared" ref="EH58:EH60" si="842">IF(($C$57&amp;$C$58&amp;$C$59&amp;$C$60&amp;$E$57&amp;$E$58&amp;$E$59&amp;$E$60&lt;&gt;"")*(DW$57&amp;DW$58&amp;DW$59&amp;DW$60&amp;DY$57&amp;DY$58&amp;DY$59&amp;DY$60&lt;&gt;"")*(DW58&amp;DY58&lt;&gt;""),IF(EC58&lt;&gt;1,0,COUNTIF($B$57:$B$60,DW58)+COUNTIF($D$57:$D$60,DW58))+IF(EC53&lt;&gt;1,0,COUNTIF($B$57:$B$60,DY58)+COUNTIF($D$57:$D$60,DY58)),"")</f>
        <v/>
      </c>
      <c r="EJ58" s="306"/>
      <c r="EK58" s="566" t="str">
        <f>IF(EJ58="","",VLOOKUP(EJ58,Sprache!$D$5:$E$63,2,0))</f>
        <v/>
      </c>
      <c r="EL58" s="296"/>
      <c r="EM58" s="566" t="str">
        <f>IF(EL58="","",VLOOKUP(EL58,Sprache!$D$5:$E$63,2,0))</f>
        <v/>
      </c>
      <c r="EN58" s="296"/>
      <c r="EO58" s="296"/>
      <c r="EP58" s="562">
        <f>COUNTIF(EJ$57:EJ$60,EJ58)+COUNTIF(EL$57:EL$60,EJ58)</f>
        <v>0</v>
      </c>
      <c r="EQ58" s="293" t="str">
        <f>IF((EN58&lt;&gt;"")*(EO58&lt;&gt;"")*((IFERROR(VLOOKUP(EJ58,$B$57:$F$60,5,0),"")&lt;&gt;"")+(IFERROR(VLOOKUP(EJ58,$D$57:$G$60,4,0),"")&lt;&gt;""))*((IFERROR(VLOOKUP(EL58,$B$57:$F$60,5,0),"")&lt;&gt;"")+(IFERROR(VLOOKUP(EL58,$D$57:$G$60,4,0),"")&lt;&gt;"")),IF((EU58&lt;&gt;2)+($B$57&amp;$D$57&lt;&gt;EJ58&amp;EL58)*($B$58&amp;$D$58&lt;&gt;EJ58&amp;EL58)*($B$59&amp;$D$59&lt;&gt;EJ58&amp;EL58)*($B$60&amp;$D$60&lt;&gt;EJ58&amp;EL58)*($D$57&amp;$B$57&lt;&gt;EJ58&amp;EL58)*($D$58&amp;$B$58&lt;&gt;EJ58&amp;EL58)*($D$59&amp;$B$59&lt;&gt;EJ58&amp;EL58)*($D$60&amp;$B$60&lt;&gt;EJ58&amp;EL58),"0",(EJ67+EL67&gt;EJ71+EL71)*(EN58&gt;EO58)+(EJ67+EL67=EJ71+EL71)*(EN58=EO58)+(EJ67+EL67&lt;EJ71+EL71)*(EN58&lt;EO58)),"")</f>
        <v/>
      </c>
      <c r="ER58" s="293" t="str">
        <f>IF((EQ58&lt;&gt;""),IF(OR(EJ67+EL67&lt;&gt;EJ71+EL71,PrSettings!$M$4="●"),((EJ67+EL67-EJ71-EL71)=(EN58-EO58))*(EQ58=1),0),"")</f>
        <v/>
      </c>
      <c r="ES58" s="293" t="str">
        <f>IF((ER58&lt;&gt;""),IF(EQ58="0",0,(EJ67+EL67=EN58)*(EJ71+EL71=EO58)),"")</f>
        <v/>
      </c>
      <c r="ET58" s="293" t="str">
        <f>IF(EQ58&lt;&gt;"",IF((EU58&lt;&gt;2)+($B$57&amp;$D$57&lt;&gt;EJ58&amp;EL58)*($B$58&amp;$D$58&lt;&gt;EJ58&amp;EL58)*($B$59&amp;$D$59&lt;&gt;EJ58&amp;EL58)*($B$60&amp;$D$60&lt;&gt;EJ58&amp;EL58)*($D$57&amp;$B$57&lt;&gt;EJ58&amp;EL58)*($D$58&amp;$B$58&lt;&gt;EJ58&amp;EL58)*($D$59&amp;$B$59&lt;&gt;EJ58&amp;EL58)*($D$60&amp;$B$60&lt;&gt;EJ58&amp;EL58),0,IF(ABS(EJ67+EL67-EJ71-EL71)&gt;=PrSettings!$M$7,(ABS(EJ67+EL67-EJ71-EL71-EN58+EO58)&lt;=1)*1,IF(AND(EQ58,$F58=$G58,EJ67+EL67&gt;=PrSettings!$M$6),(ABS(EN58-EJ67-EL67)&lt;=1)*1,IF(AND(EQ58,EJ67+EL67+EJ71+EL71&gt;=PrSettings!$M$8),(ABS(EN58-EJ67-EL67)+ABS(EO58-EJ71-EL71)&lt;=1)*1,"")))),"")</f>
        <v/>
      </c>
      <c r="EU58" s="311" t="str">
        <f t="shared" ref="EU58:EU60" si="843">IF(($C$57&amp;$C$58&amp;$C$59&amp;$C$60&amp;$E$57&amp;$E$58&amp;$E$59&amp;$E$60&lt;&gt;"")*(EJ$57&amp;EJ$58&amp;EJ$59&amp;EJ$60&amp;EL$57&amp;EL$58&amp;EL$59&amp;EL$60&lt;&gt;"")*(EJ58&amp;EL58&lt;&gt;""),IF(EP58&lt;&gt;1,0,COUNTIF($B$57:$B$60,EJ58)+COUNTIF($D$57:$D$60,EJ58))+IF(EP53&lt;&gt;1,0,COUNTIF($B$57:$B$60,EL58)+COUNTIF($D$57:$D$60,EL58)),"")</f>
        <v/>
      </c>
      <c r="EV58" s="574"/>
      <c r="EW58" s="306"/>
      <c r="EX58" s="566" t="str">
        <f>IF(EW58="","",VLOOKUP(EW58,Sprache!$D$5:$E$63,2,0))</f>
        <v/>
      </c>
      <c r="EY58" s="296"/>
      <c r="EZ58" s="566" t="str">
        <f>IF(EY58="","",VLOOKUP(EY58,Sprache!$D$5:$E$63,2,0))</f>
        <v/>
      </c>
      <c r="FA58" s="296"/>
      <c r="FB58" s="296"/>
      <c r="FC58" s="562">
        <f>COUNTIF(EW$57:EW$60,EW58)+COUNTIF(EY$57:EY$60,EW58)</f>
        <v>0</v>
      </c>
      <c r="FD58" s="293" t="str">
        <f>IF((FA58&lt;&gt;"")*(FB58&lt;&gt;"")*((IFERROR(VLOOKUP(EW58,$B$57:$F$60,5,0),"")&lt;&gt;"")+(IFERROR(VLOOKUP(EW58,$D$57:$G$60,4,0),"")&lt;&gt;""))*((IFERROR(VLOOKUP(EY58,$B$57:$F$60,5,0),"")&lt;&gt;"")+(IFERROR(VLOOKUP(EY58,$D$57:$G$60,4,0),"")&lt;&gt;"")),IF((FH58&lt;&gt;2)+($B$57&amp;$D$57&lt;&gt;EW58&amp;EY58)*($B$58&amp;$D$58&lt;&gt;EW58&amp;EY58)*($B$59&amp;$D$59&lt;&gt;EW58&amp;EY58)*($B$60&amp;$D$60&lt;&gt;EW58&amp;EY58)*($D$57&amp;$B$57&lt;&gt;EW58&amp;EY58)*($D$58&amp;$B$58&lt;&gt;EW58&amp;EY58)*($D$59&amp;$B$59&lt;&gt;EW58&amp;EY58)*($D$60&amp;$B$60&lt;&gt;EW58&amp;EY58),"0",(EW67+EY67&gt;EW71+EY71)*(FA58&gt;FB58)+(EW67+EY67=EW71+EY71)*(FA58=FB58)+(EW67+EY67&lt;EW71+EY71)*(FA58&lt;FB58)),"")</f>
        <v/>
      </c>
      <c r="FE58" s="293" t="str">
        <f>IF((FD58&lt;&gt;""),IF(OR(EW67+EY67&lt;&gt;EW71+EY71,PrSettings!$M$4="●"),((EW67+EY67-EW71-EY71)=(FA58-FB58))*(FD58=1),0),"")</f>
        <v/>
      </c>
      <c r="FF58" s="293" t="str">
        <f>IF((FE58&lt;&gt;""),IF(FD58="0",0,(EW67+EY67=FA58)*(EW71+EY71=FB58)),"")</f>
        <v/>
      </c>
      <c r="FG58" s="293" t="str">
        <f>IF(FD58&lt;&gt;"",IF((FH58&lt;&gt;2)+($B$57&amp;$D$57&lt;&gt;EW58&amp;EY58)*($B$58&amp;$D$58&lt;&gt;EW58&amp;EY58)*($B$59&amp;$D$59&lt;&gt;EW58&amp;EY58)*($B$60&amp;$D$60&lt;&gt;EW58&amp;EY58)*($D$57&amp;$B$57&lt;&gt;EW58&amp;EY58)*($D$58&amp;$B$58&lt;&gt;EW58&amp;EY58)*($D$59&amp;$B$59&lt;&gt;EW58&amp;EY58)*($D$60&amp;$B$60&lt;&gt;EW58&amp;EY58),0,IF(ABS(EW67+EY67-EW71-EY71)&gt;=PrSettings!$M$7,(ABS(EW67+EY67-EW71-EY71-FA58+FB58)&lt;=1)*1,IF(AND(FD58,$F58=$G58,EW67+EY67&gt;=PrSettings!$M$6),(ABS(FA58-EW67-EY67)&lt;=1)*1,IF(AND(FD58,EW67+EY67+EW71+EY71&gt;=PrSettings!$M$8),(ABS(FA58-EW67-EY67)+ABS(FB58-EW71-EY71)&lt;=1)*1,"")))),"")</f>
        <v/>
      </c>
      <c r="FH58" s="311" t="str">
        <f t="shared" ref="FH58:FH60" si="844">IF(($C$57&amp;$C$58&amp;$C$59&amp;$C$60&amp;$E$57&amp;$E$58&amp;$E$59&amp;$E$60&lt;&gt;"")*(EW$57&amp;EW$58&amp;EW$59&amp;EW$60&amp;EY$57&amp;EY$58&amp;EY$59&amp;EY$60&lt;&gt;"")*(EW58&amp;EY58&lt;&gt;""),IF(FC58&lt;&gt;1,0,COUNTIF($B$57:$B$60,EW58)+COUNTIF($D$57:$D$60,EW58))+IF(FC53&lt;&gt;1,0,COUNTIF($B$57:$B$60,EY58)+COUNTIF($D$57:$D$60,EY58)),"")</f>
        <v/>
      </c>
      <c r="FI58" s="574"/>
      <c r="FJ58" s="306"/>
      <c r="FK58" s="566" t="str">
        <f>IF(FJ58="","",VLOOKUP(FJ58,Sprache!$D$5:$E$63,2,0))</f>
        <v/>
      </c>
      <c r="FL58" s="296"/>
      <c r="FM58" s="566" t="str">
        <f>IF(FL58="","",VLOOKUP(FL58,Sprache!$D$5:$E$63,2,0))</f>
        <v/>
      </c>
      <c r="FN58" s="296"/>
      <c r="FO58" s="296"/>
      <c r="FP58" s="562">
        <f>COUNTIF(FJ$57:FJ$60,FJ58)+COUNTIF(FL$57:FL$60,FJ58)</f>
        <v>0</v>
      </c>
      <c r="FQ58" s="293" t="str">
        <f>IF((FN58&lt;&gt;"")*(FO58&lt;&gt;"")*((IFERROR(VLOOKUP(FJ58,$B$57:$F$60,5,0),"")&lt;&gt;"")+(IFERROR(VLOOKUP(FJ58,$D$57:$G$60,4,0),"")&lt;&gt;""))*((IFERROR(VLOOKUP(FL58,$B$57:$F$60,5,0),"")&lt;&gt;"")+(IFERROR(VLOOKUP(FL58,$D$57:$G$60,4,0),"")&lt;&gt;"")),IF((FU58&lt;&gt;2)+($B$57&amp;$D$57&lt;&gt;FJ58&amp;FL58)*($B$58&amp;$D$58&lt;&gt;FJ58&amp;FL58)*($B$59&amp;$D$59&lt;&gt;FJ58&amp;FL58)*($B$60&amp;$D$60&lt;&gt;FJ58&amp;FL58)*($D$57&amp;$B$57&lt;&gt;FJ58&amp;FL58)*($D$58&amp;$B$58&lt;&gt;FJ58&amp;FL58)*($D$59&amp;$B$59&lt;&gt;FJ58&amp;FL58)*($D$60&amp;$B$60&lt;&gt;FJ58&amp;FL58),"0",(FJ67+FL67&gt;FJ71+FL71)*(FN58&gt;FO58)+(FJ67+FL67=FJ71+FL71)*(FN58=FO58)+(FJ67+FL67&lt;FJ71+FL71)*(FN58&lt;FO58)),"")</f>
        <v/>
      </c>
      <c r="FR58" s="293" t="str">
        <f>IF((FQ58&lt;&gt;""),IF(OR(FJ67+FL67&lt;&gt;FJ71+FL71,PrSettings!$M$4="●"),((FJ67+FL67-FJ71-FL71)=(FN58-FO58))*(FQ58=1),0),"")</f>
        <v/>
      </c>
      <c r="FS58" s="293" t="str">
        <f>IF((FR58&lt;&gt;""),IF(FQ58="0",0,(FJ67+FL67=FN58)*(FJ71+FL71=FO58)),"")</f>
        <v/>
      </c>
      <c r="FT58" s="293" t="str">
        <f>IF(FQ58&lt;&gt;"",IF((FU58&lt;&gt;2)+($B$57&amp;$D$57&lt;&gt;FJ58&amp;FL58)*($B$58&amp;$D$58&lt;&gt;FJ58&amp;FL58)*($B$59&amp;$D$59&lt;&gt;FJ58&amp;FL58)*($B$60&amp;$D$60&lt;&gt;FJ58&amp;FL58)*($D$57&amp;$B$57&lt;&gt;FJ58&amp;FL58)*($D$58&amp;$B$58&lt;&gt;FJ58&amp;FL58)*($D$59&amp;$B$59&lt;&gt;FJ58&amp;FL58)*($D$60&amp;$B$60&lt;&gt;FJ58&amp;FL58),0,IF(ABS(FJ67+FL67-FJ71-FL71)&gt;=PrSettings!$M$7,(ABS(FJ67+FL67-FJ71-FL71-FN58+FO58)&lt;=1)*1,IF(AND(FQ58,$F58=$G58,FJ67+FL67&gt;=PrSettings!$M$6),(ABS(FN58-FJ67-FL67)&lt;=1)*1,IF(AND(FQ58,FJ67+FL67+FJ71+FL71&gt;=PrSettings!$M$8),(ABS(FN58-FJ67-FL67)+ABS(FO58-FJ71-FL71)&lt;=1)*1,"")))),"")</f>
        <v/>
      </c>
      <c r="FU58" s="311" t="str">
        <f t="shared" ref="FU58:FU60" si="845">IF(($C$57&amp;$C$58&amp;$C$59&amp;$C$60&amp;$E$57&amp;$E$58&amp;$E$59&amp;$E$60&lt;&gt;"")*(FJ$57&amp;FJ$58&amp;FJ$59&amp;FJ$60&amp;FL$57&amp;FL$58&amp;FL$59&amp;FL$60&lt;&gt;"")*(FJ58&amp;FL58&lt;&gt;""),IF(FP58&lt;&gt;1,0,COUNTIF($B$57:$B$60,FJ58)+COUNTIF($D$57:$D$60,FJ58))+IF(FP53&lt;&gt;1,0,COUNTIF($B$57:$B$60,FL58)+COUNTIF($D$57:$D$60,FL58)),"")</f>
        <v/>
      </c>
      <c r="FV58" s="574"/>
      <c r="FW58" s="306"/>
      <c r="FX58" s="566" t="str">
        <f>IF(FW58="","",VLOOKUP(FW58,Sprache!$D$5:$E$63,2,0))</f>
        <v/>
      </c>
      <c r="FY58" s="296"/>
      <c r="FZ58" s="566" t="str">
        <f>IF(FY58="","",VLOOKUP(FY58,Sprache!$D$5:$E$63,2,0))</f>
        <v/>
      </c>
      <c r="GA58" s="296"/>
      <c r="GB58" s="296"/>
      <c r="GC58" s="562">
        <f>COUNTIF(FW$57:FW$60,FW58)+COUNTIF(FY$57:FY$60,FW58)</f>
        <v>0</v>
      </c>
      <c r="GD58" s="293" t="str">
        <f>IF((GA58&lt;&gt;"")*(GB58&lt;&gt;"")*((IFERROR(VLOOKUP(FW58,$B$57:$F$60,5,0),"")&lt;&gt;"")+(IFERROR(VLOOKUP(FW58,$D$57:$G$60,4,0),"")&lt;&gt;""))*((IFERROR(VLOOKUP(FY58,$B$57:$F$60,5,0),"")&lt;&gt;"")+(IFERROR(VLOOKUP(FY58,$D$57:$G$60,4,0),"")&lt;&gt;"")),IF((GH58&lt;&gt;2)+($B$57&amp;$D$57&lt;&gt;FW58&amp;FY58)*($B$58&amp;$D$58&lt;&gt;FW58&amp;FY58)*($B$59&amp;$D$59&lt;&gt;FW58&amp;FY58)*($B$60&amp;$D$60&lt;&gt;FW58&amp;FY58)*($D$57&amp;$B$57&lt;&gt;FW58&amp;FY58)*($D$58&amp;$B$58&lt;&gt;FW58&amp;FY58)*($D$59&amp;$B$59&lt;&gt;FW58&amp;FY58)*($D$60&amp;$B$60&lt;&gt;FW58&amp;FY58),"0",(FW67+FY67&gt;FW71+FY71)*(GA58&gt;GB58)+(FW67+FY67=FW71+FY71)*(GA58=GB58)+(FW67+FY67&lt;FW71+FY71)*(GA58&lt;GB58)),"")</f>
        <v/>
      </c>
      <c r="GE58" s="293" t="str">
        <f>IF((GD58&lt;&gt;""),IF(OR(FW67+FY67&lt;&gt;FW71+FY71,PrSettings!$M$4="●"),((FW67+FY67-FW71-FY71)=(GA58-GB58))*(GD58=1),0),"")</f>
        <v/>
      </c>
      <c r="GF58" s="293" t="str">
        <f>IF((GE58&lt;&gt;""),IF(GD58="0",0,(FW67+FY67=GA58)*(FW71+FY71=GB58)),"")</f>
        <v/>
      </c>
      <c r="GG58" s="293" t="str">
        <f>IF(GD58&lt;&gt;"",IF((GH58&lt;&gt;2)+($B$57&amp;$D$57&lt;&gt;FW58&amp;FY58)*($B$58&amp;$D$58&lt;&gt;FW58&amp;FY58)*($B$59&amp;$D$59&lt;&gt;FW58&amp;FY58)*($B$60&amp;$D$60&lt;&gt;FW58&amp;FY58)*($D$57&amp;$B$57&lt;&gt;FW58&amp;FY58)*($D$58&amp;$B$58&lt;&gt;FW58&amp;FY58)*($D$59&amp;$B$59&lt;&gt;FW58&amp;FY58)*($D$60&amp;$B$60&lt;&gt;FW58&amp;FY58),0,IF(ABS(FW67+FY67-FW71-FY71)&gt;=PrSettings!$M$7,(ABS(FW67+FY67-FW71-FY71-GA58+GB58)&lt;=1)*1,IF(AND(GD58,$F58=$G58,FW67+FY67&gt;=PrSettings!$M$6),(ABS(GA58-FW67-FY67)&lt;=1)*1,IF(AND(GD58,FW67+FY67+FW71+FY71&gt;=PrSettings!$M$8),(ABS(GA58-FW67-FY67)+ABS(GB58-FW71-FY71)&lt;=1)*1,"")))),"")</f>
        <v/>
      </c>
      <c r="GH58" s="311" t="str">
        <f t="shared" ref="GH58:GH60" si="846">IF(($C$57&amp;$C$58&amp;$C$59&amp;$C$60&amp;$E$57&amp;$E$58&amp;$E$59&amp;$E$60&lt;&gt;"")*(FW$57&amp;FW$58&amp;FW$59&amp;FW$60&amp;FY$57&amp;FY$58&amp;FY$59&amp;FY$60&lt;&gt;"")*(FW58&amp;FY58&lt;&gt;""),IF(GC58&lt;&gt;1,0,COUNTIF($B$57:$B$60,FW58)+COUNTIF($D$57:$D$60,FW58))+IF(GC53&lt;&gt;1,0,COUNTIF($B$57:$B$60,FY58)+COUNTIF($D$57:$D$60,FY58)),"")</f>
        <v/>
      </c>
      <c r="GJ58" s="306"/>
      <c r="GK58" s="566" t="str">
        <f>IF(GJ58="","",VLOOKUP(GJ58,Sprache!$D$5:$E$63,2,0))</f>
        <v/>
      </c>
      <c r="GL58" s="296"/>
      <c r="GM58" s="566" t="str">
        <f>IF(GL58="","",VLOOKUP(GL58,Sprache!$D$5:$E$63,2,0))</f>
        <v/>
      </c>
      <c r="GN58" s="296"/>
      <c r="GO58" s="296"/>
      <c r="GP58" s="562">
        <f>COUNTIF(GJ$57:GJ$60,GJ58)+COUNTIF(GL$57:GL$60,GJ58)</f>
        <v>0</v>
      </c>
      <c r="GQ58" s="293" t="str">
        <f>IF((GN58&lt;&gt;"")*(GO58&lt;&gt;"")*((IFERROR(VLOOKUP(GJ58,$B$57:$F$60,5,0),"")&lt;&gt;"")+(IFERROR(VLOOKUP(GJ58,$D$57:$G$60,4,0),"")&lt;&gt;""))*((IFERROR(VLOOKUP(GL58,$B$57:$F$60,5,0),"")&lt;&gt;"")+(IFERROR(VLOOKUP(GL58,$D$57:$G$60,4,0),"")&lt;&gt;"")),IF((GU58&lt;&gt;2)+($B$57&amp;$D$57&lt;&gt;GJ58&amp;GL58)*($B$58&amp;$D$58&lt;&gt;GJ58&amp;GL58)*($B$59&amp;$D$59&lt;&gt;GJ58&amp;GL58)*($B$60&amp;$D$60&lt;&gt;GJ58&amp;GL58)*($D$57&amp;$B$57&lt;&gt;GJ58&amp;GL58)*($D$58&amp;$B$58&lt;&gt;GJ58&amp;GL58)*($D$59&amp;$B$59&lt;&gt;GJ58&amp;GL58)*($D$60&amp;$B$60&lt;&gt;GJ58&amp;GL58),"0",(GJ67+GL67&gt;GJ71+GL71)*(GN58&gt;GO58)+(GJ67+GL67=GJ71+GL71)*(GN58=GO58)+(GJ67+GL67&lt;GJ71+GL71)*(GN58&lt;GO58)),"")</f>
        <v/>
      </c>
      <c r="GR58" s="293" t="str">
        <f>IF((GQ58&lt;&gt;""),IF(OR(GJ67+GL67&lt;&gt;GJ71+GL71,PrSettings!$M$4="●"),((GJ67+GL67-GJ71-GL71)=(GN58-GO58))*(GQ58=1),0),"")</f>
        <v/>
      </c>
      <c r="GS58" s="293" t="str">
        <f>IF((GR58&lt;&gt;""),IF(GQ58="0",0,(GJ67+GL67=GN58)*(GJ71+GL71=GO58)),"")</f>
        <v/>
      </c>
      <c r="GT58" s="293" t="str">
        <f>IF(GQ58&lt;&gt;"",IF((GU58&lt;&gt;2)+($B$57&amp;$D$57&lt;&gt;GJ58&amp;GL58)*($B$58&amp;$D$58&lt;&gt;GJ58&amp;GL58)*($B$59&amp;$D$59&lt;&gt;GJ58&amp;GL58)*($B$60&amp;$D$60&lt;&gt;GJ58&amp;GL58)*($D$57&amp;$B$57&lt;&gt;GJ58&amp;GL58)*($D$58&amp;$B$58&lt;&gt;GJ58&amp;GL58)*($D$59&amp;$B$59&lt;&gt;GJ58&amp;GL58)*($D$60&amp;$B$60&lt;&gt;GJ58&amp;GL58),0,IF(ABS(GJ67+GL67-GJ71-GL71)&gt;=PrSettings!$M$7,(ABS(GJ67+GL67-GJ71-GL71-GN58+GO58)&lt;=1)*1,IF(AND(GQ58,$F58=$G58,GJ67+GL67&gt;=PrSettings!$M$6),(ABS(GN58-GJ67-GL67)&lt;=1)*1,IF(AND(GQ58,GJ67+GL67+GJ71+GL71&gt;=PrSettings!$M$8),(ABS(GN58-GJ67-GL67)+ABS(GO58-GJ71-GL71)&lt;=1)*1,"")))),"")</f>
        <v/>
      </c>
      <c r="GU58" s="311" t="str">
        <f t="shared" ref="GU58:GU60" si="847">IF(($C$57&amp;$C$58&amp;$C$59&amp;$C$60&amp;$E$57&amp;$E$58&amp;$E$59&amp;$E$60&lt;&gt;"")*(GJ$57&amp;GJ$58&amp;GJ$59&amp;GJ$60&amp;GL$57&amp;GL$58&amp;GL$59&amp;GL$60&lt;&gt;"")*(GJ58&amp;GL58&lt;&gt;""),IF(GP58&lt;&gt;1,0,COUNTIF($B$57:$B$60,GJ58)+COUNTIF($D$57:$D$60,GJ58))+IF(GP53&lt;&gt;1,0,COUNTIF($B$57:$B$60,GL58)+COUNTIF($D$57:$D$60,GL58)),"")</f>
        <v/>
      </c>
      <c r="GV58" s="574"/>
      <c r="GW58" s="306"/>
      <c r="GX58" s="566" t="str">
        <f>IF(GW58="","",VLOOKUP(GW58,Sprache!$D$5:$E$63,2,0))</f>
        <v/>
      </c>
      <c r="GY58" s="296"/>
      <c r="GZ58" s="566" t="str">
        <f>IF(GY58="","",VLOOKUP(GY58,Sprache!$D$5:$E$63,2,0))</f>
        <v/>
      </c>
      <c r="HA58" s="296"/>
      <c r="HB58" s="296"/>
      <c r="HC58" s="562">
        <f>COUNTIF(GW$57:GW$60,GW58)+COUNTIF(GY$57:GY$60,GW58)</f>
        <v>0</v>
      </c>
      <c r="HD58" s="293" t="str">
        <f>IF((HA58&lt;&gt;"")*(HB58&lt;&gt;"")*((IFERROR(VLOOKUP(GW58,$B$57:$F$60,5,0),"")&lt;&gt;"")+(IFERROR(VLOOKUP(GW58,$D$57:$G$60,4,0),"")&lt;&gt;""))*((IFERROR(VLOOKUP(GY58,$B$57:$F$60,5,0),"")&lt;&gt;"")+(IFERROR(VLOOKUP(GY58,$D$57:$G$60,4,0),"")&lt;&gt;"")),IF((HH58&lt;&gt;2)+($B$57&amp;$D$57&lt;&gt;GW58&amp;GY58)*($B$58&amp;$D$58&lt;&gt;GW58&amp;GY58)*($B$59&amp;$D$59&lt;&gt;GW58&amp;GY58)*($B$60&amp;$D$60&lt;&gt;GW58&amp;GY58)*($D$57&amp;$B$57&lt;&gt;GW58&amp;GY58)*($D$58&amp;$B$58&lt;&gt;GW58&amp;GY58)*($D$59&amp;$B$59&lt;&gt;GW58&amp;GY58)*($D$60&amp;$B$60&lt;&gt;GW58&amp;GY58),"0",(GW67+GY67&gt;GW71+GY71)*(HA58&gt;HB58)+(GW67+GY67=GW71+GY71)*(HA58=HB58)+(GW67+GY67&lt;GW71+GY71)*(HA58&lt;HB58)),"")</f>
        <v/>
      </c>
      <c r="HE58" s="293" t="str">
        <f>IF((HD58&lt;&gt;""),IF(OR(GW67+GY67&lt;&gt;GW71+GY71,PrSettings!$M$4="●"),((GW67+GY67-GW71-GY71)=(HA58-HB58))*(HD58=1),0),"")</f>
        <v/>
      </c>
      <c r="HF58" s="293" t="str">
        <f>IF((HE58&lt;&gt;""),IF(HD58="0",0,(GW67+GY67=HA58)*(GW71+GY71=HB58)),"")</f>
        <v/>
      </c>
      <c r="HG58" s="293" t="str">
        <f>IF(HD58&lt;&gt;"",IF((HH58&lt;&gt;2)+($B$57&amp;$D$57&lt;&gt;GW58&amp;GY58)*($B$58&amp;$D$58&lt;&gt;GW58&amp;GY58)*($B$59&amp;$D$59&lt;&gt;GW58&amp;GY58)*($B$60&amp;$D$60&lt;&gt;GW58&amp;GY58)*($D$57&amp;$B$57&lt;&gt;GW58&amp;GY58)*($D$58&amp;$B$58&lt;&gt;GW58&amp;GY58)*($D$59&amp;$B$59&lt;&gt;GW58&amp;GY58)*($D$60&amp;$B$60&lt;&gt;GW58&amp;GY58),0,IF(ABS(GW67+GY67-GW71-GY71)&gt;=PrSettings!$M$7,(ABS(GW67+GY67-GW71-GY71-HA58+HB58)&lt;=1)*1,IF(AND(HD58,$F58=$G58,GW67+GY67&gt;=PrSettings!$M$6),(ABS(HA58-GW67-GY67)&lt;=1)*1,IF(AND(HD58,GW67+GY67+GW71+GY71&gt;=PrSettings!$M$8),(ABS(HA58-GW67-GY67)+ABS(HB58-GW71-GY71)&lt;=1)*1,"")))),"")</f>
        <v/>
      </c>
      <c r="HH58" s="311" t="str">
        <f t="shared" ref="HH58:HH60" si="848">IF(($C$57&amp;$C$58&amp;$C$59&amp;$C$60&amp;$E$57&amp;$E$58&amp;$E$59&amp;$E$60&lt;&gt;"")*(GW$57&amp;GW$58&amp;GW$59&amp;GW$60&amp;GY$57&amp;GY$58&amp;GY$59&amp;GY$60&lt;&gt;"")*(GW58&amp;GY58&lt;&gt;""),IF(HC58&lt;&gt;1,0,COUNTIF($B$57:$B$60,GW58)+COUNTIF($D$57:$D$60,GW58))+IF(HC53&lt;&gt;1,0,COUNTIF($B$57:$B$60,GY58)+COUNTIF($D$57:$D$60,GY58)),"")</f>
        <v/>
      </c>
      <c r="HI58" s="574"/>
      <c r="HJ58" s="306"/>
      <c r="HK58" s="566" t="str">
        <f>IF(HJ58="","",VLOOKUP(HJ58,Sprache!$D$5:$E$63,2,0))</f>
        <v/>
      </c>
      <c r="HL58" s="296"/>
      <c r="HM58" s="566" t="str">
        <f>IF(HL58="","",VLOOKUP(HL58,Sprache!$D$5:$E$63,2,0))</f>
        <v/>
      </c>
      <c r="HN58" s="296"/>
      <c r="HO58" s="296"/>
      <c r="HP58" s="562">
        <f>COUNTIF(HJ$57:HJ$60,HJ58)+COUNTIF(HL$57:HL$60,HJ58)</f>
        <v>0</v>
      </c>
      <c r="HQ58" s="293" t="str">
        <f>IF((HN58&lt;&gt;"")*(HO58&lt;&gt;"")*((IFERROR(VLOOKUP(HJ58,$B$57:$F$60,5,0),"")&lt;&gt;"")+(IFERROR(VLOOKUP(HJ58,$D$57:$G$60,4,0),"")&lt;&gt;""))*((IFERROR(VLOOKUP(HL58,$B$57:$F$60,5,0),"")&lt;&gt;"")+(IFERROR(VLOOKUP(HL58,$D$57:$G$60,4,0),"")&lt;&gt;"")),IF((HU58&lt;&gt;2)+($B$57&amp;$D$57&lt;&gt;HJ58&amp;HL58)*($B$58&amp;$D$58&lt;&gt;HJ58&amp;HL58)*($B$59&amp;$D$59&lt;&gt;HJ58&amp;HL58)*($B$60&amp;$D$60&lt;&gt;HJ58&amp;HL58)*($D$57&amp;$B$57&lt;&gt;HJ58&amp;HL58)*($D$58&amp;$B$58&lt;&gt;HJ58&amp;HL58)*($D$59&amp;$B$59&lt;&gt;HJ58&amp;HL58)*($D$60&amp;$B$60&lt;&gt;HJ58&amp;HL58),"0",(HJ67+HL67&gt;HJ71+HL71)*(HN58&gt;HO58)+(HJ67+HL67=HJ71+HL71)*(HN58=HO58)+(HJ67+HL67&lt;HJ71+HL71)*(HN58&lt;HO58)),"")</f>
        <v/>
      </c>
      <c r="HR58" s="293" t="str">
        <f>IF((HQ58&lt;&gt;""),IF(OR(HJ67+HL67&lt;&gt;HJ71+HL71,PrSettings!$M$4="●"),((HJ67+HL67-HJ71-HL71)=(HN58-HO58))*(HQ58=1),0),"")</f>
        <v/>
      </c>
      <c r="HS58" s="293" t="str">
        <f>IF((HR58&lt;&gt;""),IF(HQ58="0",0,(HJ67+HL67=HN58)*(HJ71+HL71=HO58)),"")</f>
        <v/>
      </c>
      <c r="HT58" s="293" t="str">
        <f>IF(HQ58&lt;&gt;"",IF((HU58&lt;&gt;2)+($B$57&amp;$D$57&lt;&gt;HJ58&amp;HL58)*($B$58&amp;$D$58&lt;&gt;HJ58&amp;HL58)*($B$59&amp;$D$59&lt;&gt;HJ58&amp;HL58)*($B$60&amp;$D$60&lt;&gt;HJ58&amp;HL58)*($D$57&amp;$B$57&lt;&gt;HJ58&amp;HL58)*($D$58&amp;$B$58&lt;&gt;HJ58&amp;HL58)*($D$59&amp;$B$59&lt;&gt;HJ58&amp;HL58)*($D$60&amp;$B$60&lt;&gt;HJ58&amp;HL58),0,IF(ABS(HJ67+HL67-HJ71-HL71)&gt;=PrSettings!$M$7,(ABS(HJ67+HL67-HJ71-HL71-HN58+HO58)&lt;=1)*1,IF(AND(HQ58,$F58=$G58,HJ67+HL67&gt;=PrSettings!$M$6),(ABS(HN58-HJ67-HL67)&lt;=1)*1,IF(AND(HQ58,HJ67+HL67+HJ71+HL71&gt;=PrSettings!$M$8),(ABS(HN58-HJ67-HL67)+ABS(HO58-HJ71-HL71)&lt;=1)*1,"")))),"")</f>
        <v/>
      </c>
      <c r="HU58" s="311" t="str">
        <f t="shared" ref="HU58:HU60" si="849">IF(($C$57&amp;$C$58&amp;$C$59&amp;$C$60&amp;$E$57&amp;$E$58&amp;$E$59&amp;$E$60&lt;&gt;"")*(HJ$57&amp;HJ$58&amp;HJ$59&amp;HJ$60&amp;HL$57&amp;HL$58&amp;HL$59&amp;HL$60&lt;&gt;"")*(HJ58&amp;HL58&lt;&gt;""),IF(HP58&lt;&gt;1,0,COUNTIF($B$57:$B$60,HJ58)+COUNTIF($D$57:$D$60,HJ58))+IF(HP53&lt;&gt;1,0,COUNTIF($B$57:$B$60,HL58)+COUNTIF($D$57:$D$60,HL58)),"")</f>
        <v/>
      </c>
      <c r="HV58" s="574"/>
      <c r="HW58" s="306"/>
      <c r="HX58" s="566" t="str">
        <f>IF(HW58="","",VLOOKUP(HW58,Sprache!$D$5:$E$63,2,0))</f>
        <v/>
      </c>
      <c r="HY58" s="296"/>
      <c r="HZ58" s="566" t="str">
        <f>IF(HY58="","",VLOOKUP(HY58,Sprache!$D$5:$E$63,2,0))</f>
        <v/>
      </c>
      <c r="IA58" s="296"/>
      <c r="IB58" s="296"/>
      <c r="IC58" s="562">
        <f>COUNTIF(HW$57:HW$60,HW58)+COUNTIF(HY$57:HY$60,HW58)</f>
        <v>0</v>
      </c>
      <c r="ID58" s="293" t="str">
        <f>IF((IA58&lt;&gt;"")*(IB58&lt;&gt;"")*((IFERROR(VLOOKUP(HW58,$B$57:$F$60,5,0),"")&lt;&gt;"")+(IFERROR(VLOOKUP(HW58,$D$57:$G$60,4,0),"")&lt;&gt;""))*((IFERROR(VLOOKUP(HY58,$B$57:$F$60,5,0),"")&lt;&gt;"")+(IFERROR(VLOOKUP(HY58,$D$57:$G$60,4,0),"")&lt;&gt;"")),IF((IH58&lt;&gt;2)+($B$57&amp;$D$57&lt;&gt;HW58&amp;HY58)*($B$58&amp;$D$58&lt;&gt;HW58&amp;HY58)*($B$59&amp;$D$59&lt;&gt;HW58&amp;HY58)*($B$60&amp;$D$60&lt;&gt;HW58&amp;HY58)*($D$57&amp;$B$57&lt;&gt;HW58&amp;HY58)*($D$58&amp;$B$58&lt;&gt;HW58&amp;HY58)*($D$59&amp;$B$59&lt;&gt;HW58&amp;HY58)*($D$60&amp;$B$60&lt;&gt;HW58&amp;HY58),"0",(HW67+HY67&gt;HW71+HY71)*(IA58&gt;IB58)+(HW67+HY67=HW71+HY71)*(IA58=IB58)+(HW67+HY67&lt;HW71+HY71)*(IA58&lt;IB58)),"")</f>
        <v/>
      </c>
      <c r="IE58" s="293" t="str">
        <f>IF((ID58&lt;&gt;""),IF(OR(HW67+HY67&lt;&gt;HW71+HY71,PrSettings!$M$4="●"),((HW67+HY67-HW71-HY71)=(IA58-IB58))*(ID58=1),0),"")</f>
        <v/>
      </c>
      <c r="IF58" s="293" t="str">
        <f>IF((IE58&lt;&gt;""),IF(ID58="0",0,(HW67+HY67=IA58)*(HW71+HY71=IB58)),"")</f>
        <v/>
      </c>
      <c r="IG58" s="293" t="str">
        <f>IF(ID58&lt;&gt;"",IF((IH58&lt;&gt;2)+($B$57&amp;$D$57&lt;&gt;HW58&amp;HY58)*($B$58&amp;$D$58&lt;&gt;HW58&amp;HY58)*($B$59&amp;$D$59&lt;&gt;HW58&amp;HY58)*($B$60&amp;$D$60&lt;&gt;HW58&amp;HY58)*($D$57&amp;$B$57&lt;&gt;HW58&amp;HY58)*($D$58&amp;$B$58&lt;&gt;HW58&amp;HY58)*($D$59&amp;$B$59&lt;&gt;HW58&amp;HY58)*($D$60&amp;$B$60&lt;&gt;HW58&amp;HY58),0,IF(ABS(HW67+HY67-HW71-HY71)&gt;=PrSettings!$M$7,(ABS(HW67+HY67-HW71-HY71-IA58+IB58)&lt;=1)*1,IF(AND(ID58,$F58=$G58,HW67+HY67&gt;=PrSettings!$M$6),(ABS(IA58-HW67-HY67)&lt;=1)*1,IF(AND(ID58,HW67+HY67+HW71+HY71&gt;=PrSettings!$M$8),(ABS(IA58-HW67-HY67)+ABS(IB58-HW71-HY71)&lt;=1)*1,"")))),"")</f>
        <v/>
      </c>
      <c r="IH58" s="311" t="str">
        <f t="shared" ref="IH58:IH60" si="850">IF(($C$57&amp;$C$58&amp;$C$59&amp;$C$60&amp;$E$57&amp;$E$58&amp;$E$59&amp;$E$60&lt;&gt;"")*(HW$57&amp;HW$58&amp;HW$59&amp;HW$60&amp;HY$57&amp;HY$58&amp;HY$59&amp;HY$60&lt;&gt;"")*(HW58&amp;HY58&lt;&gt;""),IF(IC58&lt;&gt;1,0,COUNTIF($B$57:$B$60,HW58)+COUNTIF($D$57:$D$60,HW58))+IF(IC53&lt;&gt;1,0,COUNTIF($B$57:$B$60,HY58)+COUNTIF($D$57:$D$60,HY58)),"")</f>
        <v/>
      </c>
      <c r="IJ58" s="306"/>
      <c r="IK58" s="566" t="str">
        <f>IF(IJ58="","",VLOOKUP(IJ58,Sprache!$D$5:$E$63,2,0))</f>
        <v/>
      </c>
      <c r="IL58" s="296"/>
      <c r="IM58" s="566" t="str">
        <f>IF(IL58="","",VLOOKUP(IL58,Sprache!$D$5:$E$63,2,0))</f>
        <v/>
      </c>
      <c r="IN58" s="296"/>
      <c r="IO58" s="296"/>
      <c r="IP58" s="562">
        <f>COUNTIF(IJ$57:IJ$60,IJ58)+COUNTIF(IL$57:IL$60,IJ58)</f>
        <v>0</v>
      </c>
      <c r="IQ58" s="293" t="str">
        <f>IF((IN58&lt;&gt;"")*(IO58&lt;&gt;"")*((IFERROR(VLOOKUP(IJ58,$B$57:$F$60,5,0),"")&lt;&gt;"")+(IFERROR(VLOOKUP(IJ58,$D$57:$G$60,4,0),"")&lt;&gt;""))*((IFERROR(VLOOKUP(IL58,$B$57:$F$60,5,0),"")&lt;&gt;"")+(IFERROR(VLOOKUP(IL58,$D$57:$G$60,4,0),"")&lt;&gt;"")),IF((IU58&lt;&gt;2)+($B$57&amp;$D$57&lt;&gt;IJ58&amp;IL58)*($B$58&amp;$D$58&lt;&gt;IJ58&amp;IL58)*($B$59&amp;$D$59&lt;&gt;IJ58&amp;IL58)*($B$60&amp;$D$60&lt;&gt;IJ58&amp;IL58)*($D$57&amp;$B$57&lt;&gt;IJ58&amp;IL58)*($D$58&amp;$B$58&lt;&gt;IJ58&amp;IL58)*($D$59&amp;$B$59&lt;&gt;IJ58&amp;IL58)*($D$60&amp;$B$60&lt;&gt;IJ58&amp;IL58),"0",(IJ67+IL67&gt;IJ71+IL71)*(IN58&gt;IO58)+(IJ67+IL67=IJ71+IL71)*(IN58=IO58)+(IJ67+IL67&lt;IJ71+IL71)*(IN58&lt;IO58)),"")</f>
        <v/>
      </c>
      <c r="IR58" s="293" t="str">
        <f>IF((IQ58&lt;&gt;""),IF(OR(IJ67+IL67&lt;&gt;IJ71+IL71,PrSettings!$M$4="●"),((IJ67+IL67-IJ71-IL71)=(IN58-IO58))*(IQ58=1),0),"")</f>
        <v/>
      </c>
      <c r="IS58" s="293" t="str">
        <f>IF((IR58&lt;&gt;""),IF(IQ58="0",0,(IJ67+IL67=IN58)*(IJ71+IL71=IO58)),"")</f>
        <v/>
      </c>
      <c r="IT58" s="293" t="str">
        <f>IF(IQ58&lt;&gt;"",IF((IU58&lt;&gt;2)+($B$57&amp;$D$57&lt;&gt;IJ58&amp;IL58)*($B$58&amp;$D$58&lt;&gt;IJ58&amp;IL58)*($B$59&amp;$D$59&lt;&gt;IJ58&amp;IL58)*($B$60&amp;$D$60&lt;&gt;IJ58&amp;IL58)*($D$57&amp;$B$57&lt;&gt;IJ58&amp;IL58)*($D$58&amp;$B$58&lt;&gt;IJ58&amp;IL58)*($D$59&amp;$B$59&lt;&gt;IJ58&amp;IL58)*($D$60&amp;$B$60&lt;&gt;IJ58&amp;IL58),0,IF(ABS(IJ67+IL67-IJ71-IL71)&gt;=PrSettings!$M$7,(ABS(IJ67+IL67-IJ71-IL71-IN58+IO58)&lt;=1)*1,IF(AND(IQ58,$F58=$G58,IJ67+IL67&gt;=PrSettings!$M$6),(ABS(IN58-IJ67-IL67)&lt;=1)*1,IF(AND(IQ58,IJ67+IL67+IJ71+IL71&gt;=PrSettings!$M$8),(ABS(IN58-IJ67-IL67)+ABS(IO58-IJ71-IL71)&lt;=1)*1,"")))),"")</f>
        <v/>
      </c>
      <c r="IU58" s="311" t="str">
        <f t="shared" ref="IU58:IU60" si="851">IF(($C$57&amp;$C$58&amp;$C$59&amp;$C$60&amp;$E$57&amp;$E$58&amp;$E$59&amp;$E$60&lt;&gt;"")*(IJ$57&amp;IJ$58&amp;IJ$59&amp;IJ$60&amp;IL$57&amp;IL$58&amp;IL$59&amp;IL$60&lt;&gt;"")*(IJ58&amp;IL58&lt;&gt;""),IF(IP58&lt;&gt;1,0,COUNTIF($B$57:$B$60,IJ58)+COUNTIF($D$57:$D$60,IJ58))+IF(IP53&lt;&gt;1,0,COUNTIF($B$57:$B$60,IL58)+COUNTIF($D$57:$D$60,IL58)),"")</f>
        <v/>
      </c>
      <c r="IV58" s="574"/>
      <c r="IW58" s="306"/>
      <c r="IX58" s="566" t="str">
        <f>IF(IW58="","",VLOOKUP(IW58,Sprache!$D$5:$E$63,2,0))</f>
        <v/>
      </c>
      <c r="IY58" s="296"/>
      <c r="IZ58" s="566" t="str">
        <f>IF(IY58="","",VLOOKUP(IY58,Sprache!$D$5:$E$63,2,0))</f>
        <v/>
      </c>
      <c r="JA58" s="296"/>
      <c r="JB58" s="296"/>
      <c r="JC58" s="562">
        <f>COUNTIF(IW$57:IW$60,IW58)+COUNTIF(IY$57:IY$60,IW58)</f>
        <v>0</v>
      </c>
      <c r="JD58" s="293" t="str">
        <f>IF((JA58&lt;&gt;"")*(JB58&lt;&gt;"")*((IFERROR(VLOOKUP(IW58,$B$57:$F$60,5,0),"")&lt;&gt;"")+(IFERROR(VLOOKUP(IW58,$D$57:$G$60,4,0),"")&lt;&gt;""))*((IFERROR(VLOOKUP(IY58,$B$57:$F$60,5,0),"")&lt;&gt;"")+(IFERROR(VLOOKUP(IY58,$D$57:$G$60,4,0),"")&lt;&gt;"")),IF((JH58&lt;&gt;2)+($B$57&amp;$D$57&lt;&gt;IW58&amp;IY58)*($B$58&amp;$D$58&lt;&gt;IW58&amp;IY58)*($B$59&amp;$D$59&lt;&gt;IW58&amp;IY58)*($B$60&amp;$D$60&lt;&gt;IW58&amp;IY58)*($D$57&amp;$B$57&lt;&gt;IW58&amp;IY58)*($D$58&amp;$B$58&lt;&gt;IW58&amp;IY58)*($D$59&amp;$B$59&lt;&gt;IW58&amp;IY58)*($D$60&amp;$B$60&lt;&gt;IW58&amp;IY58),"0",(IW67+IY67&gt;IW71+IY71)*(JA58&gt;JB58)+(IW67+IY67=IW71+IY71)*(JA58=JB58)+(IW67+IY67&lt;IW71+IY71)*(JA58&lt;JB58)),"")</f>
        <v/>
      </c>
      <c r="JE58" s="293" t="str">
        <f>IF((JD58&lt;&gt;""),IF(OR(IW67+IY67&lt;&gt;IW71+IY71,PrSettings!$M$4="●"),((IW67+IY67-IW71-IY71)=(JA58-JB58))*(JD58=1),0),"")</f>
        <v/>
      </c>
      <c r="JF58" s="293" t="str">
        <f>IF((JE58&lt;&gt;""),IF(JD58="0",0,(IW67+IY67=JA58)*(IW71+IY71=JB58)),"")</f>
        <v/>
      </c>
      <c r="JG58" s="293" t="str">
        <f>IF(JD58&lt;&gt;"",IF((JH58&lt;&gt;2)+($B$57&amp;$D$57&lt;&gt;IW58&amp;IY58)*($B$58&amp;$D$58&lt;&gt;IW58&amp;IY58)*($B$59&amp;$D$59&lt;&gt;IW58&amp;IY58)*($B$60&amp;$D$60&lt;&gt;IW58&amp;IY58)*($D$57&amp;$B$57&lt;&gt;IW58&amp;IY58)*($D$58&amp;$B$58&lt;&gt;IW58&amp;IY58)*($D$59&amp;$B$59&lt;&gt;IW58&amp;IY58)*($D$60&amp;$B$60&lt;&gt;IW58&amp;IY58),0,IF(ABS(IW67+IY67-IW71-IY71)&gt;=PrSettings!$M$7,(ABS(IW67+IY67-IW71-IY71-JA58+JB58)&lt;=1)*1,IF(AND(JD58,$F58=$G58,IW67+IY67&gt;=PrSettings!$M$6),(ABS(JA58-IW67-IY67)&lt;=1)*1,IF(AND(JD58,IW67+IY67+IW71+IY71&gt;=PrSettings!$M$8),(ABS(JA58-IW67-IY67)+ABS(JB58-IW71-IY71)&lt;=1)*1,"")))),"")</f>
        <v/>
      </c>
      <c r="JH58" s="311" t="str">
        <f t="shared" ref="JH58:JH60" si="852">IF(($C$57&amp;$C$58&amp;$C$59&amp;$C$60&amp;$E$57&amp;$E$58&amp;$E$59&amp;$E$60&lt;&gt;"")*(IW$57&amp;IW$58&amp;IW$59&amp;IW$60&amp;IY$57&amp;IY$58&amp;IY$59&amp;IY$60&lt;&gt;"")*(IW58&amp;IY58&lt;&gt;""),IF(JC58&lt;&gt;1,0,COUNTIF($B$57:$B$60,IW58)+COUNTIF($D$57:$D$60,IW58))+IF(JC53&lt;&gt;1,0,COUNTIF($B$57:$B$60,IY58)+COUNTIF($D$57:$D$60,IY58)),"")</f>
        <v/>
      </c>
      <c r="JI58" s="574"/>
      <c r="JJ58" s="306"/>
      <c r="JK58" s="566" t="str">
        <f>IF(JJ58="","",VLOOKUP(JJ58,Sprache!$D$5:$E$63,2,0))</f>
        <v/>
      </c>
      <c r="JL58" s="296"/>
      <c r="JM58" s="566" t="str">
        <f>IF(JL58="","",VLOOKUP(JL58,Sprache!$D$5:$E$63,2,0))</f>
        <v/>
      </c>
      <c r="JN58" s="296"/>
      <c r="JO58" s="296"/>
      <c r="JP58" s="562">
        <f>COUNTIF(JJ$57:JJ$60,JJ58)+COUNTIF(JL$57:JL$60,JJ58)</f>
        <v>0</v>
      </c>
      <c r="JQ58" s="293" t="str">
        <f>IF((JN58&lt;&gt;"")*(JO58&lt;&gt;"")*((IFERROR(VLOOKUP(JJ58,$B$57:$F$60,5,0),"")&lt;&gt;"")+(IFERROR(VLOOKUP(JJ58,$D$57:$G$60,4,0),"")&lt;&gt;""))*((IFERROR(VLOOKUP(JL58,$B$57:$F$60,5,0),"")&lt;&gt;"")+(IFERROR(VLOOKUP(JL58,$D$57:$G$60,4,0),"")&lt;&gt;"")),IF((JU58&lt;&gt;2)+($B$57&amp;$D$57&lt;&gt;JJ58&amp;JL58)*($B$58&amp;$D$58&lt;&gt;JJ58&amp;JL58)*($B$59&amp;$D$59&lt;&gt;JJ58&amp;JL58)*($B$60&amp;$D$60&lt;&gt;JJ58&amp;JL58)*($D$57&amp;$B$57&lt;&gt;JJ58&amp;JL58)*($D$58&amp;$B$58&lt;&gt;JJ58&amp;JL58)*($D$59&amp;$B$59&lt;&gt;JJ58&amp;JL58)*($D$60&amp;$B$60&lt;&gt;JJ58&amp;JL58),"0",(JJ67+JL67&gt;JJ71+JL71)*(JN58&gt;JO58)+(JJ67+JL67=JJ71+JL71)*(JN58=JO58)+(JJ67+JL67&lt;JJ71+JL71)*(JN58&lt;JO58)),"")</f>
        <v/>
      </c>
      <c r="JR58" s="293" t="str">
        <f>IF((JQ58&lt;&gt;""),IF(OR(JJ67+JL67&lt;&gt;JJ71+JL71,PrSettings!$M$4="●"),((JJ67+JL67-JJ71-JL71)=(JN58-JO58))*(JQ58=1),0),"")</f>
        <v/>
      </c>
      <c r="JS58" s="293" t="str">
        <f>IF((JR58&lt;&gt;""),IF(JQ58="0",0,(JJ67+JL67=JN58)*(JJ71+JL71=JO58)),"")</f>
        <v/>
      </c>
      <c r="JT58" s="293" t="str">
        <f>IF(JQ58&lt;&gt;"",IF((JU58&lt;&gt;2)+($B$57&amp;$D$57&lt;&gt;JJ58&amp;JL58)*($B$58&amp;$D$58&lt;&gt;JJ58&amp;JL58)*($B$59&amp;$D$59&lt;&gt;JJ58&amp;JL58)*($B$60&amp;$D$60&lt;&gt;JJ58&amp;JL58)*($D$57&amp;$B$57&lt;&gt;JJ58&amp;JL58)*($D$58&amp;$B$58&lt;&gt;JJ58&amp;JL58)*($D$59&amp;$B$59&lt;&gt;JJ58&amp;JL58)*($D$60&amp;$B$60&lt;&gt;JJ58&amp;JL58),0,IF(ABS(JJ67+JL67-JJ71-JL71)&gt;=PrSettings!$M$7,(ABS(JJ67+JL67-JJ71-JL71-JN58+JO58)&lt;=1)*1,IF(AND(JQ58,$F58=$G58,JJ67+JL67&gt;=PrSettings!$M$6),(ABS(JN58-JJ67-JL67)&lt;=1)*1,IF(AND(JQ58,JJ67+JL67+JJ71+JL71&gt;=PrSettings!$M$8),(ABS(JN58-JJ67-JL67)+ABS(JO58-JJ71-JL71)&lt;=1)*1,"")))),"")</f>
        <v/>
      </c>
      <c r="JU58" s="311" t="str">
        <f t="shared" ref="JU58:JU60" si="853">IF(($C$57&amp;$C$58&amp;$C$59&amp;$C$60&amp;$E$57&amp;$E$58&amp;$E$59&amp;$E$60&lt;&gt;"")*(JJ$57&amp;JJ$58&amp;JJ$59&amp;JJ$60&amp;JL$57&amp;JL$58&amp;JL$59&amp;JL$60&lt;&gt;"")*(JJ58&amp;JL58&lt;&gt;""),IF(JP58&lt;&gt;1,0,COUNTIF($B$57:$B$60,JJ58)+COUNTIF($D$57:$D$60,JJ58))+IF(JP53&lt;&gt;1,0,COUNTIF($B$57:$B$60,JL58)+COUNTIF($D$57:$D$60,JL58)),"")</f>
        <v/>
      </c>
      <c r="JV58" s="574"/>
      <c r="JW58" s="306"/>
      <c r="JX58" s="566" t="str">
        <f>IF(JW58="","",VLOOKUP(JW58,Sprache!$D$5:$E$63,2,0))</f>
        <v/>
      </c>
      <c r="JY58" s="296"/>
      <c r="JZ58" s="566" t="str">
        <f>IF(JY58="","",VLOOKUP(JY58,Sprache!$D$5:$E$63,2,0))</f>
        <v/>
      </c>
      <c r="KA58" s="296"/>
      <c r="KB58" s="296"/>
      <c r="KC58" s="562">
        <f>COUNTIF(JW$57:JW$60,JW58)+COUNTIF(JY$57:JY$60,JW58)</f>
        <v>0</v>
      </c>
      <c r="KD58" s="293" t="str">
        <f>IF((KA58&lt;&gt;"")*(KB58&lt;&gt;"")*((IFERROR(VLOOKUP(JW58,$B$57:$F$60,5,0),"")&lt;&gt;"")+(IFERROR(VLOOKUP(JW58,$D$57:$G$60,4,0),"")&lt;&gt;""))*((IFERROR(VLOOKUP(JY58,$B$57:$F$60,5,0),"")&lt;&gt;"")+(IFERROR(VLOOKUP(JY58,$D$57:$G$60,4,0),"")&lt;&gt;"")),IF((KH58&lt;&gt;2)+($B$57&amp;$D$57&lt;&gt;JW58&amp;JY58)*($B$58&amp;$D$58&lt;&gt;JW58&amp;JY58)*($B$59&amp;$D$59&lt;&gt;JW58&amp;JY58)*($B$60&amp;$D$60&lt;&gt;JW58&amp;JY58)*($D$57&amp;$B$57&lt;&gt;JW58&amp;JY58)*($D$58&amp;$B$58&lt;&gt;JW58&amp;JY58)*($D$59&amp;$B$59&lt;&gt;JW58&amp;JY58)*($D$60&amp;$B$60&lt;&gt;JW58&amp;JY58),"0",(JW67+JY67&gt;JW71+JY71)*(KA58&gt;KB58)+(JW67+JY67=JW71+JY71)*(KA58=KB58)+(JW67+JY67&lt;JW71+JY71)*(KA58&lt;KB58)),"")</f>
        <v/>
      </c>
      <c r="KE58" s="293" t="str">
        <f>IF((KD58&lt;&gt;""),IF(OR(JW67+JY67&lt;&gt;JW71+JY71,PrSettings!$M$4="●"),((JW67+JY67-JW71-JY71)=(KA58-KB58))*(KD58=1),0),"")</f>
        <v/>
      </c>
      <c r="KF58" s="293" t="str">
        <f>IF((KE58&lt;&gt;""),IF(KD58="0",0,(JW67+JY67=KA58)*(JW71+JY71=KB58)),"")</f>
        <v/>
      </c>
      <c r="KG58" s="293" t="str">
        <f>IF(KD58&lt;&gt;"",IF((KH58&lt;&gt;2)+($B$57&amp;$D$57&lt;&gt;JW58&amp;JY58)*($B$58&amp;$D$58&lt;&gt;JW58&amp;JY58)*($B$59&amp;$D$59&lt;&gt;JW58&amp;JY58)*($B$60&amp;$D$60&lt;&gt;JW58&amp;JY58)*($D$57&amp;$B$57&lt;&gt;JW58&amp;JY58)*($D$58&amp;$B$58&lt;&gt;JW58&amp;JY58)*($D$59&amp;$B$59&lt;&gt;JW58&amp;JY58)*($D$60&amp;$B$60&lt;&gt;JW58&amp;JY58),0,IF(ABS(JW67+JY67-JW71-JY71)&gt;=PrSettings!$M$7,(ABS(JW67+JY67-JW71-JY71-KA58+KB58)&lt;=1)*1,IF(AND(KD58,$F58=$G58,JW67+JY67&gt;=PrSettings!$M$6),(ABS(KA58-JW67-JY67)&lt;=1)*1,IF(AND(KD58,JW67+JY67+JW71+JY71&gt;=PrSettings!$M$8),(ABS(KA58-JW67-JY67)+ABS(KB58-JW71-JY71)&lt;=1)*1,"")))),"")</f>
        <v/>
      </c>
      <c r="KH58" s="311" t="str">
        <f t="shared" ref="KH58:KH60" si="854">IF(($C$57&amp;$C$58&amp;$C$59&amp;$C$60&amp;$E$57&amp;$E$58&amp;$E$59&amp;$E$60&lt;&gt;"")*(JW$57&amp;JW$58&amp;JW$59&amp;JW$60&amp;JY$57&amp;JY$58&amp;JY$59&amp;JY$60&lt;&gt;"")*(JW58&amp;JY58&lt;&gt;""),IF(KC58&lt;&gt;1,0,COUNTIF($B$57:$B$60,JW58)+COUNTIF($D$57:$D$60,JW58))+IF(KC53&lt;&gt;1,0,COUNTIF($B$57:$B$60,JY58)+COUNTIF($D$57:$D$60,JY58)),"")</f>
        <v/>
      </c>
      <c r="KJ58" s="306"/>
      <c r="KK58" s="566" t="str">
        <f>IF(KJ58="","",VLOOKUP(KJ58,Sprache!$D$5:$E$63,2,0))</f>
        <v/>
      </c>
      <c r="KL58" s="296"/>
      <c r="KM58" s="566" t="str">
        <f>IF(KL58="","",VLOOKUP(KL58,Sprache!$D$5:$E$63,2,0))</f>
        <v/>
      </c>
      <c r="KN58" s="296"/>
      <c r="KO58" s="296"/>
      <c r="KP58" s="562">
        <f>COUNTIF(KJ$57:KJ$60,KJ58)+COUNTIF(KL$57:KL$60,KJ58)</f>
        <v>0</v>
      </c>
      <c r="KQ58" s="293" t="str">
        <f>IF((KN58&lt;&gt;"")*(KO58&lt;&gt;"")*((IFERROR(VLOOKUP(KJ58,$B$57:$F$60,5,0),"")&lt;&gt;"")+(IFERROR(VLOOKUP(KJ58,$D$57:$G$60,4,0),"")&lt;&gt;""))*((IFERROR(VLOOKUP(KL58,$B$57:$F$60,5,0),"")&lt;&gt;"")+(IFERROR(VLOOKUP(KL58,$D$57:$G$60,4,0),"")&lt;&gt;"")),IF((KU58&lt;&gt;2)+($B$57&amp;$D$57&lt;&gt;KJ58&amp;KL58)*($B$58&amp;$D$58&lt;&gt;KJ58&amp;KL58)*($B$59&amp;$D$59&lt;&gt;KJ58&amp;KL58)*($B$60&amp;$D$60&lt;&gt;KJ58&amp;KL58)*($D$57&amp;$B$57&lt;&gt;KJ58&amp;KL58)*($D$58&amp;$B$58&lt;&gt;KJ58&amp;KL58)*($D$59&amp;$B$59&lt;&gt;KJ58&amp;KL58)*($D$60&amp;$B$60&lt;&gt;KJ58&amp;KL58),"0",(KJ67+KL67&gt;KJ71+KL71)*(KN58&gt;KO58)+(KJ67+KL67=KJ71+KL71)*(KN58=KO58)+(KJ67+KL67&lt;KJ71+KL71)*(KN58&lt;KO58)),"")</f>
        <v/>
      </c>
      <c r="KR58" s="293" t="str">
        <f>IF((KQ58&lt;&gt;""),IF(OR(KJ67+KL67&lt;&gt;KJ71+KL71,PrSettings!$M$4="●"),((KJ67+KL67-KJ71-KL71)=(KN58-KO58))*(KQ58=1),0),"")</f>
        <v/>
      </c>
      <c r="KS58" s="293" t="str">
        <f>IF((KR58&lt;&gt;""),IF(KQ58="0",0,(KJ67+KL67=KN58)*(KJ71+KL71=KO58)),"")</f>
        <v/>
      </c>
      <c r="KT58" s="293" t="str">
        <f>IF(KQ58&lt;&gt;"",IF((KU58&lt;&gt;2)+($B$57&amp;$D$57&lt;&gt;KJ58&amp;KL58)*($B$58&amp;$D$58&lt;&gt;KJ58&amp;KL58)*($B$59&amp;$D$59&lt;&gt;KJ58&amp;KL58)*($B$60&amp;$D$60&lt;&gt;KJ58&amp;KL58)*($D$57&amp;$B$57&lt;&gt;KJ58&amp;KL58)*($D$58&amp;$B$58&lt;&gt;KJ58&amp;KL58)*($D$59&amp;$B$59&lt;&gt;KJ58&amp;KL58)*($D$60&amp;$B$60&lt;&gt;KJ58&amp;KL58),0,IF(ABS(KJ67+KL67-KJ71-KL71)&gt;=PrSettings!$M$7,(ABS(KJ67+KL67-KJ71-KL71-KN58+KO58)&lt;=1)*1,IF(AND(KQ58,$F58=$G58,KJ67+KL67&gt;=PrSettings!$M$6),(ABS(KN58-KJ67-KL67)&lt;=1)*1,IF(AND(KQ58,KJ67+KL67+KJ71+KL71&gt;=PrSettings!$M$8),(ABS(KN58-KJ67-KL67)+ABS(KO58-KJ71-KL71)&lt;=1)*1,"")))),"")</f>
        <v/>
      </c>
      <c r="KU58" s="311" t="str">
        <f t="shared" ref="KU58:KU60" si="855">IF(($C$57&amp;$C$58&amp;$C$59&amp;$C$60&amp;$E$57&amp;$E$58&amp;$E$59&amp;$E$60&lt;&gt;"")*(KJ$57&amp;KJ$58&amp;KJ$59&amp;KJ$60&amp;KL$57&amp;KL$58&amp;KL$59&amp;KL$60&lt;&gt;"")*(KJ58&amp;KL58&lt;&gt;""),IF(KP58&lt;&gt;1,0,COUNTIF($B$57:$B$60,KJ58)+COUNTIF($D$57:$D$60,KJ58))+IF(KP53&lt;&gt;1,0,COUNTIF($B$57:$B$60,KL58)+COUNTIF($D$57:$D$60,KL58)),"")</f>
        <v/>
      </c>
      <c r="KV58" s="574"/>
      <c r="KW58" s="306"/>
      <c r="KX58" s="566" t="str">
        <f>IF(KW58="","",VLOOKUP(KW58,Sprache!$D$5:$E$63,2,0))</f>
        <v/>
      </c>
      <c r="KY58" s="296"/>
      <c r="KZ58" s="566" t="str">
        <f>IF(KY58="","",VLOOKUP(KY58,Sprache!$D$5:$E$63,2,0))</f>
        <v/>
      </c>
      <c r="LA58" s="296"/>
      <c r="LB58" s="296"/>
      <c r="LC58" s="562">
        <f>COUNTIF(KW$57:KW$60,KW58)+COUNTIF(KY$57:KY$60,KW58)</f>
        <v>0</v>
      </c>
      <c r="LD58" s="293" t="str">
        <f>IF((LA58&lt;&gt;"")*(LB58&lt;&gt;"")*((IFERROR(VLOOKUP(KW58,$B$57:$F$60,5,0),"")&lt;&gt;"")+(IFERROR(VLOOKUP(KW58,$D$57:$G$60,4,0),"")&lt;&gt;""))*((IFERROR(VLOOKUP(KY58,$B$57:$F$60,5,0),"")&lt;&gt;"")+(IFERROR(VLOOKUP(KY58,$D$57:$G$60,4,0),"")&lt;&gt;"")),IF((LH58&lt;&gt;2)+($B$57&amp;$D$57&lt;&gt;KW58&amp;KY58)*($B$58&amp;$D$58&lt;&gt;KW58&amp;KY58)*($B$59&amp;$D$59&lt;&gt;KW58&amp;KY58)*($B$60&amp;$D$60&lt;&gt;KW58&amp;KY58)*($D$57&amp;$B$57&lt;&gt;KW58&amp;KY58)*($D$58&amp;$B$58&lt;&gt;KW58&amp;KY58)*($D$59&amp;$B$59&lt;&gt;KW58&amp;KY58)*($D$60&amp;$B$60&lt;&gt;KW58&amp;KY58),"0",(KW67+KY67&gt;KW71+KY71)*(LA58&gt;LB58)+(KW67+KY67=KW71+KY71)*(LA58=LB58)+(KW67+KY67&lt;KW71+KY71)*(LA58&lt;LB58)),"")</f>
        <v/>
      </c>
      <c r="LE58" s="293" t="str">
        <f>IF((LD58&lt;&gt;""),IF(OR(KW67+KY67&lt;&gt;KW71+KY71,PrSettings!$M$4="●"),((KW67+KY67-KW71-KY71)=(LA58-LB58))*(LD58=1),0),"")</f>
        <v/>
      </c>
      <c r="LF58" s="293" t="str">
        <f>IF((LE58&lt;&gt;""),IF(LD58="0",0,(KW67+KY67=LA58)*(KW71+KY71=LB58)),"")</f>
        <v/>
      </c>
      <c r="LG58" s="293" t="str">
        <f>IF(LD58&lt;&gt;"",IF((LH58&lt;&gt;2)+($B$57&amp;$D$57&lt;&gt;KW58&amp;KY58)*($B$58&amp;$D$58&lt;&gt;KW58&amp;KY58)*($B$59&amp;$D$59&lt;&gt;KW58&amp;KY58)*($B$60&amp;$D$60&lt;&gt;KW58&amp;KY58)*($D$57&amp;$B$57&lt;&gt;KW58&amp;KY58)*($D$58&amp;$B$58&lt;&gt;KW58&amp;KY58)*($D$59&amp;$B$59&lt;&gt;KW58&amp;KY58)*($D$60&amp;$B$60&lt;&gt;KW58&amp;KY58),0,IF(ABS(KW67+KY67-KW71-KY71)&gt;=PrSettings!$M$7,(ABS(KW67+KY67-KW71-KY71-LA58+LB58)&lt;=1)*1,IF(AND(LD58,$F58=$G58,KW67+KY67&gt;=PrSettings!$M$6),(ABS(LA58-KW67-KY67)&lt;=1)*1,IF(AND(LD58,KW67+KY67+KW71+KY71&gt;=PrSettings!$M$8),(ABS(LA58-KW67-KY67)+ABS(LB58-KW71-KY71)&lt;=1)*1,"")))),"")</f>
        <v/>
      </c>
      <c r="LH58" s="311" t="str">
        <f t="shared" ref="LH58:LH60" si="856">IF(($C$57&amp;$C$58&amp;$C$59&amp;$C$60&amp;$E$57&amp;$E$58&amp;$E$59&amp;$E$60&lt;&gt;"")*(KW$57&amp;KW$58&amp;KW$59&amp;KW$60&amp;KY$57&amp;KY$58&amp;KY$59&amp;KY$60&lt;&gt;"")*(KW58&amp;KY58&lt;&gt;""),IF(LC58&lt;&gt;1,0,COUNTIF($B$57:$B$60,KW58)+COUNTIF($D$57:$D$60,KW58))+IF(LC53&lt;&gt;1,0,COUNTIF($B$57:$B$60,KY58)+COUNTIF($D$57:$D$60,KY58)),"")</f>
        <v/>
      </c>
      <c r="LI58" s="574"/>
      <c r="LJ58" s="306"/>
      <c r="LK58" s="566" t="str">
        <f>IF(LJ58="","",VLOOKUP(LJ58,Sprache!$D$5:$E$63,2,0))</f>
        <v/>
      </c>
      <c r="LL58" s="296"/>
      <c r="LM58" s="566" t="str">
        <f>IF(LL58="","",VLOOKUP(LL58,Sprache!$D$5:$E$63,2,0))</f>
        <v/>
      </c>
      <c r="LN58" s="296"/>
      <c r="LO58" s="296"/>
      <c r="LP58" s="562">
        <f>COUNTIF(LJ$57:LJ$60,LJ58)+COUNTIF(LL$57:LL$60,LJ58)</f>
        <v>0</v>
      </c>
      <c r="LQ58" s="293" t="str">
        <f>IF((LN58&lt;&gt;"")*(LO58&lt;&gt;"")*((IFERROR(VLOOKUP(LJ58,$B$57:$F$60,5,0),"")&lt;&gt;"")+(IFERROR(VLOOKUP(LJ58,$D$57:$G$60,4,0),"")&lt;&gt;""))*((IFERROR(VLOOKUP(LL58,$B$57:$F$60,5,0),"")&lt;&gt;"")+(IFERROR(VLOOKUP(LL58,$D$57:$G$60,4,0),"")&lt;&gt;"")),IF((LU58&lt;&gt;2)+($B$57&amp;$D$57&lt;&gt;LJ58&amp;LL58)*($B$58&amp;$D$58&lt;&gt;LJ58&amp;LL58)*($B$59&amp;$D$59&lt;&gt;LJ58&amp;LL58)*($B$60&amp;$D$60&lt;&gt;LJ58&amp;LL58)*($D$57&amp;$B$57&lt;&gt;LJ58&amp;LL58)*($D$58&amp;$B$58&lt;&gt;LJ58&amp;LL58)*($D$59&amp;$B$59&lt;&gt;LJ58&amp;LL58)*($D$60&amp;$B$60&lt;&gt;LJ58&amp;LL58),"0",(LJ67+LL67&gt;LJ71+LL71)*(LN58&gt;LO58)+(LJ67+LL67=LJ71+LL71)*(LN58=LO58)+(LJ67+LL67&lt;LJ71+LL71)*(LN58&lt;LO58)),"")</f>
        <v/>
      </c>
      <c r="LR58" s="293" t="str">
        <f>IF((LQ58&lt;&gt;""),IF(OR(LJ67+LL67&lt;&gt;LJ71+LL71,PrSettings!$M$4="●"),((LJ67+LL67-LJ71-LL71)=(LN58-LO58))*(LQ58=1),0),"")</f>
        <v/>
      </c>
      <c r="LS58" s="293" t="str">
        <f>IF((LR58&lt;&gt;""),IF(LQ58="0",0,(LJ67+LL67=LN58)*(LJ71+LL71=LO58)),"")</f>
        <v/>
      </c>
      <c r="LT58" s="293" t="str">
        <f>IF(LQ58&lt;&gt;"",IF((LU58&lt;&gt;2)+($B$57&amp;$D$57&lt;&gt;LJ58&amp;LL58)*($B$58&amp;$D$58&lt;&gt;LJ58&amp;LL58)*($B$59&amp;$D$59&lt;&gt;LJ58&amp;LL58)*($B$60&amp;$D$60&lt;&gt;LJ58&amp;LL58)*($D$57&amp;$B$57&lt;&gt;LJ58&amp;LL58)*($D$58&amp;$B$58&lt;&gt;LJ58&amp;LL58)*($D$59&amp;$B$59&lt;&gt;LJ58&amp;LL58)*($D$60&amp;$B$60&lt;&gt;LJ58&amp;LL58),0,IF(ABS(LJ67+LL67-LJ71-LL71)&gt;=PrSettings!$M$7,(ABS(LJ67+LL67-LJ71-LL71-LN58+LO58)&lt;=1)*1,IF(AND(LQ58,$F58=$G58,LJ67+LL67&gt;=PrSettings!$M$6),(ABS(LN58-LJ67-LL67)&lt;=1)*1,IF(AND(LQ58,LJ67+LL67+LJ71+LL71&gt;=PrSettings!$M$8),(ABS(LN58-LJ67-LL67)+ABS(LO58-LJ71-LL71)&lt;=1)*1,"")))),"")</f>
        <v/>
      </c>
      <c r="LU58" s="311" t="str">
        <f t="shared" ref="LU58:LU60" si="857">IF(($C$57&amp;$C$58&amp;$C$59&amp;$C$60&amp;$E$57&amp;$E$58&amp;$E$59&amp;$E$60&lt;&gt;"")*(LJ$57&amp;LJ$58&amp;LJ$59&amp;LJ$60&amp;LL$57&amp;LL$58&amp;LL$59&amp;LL$60&lt;&gt;"")*(LJ58&amp;LL58&lt;&gt;""),IF(LP58&lt;&gt;1,0,COUNTIF($B$57:$B$60,LJ58)+COUNTIF($D$57:$D$60,LJ58))+IF(LP53&lt;&gt;1,0,COUNTIF($B$57:$B$60,LL58)+COUNTIF($D$57:$D$60,LL58)),"")</f>
        <v/>
      </c>
      <c r="LV58" s="574"/>
      <c r="LW58" s="306"/>
      <c r="LX58" s="566" t="str">
        <f>IF(LW58="","",VLOOKUP(LW58,Sprache!$D$5:$E$63,2,0))</f>
        <v/>
      </c>
      <c r="LY58" s="296"/>
      <c r="LZ58" s="566" t="str">
        <f>IF(LY58="","",VLOOKUP(LY58,Sprache!$D$5:$E$63,2,0))</f>
        <v/>
      </c>
      <c r="MA58" s="296"/>
      <c r="MB58" s="296"/>
      <c r="MC58" s="562">
        <f>COUNTIF(LW$57:LW$60,LW58)+COUNTIF(LY$57:LY$60,LW58)</f>
        <v>0</v>
      </c>
      <c r="MD58" s="293" t="str">
        <f>IF((MA58&lt;&gt;"")*(MB58&lt;&gt;"")*((IFERROR(VLOOKUP(LW58,$B$57:$F$60,5,0),"")&lt;&gt;"")+(IFERROR(VLOOKUP(LW58,$D$57:$G$60,4,0),"")&lt;&gt;""))*((IFERROR(VLOOKUP(LY58,$B$57:$F$60,5,0),"")&lt;&gt;"")+(IFERROR(VLOOKUP(LY58,$D$57:$G$60,4,0),"")&lt;&gt;"")),IF((MH58&lt;&gt;2)+($B$57&amp;$D$57&lt;&gt;LW58&amp;LY58)*($B$58&amp;$D$58&lt;&gt;LW58&amp;LY58)*($B$59&amp;$D$59&lt;&gt;LW58&amp;LY58)*($B$60&amp;$D$60&lt;&gt;LW58&amp;LY58)*($D$57&amp;$B$57&lt;&gt;LW58&amp;LY58)*($D$58&amp;$B$58&lt;&gt;LW58&amp;LY58)*($D$59&amp;$B$59&lt;&gt;LW58&amp;LY58)*($D$60&amp;$B$60&lt;&gt;LW58&amp;LY58),"0",(LW67+LY67&gt;LW71+LY71)*(MA58&gt;MB58)+(LW67+LY67=LW71+LY71)*(MA58=MB58)+(LW67+LY67&lt;LW71+LY71)*(MA58&lt;MB58)),"")</f>
        <v/>
      </c>
      <c r="ME58" s="293" t="str">
        <f>IF((MD58&lt;&gt;""),IF(OR(LW67+LY67&lt;&gt;LW71+LY71,PrSettings!$M$4="●"),((LW67+LY67-LW71-LY71)=(MA58-MB58))*(MD58=1),0),"")</f>
        <v/>
      </c>
      <c r="MF58" s="293" t="str">
        <f>IF((ME58&lt;&gt;""),IF(MD58="0",0,(LW67+LY67=MA58)*(LW71+LY71=MB58)),"")</f>
        <v/>
      </c>
      <c r="MG58" s="293" t="str">
        <f>IF(MD58&lt;&gt;"",IF((MH58&lt;&gt;2)+($B$57&amp;$D$57&lt;&gt;LW58&amp;LY58)*($B$58&amp;$D$58&lt;&gt;LW58&amp;LY58)*($B$59&amp;$D$59&lt;&gt;LW58&amp;LY58)*($B$60&amp;$D$60&lt;&gt;LW58&amp;LY58)*($D$57&amp;$B$57&lt;&gt;LW58&amp;LY58)*($D$58&amp;$B$58&lt;&gt;LW58&amp;LY58)*($D$59&amp;$B$59&lt;&gt;LW58&amp;LY58)*($D$60&amp;$B$60&lt;&gt;LW58&amp;LY58),0,IF(ABS(LW67+LY67-LW71-LY71)&gt;=PrSettings!$M$7,(ABS(LW67+LY67-LW71-LY71-MA58+MB58)&lt;=1)*1,IF(AND(MD58,$F58=$G58,LW67+LY67&gt;=PrSettings!$M$6),(ABS(MA58-LW67-LY67)&lt;=1)*1,IF(AND(MD58,LW67+LY67+LW71+LY71&gt;=PrSettings!$M$8),(ABS(MA58-LW67-LY67)+ABS(MB58-LW71-LY71)&lt;=1)*1,"")))),"")</f>
        <v/>
      </c>
      <c r="MH58" s="311" t="str">
        <f t="shared" ref="MH58:MH60" si="858">IF(($C$57&amp;$C$58&amp;$C$59&amp;$C$60&amp;$E$57&amp;$E$58&amp;$E$59&amp;$E$60&lt;&gt;"")*(LW$57&amp;LW$58&amp;LW$59&amp;LW$60&amp;LY$57&amp;LY$58&amp;LY$59&amp;LY$60&lt;&gt;"")*(LW58&amp;LY58&lt;&gt;""),IF(MC58&lt;&gt;1,0,COUNTIF($B$57:$B$60,LW58)+COUNTIF($D$57:$D$60,LW58))+IF(MC53&lt;&gt;1,0,COUNTIF($B$57:$B$60,LY58)+COUNTIF($D$57:$D$60,LY58)),"")</f>
        <v/>
      </c>
    </row>
    <row r="59" spans="1:346" s="24" customFormat="1" x14ac:dyDescent="0.25">
      <c r="A59" s="272"/>
      <c r="B59" s="291" t="str">
        <f>IF(C59="","",INDEX(Groups!$C$7:$C$35,MATCH(C59,Groups!$D$7:$D$35,0)))</f>
        <v/>
      </c>
      <c r="C59" s="292" t="str">
        <f>EURO!$O$64</f>
        <v/>
      </c>
      <c r="D59" s="293" t="str">
        <f>IF(E59="","",INDEX(Groups!$C$7:$C$35,MATCH(E59,Groups!$D$7:$D$35,0)))</f>
        <v/>
      </c>
      <c r="E59" s="292" t="str">
        <f>EURO!$Q$64</f>
        <v/>
      </c>
      <c r="F59" s="294" t="str">
        <f>IF(AND(EURO!$O$65&lt;&gt;"",EURO!$Q$65&lt;&gt;""),EURO!$O$65,"")</f>
        <v/>
      </c>
      <c r="G59" s="295" t="str">
        <f>IF(AND(EURO!$O$65&lt;&gt;"",EURO!$Q$65&lt;&gt;""),EURO!$Q$65,"")</f>
        <v/>
      </c>
      <c r="H59" s="558" t="str">
        <f>IF(AND(F59&lt;&gt;"",G59&lt;&gt;"",F59=G59,EURO!$O$67&lt;&gt;"",EURO!$Q$67&lt;&gt;""),"("&amp;EURO!$O$67&amp;Sprache!$E$149&amp;EURO!$Q$67&amp;")","")</f>
        <v/>
      </c>
      <c r="I59" s="552"/>
      <c r="J59" s="306"/>
      <c r="K59" s="566" t="str">
        <f>IF(J59="","",VLOOKUP(J59,Sprache!$D$5:$E$63,2,0))</f>
        <v/>
      </c>
      <c r="L59" s="296"/>
      <c r="M59" s="566" t="str">
        <f>IF(L59="","",VLOOKUP(L59,Sprache!$D$5:$E$63,2,0))</f>
        <v/>
      </c>
      <c r="N59" s="296"/>
      <c r="O59" s="296"/>
      <c r="P59" s="562">
        <f>COUNTIF(J$57:J$60,J59)+COUNTIF(L$57:L$60,J59)</f>
        <v>0</v>
      </c>
      <c r="Q59" s="293" t="str">
        <f>IF((N59&lt;&gt;"")*(O59&lt;&gt;"")*((IFERROR(VLOOKUP(J59,$B$57:$F$60,5,0),"")&lt;&gt;"")+(IFERROR(VLOOKUP(J59,$D$57:$G$60,4,0),"")&lt;&gt;""))*((IFERROR(VLOOKUP(L59,$B$57:$F$60,5,0),"")&lt;&gt;"")+(IFERROR(VLOOKUP(L59,$D$57:$G$60,4,0),"")&lt;&gt;"")),IF((U59&lt;&gt;2)+($B$57&amp;$D$57&lt;&gt;J59&amp;L59)*($B$58&amp;$D$58&lt;&gt;J59&amp;L59)*($B$59&amp;$D$59&lt;&gt;J59&amp;L59)*($B$60&amp;$D$60&lt;&gt;J59&amp;L59)*($D$57&amp;$B$57&lt;&gt;J59&amp;L59)*($D$58&amp;$B$58&lt;&gt;J59&amp;L59)*($D$59&amp;$B$59&lt;&gt;J59&amp;L59)*($D$60&amp;$B$60&lt;&gt;J59&amp;L59),"0",(J68+L68&gt;J72+L72)*(N59&gt;O59)+(J68+L68=J72+L72)*(N59=O59)+(J68+L68&lt;J72+L72)*(N59&lt;O59)),"")</f>
        <v/>
      </c>
      <c r="R59" s="293" t="str">
        <f>IF((Q59&lt;&gt;""),IF(OR(J68+L68&lt;&gt;J72+L72,PrSettings!$M$4="●"),((J68+L68-J72-L72)=(N59-O59))*(Q59=1),0),"")</f>
        <v/>
      </c>
      <c r="S59" s="293" t="str">
        <f>IF((R59&lt;&gt;""),IF(Q59="0",0,(J68+L68=N59)*(J72+L72=O59)),"")</f>
        <v/>
      </c>
      <c r="T59" s="293" t="str">
        <f>IF(Q59&lt;&gt;"",IF((U59&lt;&gt;2)+($B$57&amp;$D$57&lt;&gt;J59&amp;L59)*($B$58&amp;$D$58&lt;&gt;J59&amp;L59)*($B$59&amp;$D$59&lt;&gt;J59&amp;L59)*($B$60&amp;$D$60&lt;&gt;J59&amp;L59)*($D$57&amp;$B$57&lt;&gt;J59&amp;L59)*($D$58&amp;$B$58&lt;&gt;J59&amp;L59)*($D$59&amp;$B$59&lt;&gt;J59&amp;L59)*($D$60&amp;$B$60&lt;&gt;J59&amp;L59),0,IF(ABS(J68+L68-J72-L72)&gt;=PrSettings!$M$7,(ABS(J68+L68-J72-L72-N59+O59)&lt;=1)*1,IF(AND(Q59,$F59=$G59,J68+L68&gt;=PrSettings!$M$6),(ABS(N59-J68-L68)&lt;=1)*1,IF(AND(Q59,J68+L68+J72+L72&gt;=PrSettings!$M$8),(ABS(N59-J68-L68)+ABS(O59-J72-L72)&lt;=1)*1,"")))),"")</f>
        <v/>
      </c>
      <c r="U59" s="311" t="str">
        <f t="shared" si="833"/>
        <v/>
      </c>
      <c r="W59" s="306"/>
      <c r="X59" s="566" t="str">
        <f>IF(W59="","",VLOOKUP(W59,Sprache!$D$5:$E$63,2,0))</f>
        <v/>
      </c>
      <c r="Y59" s="296"/>
      <c r="Z59" s="566" t="str">
        <f>IF(Y59="","",VLOOKUP(Y59,Sprache!$D$5:$E$63,2,0))</f>
        <v/>
      </c>
      <c r="AA59" s="296"/>
      <c r="AB59" s="296"/>
      <c r="AC59" s="562">
        <f>COUNTIF(W$57:W$60,W59)+COUNTIF(Y$57:Y$60,W59)</f>
        <v>0</v>
      </c>
      <c r="AD59" s="293" t="str">
        <f>IF((AA59&lt;&gt;"")*(AB59&lt;&gt;"")*((IFERROR(VLOOKUP(W59,$B$57:$F$60,5,0),"")&lt;&gt;"")+(IFERROR(VLOOKUP(W59,$D$57:$G$60,4,0),"")&lt;&gt;""))*((IFERROR(VLOOKUP(Y59,$B$57:$F$60,5,0),"")&lt;&gt;"")+(IFERROR(VLOOKUP(Y59,$D$57:$G$60,4,0),"")&lt;&gt;"")),IF((AH59&lt;&gt;2)+($B$57&amp;$D$57&lt;&gt;W59&amp;Y59)*($B$58&amp;$D$58&lt;&gt;W59&amp;Y59)*($B$59&amp;$D$59&lt;&gt;W59&amp;Y59)*($B$60&amp;$D$60&lt;&gt;W59&amp;Y59)*($D$57&amp;$B$57&lt;&gt;W59&amp;Y59)*($D$58&amp;$B$58&lt;&gt;W59&amp;Y59)*($D$59&amp;$B$59&lt;&gt;W59&amp;Y59)*($D$60&amp;$B$60&lt;&gt;W59&amp;Y59),"0",(W68+Y68&gt;W72+Y72)*(AA59&gt;AB59)+(W68+Y68=W72+Y72)*(AA59=AB59)+(W68+Y68&lt;W72+Y72)*(AA59&lt;AB59)),"")</f>
        <v/>
      </c>
      <c r="AE59" s="293" t="str">
        <f>IF((AD59&lt;&gt;""),IF(OR(W68+Y68&lt;&gt;W72+Y72,PrSettings!$M$4="●"),((W68+Y68-W72-Y72)=(AA59-AB59))*(AD59=1),0),"")</f>
        <v/>
      </c>
      <c r="AF59" s="293" t="str">
        <f>IF((AE59&lt;&gt;""),IF(AD59="0",0,(W68+Y68=AA59)*(W72+Y72=AB59)),"")</f>
        <v/>
      </c>
      <c r="AG59" s="293" t="str">
        <f>IF(AD59&lt;&gt;"",IF((AH59&lt;&gt;2)+($B$57&amp;$D$57&lt;&gt;W59&amp;Y59)*($B$58&amp;$D$58&lt;&gt;W59&amp;Y59)*($B$59&amp;$D$59&lt;&gt;W59&amp;Y59)*($B$60&amp;$D$60&lt;&gt;W59&amp;Y59)*($D$57&amp;$B$57&lt;&gt;W59&amp;Y59)*($D$58&amp;$B$58&lt;&gt;W59&amp;Y59)*($D$59&amp;$B$59&lt;&gt;W59&amp;Y59)*($D$60&amp;$B$60&lt;&gt;W59&amp;Y59),0,IF(ABS(W68+Y68-W72-Y72)&gt;=PrSettings!$M$7,(ABS(W68+Y68-W72-Y72-AA59+AB59)&lt;=1)*1,IF(AND(AD59,$F59=$G59,W68+Y68&gt;=PrSettings!$M$6),(ABS(AA59-W68-Y68)&lt;=1)*1,IF(AND(AD59,W68+Y68+W72+Y72&gt;=PrSettings!$M$8),(ABS(AA59-W68-Y68)+ABS(AB59-W72-Y72)&lt;=1)*1,"")))),"")</f>
        <v/>
      </c>
      <c r="AH59" s="311" t="str">
        <f t="shared" si="834"/>
        <v/>
      </c>
      <c r="AJ59" s="306"/>
      <c r="AK59" s="566" t="str">
        <f>IF(AJ59="","",VLOOKUP(AJ59,Sprache!$D$5:$E$63,2,0))</f>
        <v/>
      </c>
      <c r="AL59" s="296"/>
      <c r="AM59" s="566" t="str">
        <f>IF(AL59="","",VLOOKUP(AL59,Sprache!$D$5:$E$63,2,0))</f>
        <v/>
      </c>
      <c r="AN59" s="296"/>
      <c r="AO59" s="296"/>
      <c r="AP59" s="562">
        <f>COUNTIF(AJ$57:AJ$60,AJ59)+COUNTIF(AL$57:AL$60,AJ59)</f>
        <v>0</v>
      </c>
      <c r="AQ59" s="293" t="str">
        <f>IF((AN59&lt;&gt;"")*(AO59&lt;&gt;"")*((IFERROR(VLOOKUP(AJ59,$B$57:$F$60,5,0),"")&lt;&gt;"")+(IFERROR(VLOOKUP(AJ59,$D$57:$G$60,4,0),"")&lt;&gt;""))*((IFERROR(VLOOKUP(AL59,$B$57:$F$60,5,0),"")&lt;&gt;"")+(IFERROR(VLOOKUP(AL59,$D$57:$G$60,4,0),"")&lt;&gt;"")),IF((AU59&lt;&gt;2)+($B$57&amp;$D$57&lt;&gt;AJ59&amp;AL59)*($B$58&amp;$D$58&lt;&gt;AJ59&amp;AL59)*($B$59&amp;$D$59&lt;&gt;AJ59&amp;AL59)*($B$60&amp;$D$60&lt;&gt;AJ59&amp;AL59)*($D$57&amp;$B$57&lt;&gt;AJ59&amp;AL59)*($D$58&amp;$B$58&lt;&gt;AJ59&amp;AL59)*($D$59&amp;$B$59&lt;&gt;AJ59&amp;AL59)*($D$60&amp;$B$60&lt;&gt;AJ59&amp;AL59),"0",(AJ68+AL68&gt;AJ72+AL72)*(AN59&gt;AO59)+(AJ68+AL68=AJ72+AL72)*(AN59=AO59)+(AJ68+AL68&lt;AJ72+AL72)*(AN59&lt;AO59)),"")</f>
        <v/>
      </c>
      <c r="AR59" s="293" t="str">
        <f>IF((AQ59&lt;&gt;""),IF(OR(AJ68+AL68&lt;&gt;AJ72+AL72,PrSettings!$M$4="●"),((AJ68+AL68-AJ72-AL72)=(AN59-AO59))*(AQ59=1),0),"")</f>
        <v/>
      </c>
      <c r="AS59" s="293" t="str">
        <f>IF((AR59&lt;&gt;""),IF(AQ59="0",0,(AJ68+AL68=AN59)*(AJ72+AL72=AO59)),"")</f>
        <v/>
      </c>
      <c r="AT59" s="293" t="str">
        <f>IF(AQ59&lt;&gt;"",IF((AU59&lt;&gt;2)+($B$57&amp;$D$57&lt;&gt;AJ59&amp;AL59)*($B$58&amp;$D$58&lt;&gt;AJ59&amp;AL59)*($B$59&amp;$D$59&lt;&gt;AJ59&amp;AL59)*($B$60&amp;$D$60&lt;&gt;AJ59&amp;AL59)*($D$57&amp;$B$57&lt;&gt;AJ59&amp;AL59)*($D$58&amp;$B$58&lt;&gt;AJ59&amp;AL59)*($D$59&amp;$B$59&lt;&gt;AJ59&amp;AL59)*($D$60&amp;$B$60&lt;&gt;AJ59&amp;AL59),0,IF(ABS(AJ68+AL68-AJ72-AL72)&gt;=PrSettings!$M$7,(ABS(AJ68+AL68-AJ72-AL72-AN59+AO59)&lt;=1)*1,IF(AND(AQ59,$F59=$G59,AJ68+AL68&gt;=PrSettings!$M$6),(ABS(AN59-AJ68-AL68)&lt;=1)*1,IF(AND(AQ59,AJ68+AL68+AJ72+AL72&gt;=PrSettings!$M$8),(ABS(AN59-AJ68-AL68)+ABS(AO59-AJ72-AL72)&lt;=1)*1,"")))),"")</f>
        <v/>
      </c>
      <c r="AU59" s="311" t="str">
        <f t="shared" si="835"/>
        <v/>
      </c>
      <c r="AW59" s="306"/>
      <c r="AX59" s="566" t="str">
        <f>IF(AW59="","",VLOOKUP(AW59,Sprache!$D$5:$E$63,2,0))</f>
        <v/>
      </c>
      <c r="AY59" s="296"/>
      <c r="AZ59" s="566" t="str">
        <f>IF(AY59="","",VLOOKUP(AY59,Sprache!$D$5:$E$63,2,0))</f>
        <v/>
      </c>
      <c r="BA59" s="296"/>
      <c r="BB59" s="296"/>
      <c r="BC59" s="562">
        <f>COUNTIF(AW$57:AW$60,AW59)+COUNTIF(AY$57:AY$60,AW59)</f>
        <v>0</v>
      </c>
      <c r="BD59" s="293" t="str">
        <f>IF((BA59&lt;&gt;"")*(BB59&lt;&gt;"")*((IFERROR(VLOOKUP(AW59,$B$57:$F$60,5,0),"")&lt;&gt;"")+(IFERROR(VLOOKUP(AW59,$D$57:$G$60,4,0),"")&lt;&gt;""))*((IFERROR(VLOOKUP(AY59,$B$57:$F$60,5,0),"")&lt;&gt;"")+(IFERROR(VLOOKUP(AY59,$D$57:$G$60,4,0),"")&lt;&gt;"")),IF((BH59&lt;&gt;2)+($B$57&amp;$D$57&lt;&gt;AW59&amp;AY59)*($B$58&amp;$D$58&lt;&gt;AW59&amp;AY59)*($B$59&amp;$D$59&lt;&gt;AW59&amp;AY59)*($B$60&amp;$D$60&lt;&gt;AW59&amp;AY59)*($D$57&amp;$B$57&lt;&gt;AW59&amp;AY59)*($D$58&amp;$B$58&lt;&gt;AW59&amp;AY59)*($D$59&amp;$B$59&lt;&gt;AW59&amp;AY59)*($D$60&amp;$B$60&lt;&gt;AW59&amp;AY59),"0",(AW68+AY68&gt;AW72+AY72)*(BA59&gt;BB59)+(AW68+AY68=AW72+AY72)*(BA59=BB59)+(AW68+AY68&lt;AW72+AY72)*(BA59&lt;BB59)),"")</f>
        <v/>
      </c>
      <c r="BE59" s="293" t="str">
        <f>IF((BD59&lt;&gt;""),IF(OR(AW68+AY68&lt;&gt;AW72+AY72,PrSettings!$M$4="●"),((AW68+AY68-AW72-AY72)=(BA59-BB59))*(BD59=1),0),"")</f>
        <v/>
      </c>
      <c r="BF59" s="293" t="str">
        <f>IF((BE59&lt;&gt;""),IF(BD59="0",0,(AW68+AY68=BA59)*(AW72+AY72=BB59)),"")</f>
        <v/>
      </c>
      <c r="BG59" s="293" t="str">
        <f>IF(BD59&lt;&gt;"",IF((BH59&lt;&gt;2)+($B$57&amp;$D$57&lt;&gt;AW59&amp;AY59)*($B$58&amp;$D$58&lt;&gt;AW59&amp;AY59)*($B$59&amp;$D$59&lt;&gt;AW59&amp;AY59)*($B$60&amp;$D$60&lt;&gt;AW59&amp;AY59)*($D$57&amp;$B$57&lt;&gt;AW59&amp;AY59)*($D$58&amp;$B$58&lt;&gt;AW59&amp;AY59)*($D$59&amp;$B$59&lt;&gt;AW59&amp;AY59)*($D$60&amp;$B$60&lt;&gt;AW59&amp;AY59),0,IF(ABS(AW68+AY68-AW72-AY72)&gt;=PrSettings!$M$7,(ABS(AW68+AY68-AW72-AY72-BA59+BB59)&lt;=1)*1,IF(AND(BD59,$F59=$G59,AW68+AY68&gt;=PrSettings!$M$6),(ABS(BA59-AW68-AY68)&lt;=1)*1,IF(AND(BD59,AW68+AY68+AW72+AY72&gt;=PrSettings!$M$8),(ABS(BA59-AW68-AY68)+ABS(BB59-AW72-AY72)&lt;=1)*1,"")))),"")</f>
        <v/>
      </c>
      <c r="BH59" s="311" t="str">
        <f t="shared" si="836"/>
        <v/>
      </c>
      <c r="BJ59" s="306"/>
      <c r="BK59" s="566" t="str">
        <f>IF(BJ59="","",VLOOKUP(BJ59,Sprache!$D$5:$E$63,2,0))</f>
        <v/>
      </c>
      <c r="BL59" s="296"/>
      <c r="BM59" s="566" t="str">
        <f>IF(BL59="","",VLOOKUP(BL59,Sprache!$D$5:$E$63,2,0))</f>
        <v/>
      </c>
      <c r="BN59" s="296"/>
      <c r="BO59" s="296"/>
      <c r="BP59" s="562">
        <f>COUNTIF(BJ$57:BJ$60,BJ59)+COUNTIF(BL$57:BL$60,BJ59)</f>
        <v>0</v>
      </c>
      <c r="BQ59" s="293" t="str">
        <f>IF((BN59&lt;&gt;"")*(BO59&lt;&gt;"")*((IFERROR(VLOOKUP(BJ59,$B$57:$F$60,5,0),"")&lt;&gt;"")+(IFERROR(VLOOKUP(BJ59,$D$57:$G$60,4,0),"")&lt;&gt;""))*((IFERROR(VLOOKUP(BL59,$B$57:$F$60,5,0),"")&lt;&gt;"")+(IFERROR(VLOOKUP(BL59,$D$57:$G$60,4,0),"")&lt;&gt;"")),IF((BU59&lt;&gt;2)+($B$57&amp;$D$57&lt;&gt;BJ59&amp;BL59)*($B$58&amp;$D$58&lt;&gt;BJ59&amp;BL59)*($B$59&amp;$D$59&lt;&gt;BJ59&amp;BL59)*($B$60&amp;$D$60&lt;&gt;BJ59&amp;BL59)*($D$57&amp;$B$57&lt;&gt;BJ59&amp;BL59)*($D$58&amp;$B$58&lt;&gt;BJ59&amp;BL59)*($D$59&amp;$B$59&lt;&gt;BJ59&amp;BL59)*($D$60&amp;$B$60&lt;&gt;BJ59&amp;BL59),"0",(BJ68+BL68&gt;BJ72+BL72)*(BN59&gt;BO59)+(BJ68+BL68=BJ72+BL72)*(BN59=BO59)+(BJ68+BL68&lt;BJ72+BL72)*(BN59&lt;BO59)),"")</f>
        <v/>
      </c>
      <c r="BR59" s="293" t="str">
        <f>IF((BQ59&lt;&gt;""),IF(OR(BJ68+BL68&lt;&gt;BJ72+BL72,PrSettings!$M$4="●"),((BJ68+BL68-BJ72-BL72)=(BN59-BO59))*(BQ59=1),0),"")</f>
        <v/>
      </c>
      <c r="BS59" s="293" t="str">
        <f>IF((BR59&lt;&gt;""),IF(BQ59="0",0,(BJ68+BL68=BN59)*(BJ72+BL72=BO59)),"")</f>
        <v/>
      </c>
      <c r="BT59" s="293" t="str">
        <f>IF(BQ59&lt;&gt;"",IF((BU59&lt;&gt;2)+($B$57&amp;$D$57&lt;&gt;BJ59&amp;BL59)*($B$58&amp;$D$58&lt;&gt;BJ59&amp;BL59)*($B$59&amp;$D$59&lt;&gt;BJ59&amp;BL59)*($B$60&amp;$D$60&lt;&gt;BJ59&amp;BL59)*($D$57&amp;$B$57&lt;&gt;BJ59&amp;BL59)*($D$58&amp;$B$58&lt;&gt;BJ59&amp;BL59)*($D$59&amp;$B$59&lt;&gt;BJ59&amp;BL59)*($D$60&amp;$B$60&lt;&gt;BJ59&amp;BL59),0,IF(ABS(BJ68+BL68-BJ72-BL72)&gt;=PrSettings!$M$7,(ABS(BJ68+BL68-BJ72-BL72-BN59+BO59)&lt;=1)*1,IF(AND(BQ59,$F59=$G59,BJ68+BL68&gt;=PrSettings!$M$6),(ABS(BN59-BJ68-BL68)&lt;=1)*1,IF(AND(BQ59,BJ68+BL68+BJ72+BL72&gt;=PrSettings!$M$8),(ABS(BN59-BJ68-BL68)+ABS(BO59-BJ72-BL72)&lt;=1)*1,"")))),"")</f>
        <v/>
      </c>
      <c r="BU59" s="311" t="str">
        <f t="shared" si="837"/>
        <v/>
      </c>
      <c r="BW59" s="306"/>
      <c r="BX59" s="566" t="str">
        <f>IF(BW59="","",VLOOKUP(BW59,Sprache!$D$5:$E$63,2,0))</f>
        <v/>
      </c>
      <c r="BY59" s="296"/>
      <c r="BZ59" s="566" t="str">
        <f>IF(BY59="","",VLOOKUP(BY59,Sprache!$D$5:$E$63,2,0))</f>
        <v/>
      </c>
      <c r="CA59" s="296"/>
      <c r="CB59" s="296"/>
      <c r="CC59" s="562">
        <f>COUNTIF(BW$57:BW$60,BW59)+COUNTIF(BY$57:BY$60,BW59)</f>
        <v>0</v>
      </c>
      <c r="CD59" s="293" t="str">
        <f>IF((CA59&lt;&gt;"")*(CB59&lt;&gt;"")*((IFERROR(VLOOKUP(BW59,$B$57:$F$60,5,0),"")&lt;&gt;"")+(IFERROR(VLOOKUP(BW59,$D$57:$G$60,4,0),"")&lt;&gt;""))*((IFERROR(VLOOKUP(BY59,$B$57:$F$60,5,0),"")&lt;&gt;"")+(IFERROR(VLOOKUP(BY59,$D$57:$G$60,4,0),"")&lt;&gt;"")),IF((CH59&lt;&gt;2)+($B$57&amp;$D$57&lt;&gt;BW59&amp;BY59)*($B$58&amp;$D$58&lt;&gt;BW59&amp;BY59)*($B$59&amp;$D$59&lt;&gt;BW59&amp;BY59)*($B$60&amp;$D$60&lt;&gt;BW59&amp;BY59)*($D$57&amp;$B$57&lt;&gt;BW59&amp;BY59)*($D$58&amp;$B$58&lt;&gt;BW59&amp;BY59)*($D$59&amp;$B$59&lt;&gt;BW59&amp;BY59)*($D$60&amp;$B$60&lt;&gt;BW59&amp;BY59),"0",(BW68+BY68&gt;BW72+BY72)*(CA59&gt;CB59)+(BW68+BY68=BW72+BY72)*(CA59=CB59)+(BW68+BY68&lt;BW72+BY72)*(CA59&lt;CB59)),"")</f>
        <v/>
      </c>
      <c r="CE59" s="293" t="str">
        <f>IF((CD59&lt;&gt;""),IF(OR(BW68+BY68&lt;&gt;BW72+BY72,PrSettings!$M$4="●"),((BW68+BY68-BW72-BY72)=(CA59-CB59))*(CD59=1),0),"")</f>
        <v/>
      </c>
      <c r="CF59" s="293" t="str">
        <f>IF((CE59&lt;&gt;""),IF(CD59="0",0,(BW68+BY68=CA59)*(BW72+BY72=CB59)),"")</f>
        <v/>
      </c>
      <c r="CG59" s="293" t="str">
        <f>IF(CD59&lt;&gt;"",IF((CH59&lt;&gt;2)+($B$57&amp;$D$57&lt;&gt;BW59&amp;BY59)*($B$58&amp;$D$58&lt;&gt;BW59&amp;BY59)*($B$59&amp;$D$59&lt;&gt;BW59&amp;BY59)*($B$60&amp;$D$60&lt;&gt;BW59&amp;BY59)*($D$57&amp;$B$57&lt;&gt;BW59&amp;BY59)*($D$58&amp;$B$58&lt;&gt;BW59&amp;BY59)*($D$59&amp;$B$59&lt;&gt;BW59&amp;BY59)*($D$60&amp;$B$60&lt;&gt;BW59&amp;BY59),0,IF(ABS(BW68+BY68-BW72-BY72)&gt;=PrSettings!$M$7,(ABS(BW68+BY68-BW72-BY72-CA59+CB59)&lt;=1)*1,IF(AND(CD59,$F59=$G59,BW68+BY68&gt;=PrSettings!$M$6),(ABS(CA59-BW68-BY68)&lt;=1)*1,IF(AND(CD59,BW68+BY68+BW72+BY72&gt;=PrSettings!$M$8),(ABS(CA59-BW68-BY68)+ABS(CB59-BW72-BY72)&lt;=1)*1,"")))),"")</f>
        <v/>
      </c>
      <c r="CH59" s="311" t="str">
        <f t="shared" si="838"/>
        <v/>
      </c>
      <c r="CJ59" s="306"/>
      <c r="CK59" s="566" t="str">
        <f>IF(CJ59="","",VLOOKUP(CJ59,Sprache!$D$5:$E$63,2,0))</f>
        <v/>
      </c>
      <c r="CL59" s="296"/>
      <c r="CM59" s="566" t="str">
        <f>IF(CL59="","",VLOOKUP(CL59,Sprache!$D$5:$E$63,2,0))</f>
        <v/>
      </c>
      <c r="CN59" s="296"/>
      <c r="CO59" s="296"/>
      <c r="CP59" s="562">
        <f>COUNTIF(CJ$57:CJ$60,CJ59)+COUNTIF(CL$57:CL$60,CJ59)</f>
        <v>0</v>
      </c>
      <c r="CQ59" s="293" t="str">
        <f>IF((CN59&lt;&gt;"")*(CO59&lt;&gt;"")*((IFERROR(VLOOKUP(CJ59,$B$57:$F$60,5,0),"")&lt;&gt;"")+(IFERROR(VLOOKUP(CJ59,$D$57:$G$60,4,0),"")&lt;&gt;""))*((IFERROR(VLOOKUP(CL59,$B$57:$F$60,5,0),"")&lt;&gt;"")+(IFERROR(VLOOKUP(CL59,$D$57:$G$60,4,0),"")&lt;&gt;"")),IF((CU59&lt;&gt;2)+($B$57&amp;$D$57&lt;&gt;CJ59&amp;CL59)*($B$58&amp;$D$58&lt;&gt;CJ59&amp;CL59)*($B$59&amp;$D$59&lt;&gt;CJ59&amp;CL59)*($B$60&amp;$D$60&lt;&gt;CJ59&amp;CL59)*($D$57&amp;$B$57&lt;&gt;CJ59&amp;CL59)*($D$58&amp;$B$58&lt;&gt;CJ59&amp;CL59)*($D$59&amp;$B$59&lt;&gt;CJ59&amp;CL59)*($D$60&amp;$B$60&lt;&gt;CJ59&amp;CL59),"0",(CJ68+CL68&gt;CJ72+CL72)*(CN59&gt;CO59)+(CJ68+CL68=CJ72+CL72)*(CN59=CO59)+(CJ68+CL68&lt;CJ72+CL72)*(CN59&lt;CO59)),"")</f>
        <v/>
      </c>
      <c r="CR59" s="293" t="str">
        <f>IF((CQ59&lt;&gt;""),IF(OR(CJ68+CL68&lt;&gt;CJ72+CL72,PrSettings!$M$4="●"),((CJ68+CL68-CJ72-CL72)=(CN59-CO59))*(CQ59=1),0),"")</f>
        <v/>
      </c>
      <c r="CS59" s="293" t="str">
        <f>IF((CR59&lt;&gt;""),IF(CQ59="0",0,(CJ68+CL68=CN59)*(CJ72+CL72=CO59)),"")</f>
        <v/>
      </c>
      <c r="CT59" s="293" t="str">
        <f>IF(CQ59&lt;&gt;"",IF((CU59&lt;&gt;2)+($B$57&amp;$D$57&lt;&gt;CJ59&amp;CL59)*($B$58&amp;$D$58&lt;&gt;CJ59&amp;CL59)*($B$59&amp;$D$59&lt;&gt;CJ59&amp;CL59)*($B$60&amp;$D$60&lt;&gt;CJ59&amp;CL59)*($D$57&amp;$B$57&lt;&gt;CJ59&amp;CL59)*($D$58&amp;$B$58&lt;&gt;CJ59&amp;CL59)*($D$59&amp;$B$59&lt;&gt;CJ59&amp;CL59)*($D$60&amp;$B$60&lt;&gt;CJ59&amp;CL59),0,IF(ABS(CJ68+CL68-CJ72-CL72)&gt;=PrSettings!$M$7,(ABS(CJ68+CL68-CJ72-CL72-CN59+CO59)&lt;=1)*1,IF(AND(CQ59,$F59=$G59,CJ68+CL68&gt;=PrSettings!$M$6),(ABS(CN59-CJ68-CL68)&lt;=1)*1,IF(AND(CQ59,CJ68+CL68+CJ72+CL72&gt;=PrSettings!$M$8),(ABS(CN59-CJ68-CL68)+ABS(CO59-CJ72-CL72)&lt;=1)*1,"")))),"")</f>
        <v/>
      </c>
      <c r="CU59" s="311" t="str">
        <f t="shared" si="839"/>
        <v/>
      </c>
      <c r="CV59" s="574"/>
      <c r="CW59" s="306"/>
      <c r="CX59" s="566" t="str">
        <f>IF(CW59="","",VLOOKUP(CW59,Sprache!$D$5:$E$63,2,0))</f>
        <v/>
      </c>
      <c r="CY59" s="296"/>
      <c r="CZ59" s="566" t="str">
        <f>IF(CY59="","",VLOOKUP(CY59,Sprache!$D$5:$E$63,2,0))</f>
        <v/>
      </c>
      <c r="DA59" s="296"/>
      <c r="DB59" s="296"/>
      <c r="DC59" s="562">
        <f>COUNTIF(CW$57:CW$60,CW59)+COUNTIF(CY$57:CY$60,CW59)</f>
        <v>0</v>
      </c>
      <c r="DD59" s="293" t="str">
        <f>IF((DA59&lt;&gt;"")*(DB59&lt;&gt;"")*((IFERROR(VLOOKUP(CW59,$B$57:$F$60,5,0),"")&lt;&gt;"")+(IFERROR(VLOOKUP(CW59,$D$57:$G$60,4,0),"")&lt;&gt;""))*((IFERROR(VLOOKUP(CY59,$B$57:$F$60,5,0),"")&lt;&gt;"")+(IFERROR(VLOOKUP(CY59,$D$57:$G$60,4,0),"")&lt;&gt;"")),IF((DH59&lt;&gt;2)+($B$57&amp;$D$57&lt;&gt;CW59&amp;CY59)*($B$58&amp;$D$58&lt;&gt;CW59&amp;CY59)*($B$59&amp;$D$59&lt;&gt;CW59&amp;CY59)*($B$60&amp;$D$60&lt;&gt;CW59&amp;CY59)*($D$57&amp;$B$57&lt;&gt;CW59&amp;CY59)*($D$58&amp;$B$58&lt;&gt;CW59&amp;CY59)*($D$59&amp;$B$59&lt;&gt;CW59&amp;CY59)*($D$60&amp;$B$60&lt;&gt;CW59&amp;CY59),"0",(CW68+CY68&gt;CW72+CY72)*(DA59&gt;DB59)+(CW68+CY68=CW72+CY72)*(DA59=DB59)+(CW68+CY68&lt;CW72+CY72)*(DA59&lt;DB59)),"")</f>
        <v/>
      </c>
      <c r="DE59" s="293" t="str">
        <f>IF((DD59&lt;&gt;""),IF(OR(CW68+CY68&lt;&gt;CW72+CY72,PrSettings!$M$4="●"),((CW68+CY68-CW72-CY72)=(DA59-DB59))*(DD59=1),0),"")</f>
        <v/>
      </c>
      <c r="DF59" s="293" t="str">
        <f>IF((DE59&lt;&gt;""),IF(DD59="0",0,(CW68+CY68=DA59)*(CW72+CY72=DB59)),"")</f>
        <v/>
      </c>
      <c r="DG59" s="293" t="str">
        <f>IF(DD59&lt;&gt;"",IF((DH59&lt;&gt;2)+($B$57&amp;$D$57&lt;&gt;CW59&amp;CY59)*($B$58&amp;$D$58&lt;&gt;CW59&amp;CY59)*($B$59&amp;$D$59&lt;&gt;CW59&amp;CY59)*($B$60&amp;$D$60&lt;&gt;CW59&amp;CY59)*($D$57&amp;$B$57&lt;&gt;CW59&amp;CY59)*($D$58&amp;$B$58&lt;&gt;CW59&amp;CY59)*($D$59&amp;$B$59&lt;&gt;CW59&amp;CY59)*($D$60&amp;$B$60&lt;&gt;CW59&amp;CY59),0,IF(ABS(CW68+CY68-CW72-CY72)&gt;=PrSettings!$M$7,(ABS(CW68+CY68-CW72-CY72-DA59+DB59)&lt;=1)*1,IF(AND(DD59,$F59=$G59,CW68+CY68&gt;=PrSettings!$M$6),(ABS(DA59-CW68-CY68)&lt;=1)*1,IF(AND(DD59,CW68+CY68+CW72+CY72&gt;=PrSettings!$M$8),(ABS(DA59-CW68-CY68)+ABS(DB59-CW72-CY72)&lt;=1)*1,"")))),"")</f>
        <v/>
      </c>
      <c r="DH59" s="311" t="str">
        <f t="shared" si="840"/>
        <v/>
      </c>
      <c r="DI59" s="574"/>
      <c r="DJ59" s="306"/>
      <c r="DK59" s="566" t="str">
        <f>IF(DJ59="","",VLOOKUP(DJ59,Sprache!$D$5:$E$63,2,0))</f>
        <v/>
      </c>
      <c r="DL59" s="296"/>
      <c r="DM59" s="566" t="str">
        <f>IF(DL59="","",VLOOKUP(DL59,Sprache!$D$5:$E$63,2,0))</f>
        <v/>
      </c>
      <c r="DN59" s="296"/>
      <c r="DO59" s="296"/>
      <c r="DP59" s="562">
        <f>COUNTIF(DJ$57:DJ$60,DJ59)+COUNTIF(DL$57:DL$60,DJ59)</f>
        <v>0</v>
      </c>
      <c r="DQ59" s="293" t="str">
        <f>IF((DN59&lt;&gt;"")*(DO59&lt;&gt;"")*((IFERROR(VLOOKUP(DJ59,$B$57:$F$60,5,0),"")&lt;&gt;"")+(IFERROR(VLOOKUP(DJ59,$D$57:$G$60,4,0),"")&lt;&gt;""))*((IFERROR(VLOOKUP(DL59,$B$57:$F$60,5,0),"")&lt;&gt;"")+(IFERROR(VLOOKUP(DL59,$D$57:$G$60,4,0),"")&lt;&gt;"")),IF((DU59&lt;&gt;2)+($B$57&amp;$D$57&lt;&gt;DJ59&amp;DL59)*($B$58&amp;$D$58&lt;&gt;DJ59&amp;DL59)*($B$59&amp;$D$59&lt;&gt;DJ59&amp;DL59)*($B$60&amp;$D$60&lt;&gt;DJ59&amp;DL59)*($D$57&amp;$B$57&lt;&gt;DJ59&amp;DL59)*($D$58&amp;$B$58&lt;&gt;DJ59&amp;DL59)*($D$59&amp;$B$59&lt;&gt;DJ59&amp;DL59)*($D$60&amp;$B$60&lt;&gt;DJ59&amp;DL59),"0",(DJ68+DL68&gt;DJ72+DL72)*(DN59&gt;DO59)+(DJ68+DL68=DJ72+DL72)*(DN59=DO59)+(DJ68+DL68&lt;DJ72+DL72)*(DN59&lt;DO59)),"")</f>
        <v/>
      </c>
      <c r="DR59" s="293" t="str">
        <f>IF((DQ59&lt;&gt;""),IF(OR(DJ68+DL68&lt;&gt;DJ72+DL72,PrSettings!$M$4="●"),((DJ68+DL68-DJ72-DL72)=(DN59-DO59))*(DQ59=1),0),"")</f>
        <v/>
      </c>
      <c r="DS59" s="293" t="str">
        <f>IF((DR59&lt;&gt;""),IF(DQ59="0",0,(DJ68+DL68=DN59)*(DJ72+DL72=DO59)),"")</f>
        <v/>
      </c>
      <c r="DT59" s="293" t="str">
        <f>IF(DQ59&lt;&gt;"",IF((DU59&lt;&gt;2)+($B$57&amp;$D$57&lt;&gt;DJ59&amp;DL59)*($B$58&amp;$D$58&lt;&gt;DJ59&amp;DL59)*($B$59&amp;$D$59&lt;&gt;DJ59&amp;DL59)*($B$60&amp;$D$60&lt;&gt;DJ59&amp;DL59)*($D$57&amp;$B$57&lt;&gt;DJ59&amp;DL59)*($D$58&amp;$B$58&lt;&gt;DJ59&amp;DL59)*($D$59&amp;$B$59&lt;&gt;DJ59&amp;DL59)*($D$60&amp;$B$60&lt;&gt;DJ59&amp;DL59),0,IF(ABS(DJ68+DL68-DJ72-DL72)&gt;=PrSettings!$M$7,(ABS(DJ68+DL68-DJ72-DL72-DN59+DO59)&lt;=1)*1,IF(AND(DQ59,$F59=$G59,DJ68+DL68&gt;=PrSettings!$M$6),(ABS(DN59-DJ68-DL68)&lt;=1)*1,IF(AND(DQ59,DJ68+DL68+DJ72+DL72&gt;=PrSettings!$M$8),(ABS(DN59-DJ68-DL68)+ABS(DO59-DJ72-DL72)&lt;=1)*1,"")))),"")</f>
        <v/>
      </c>
      <c r="DU59" s="311" t="str">
        <f t="shared" si="841"/>
        <v/>
      </c>
      <c r="DV59" s="574"/>
      <c r="DW59" s="306"/>
      <c r="DX59" s="566" t="str">
        <f>IF(DW59="","",VLOOKUP(DW59,Sprache!$D$5:$E$63,2,0))</f>
        <v/>
      </c>
      <c r="DY59" s="296"/>
      <c r="DZ59" s="566" t="str">
        <f>IF(DY59="","",VLOOKUP(DY59,Sprache!$D$5:$E$63,2,0))</f>
        <v/>
      </c>
      <c r="EA59" s="296"/>
      <c r="EB59" s="296"/>
      <c r="EC59" s="562">
        <f>COUNTIF(DW$57:DW$60,DW59)+COUNTIF(DY$57:DY$60,DW59)</f>
        <v>0</v>
      </c>
      <c r="ED59" s="293" t="str">
        <f>IF((EA59&lt;&gt;"")*(EB59&lt;&gt;"")*((IFERROR(VLOOKUP(DW59,$B$57:$F$60,5,0),"")&lt;&gt;"")+(IFERROR(VLOOKUP(DW59,$D$57:$G$60,4,0),"")&lt;&gt;""))*((IFERROR(VLOOKUP(DY59,$B$57:$F$60,5,0),"")&lt;&gt;"")+(IFERROR(VLOOKUP(DY59,$D$57:$G$60,4,0),"")&lt;&gt;"")),IF((EH59&lt;&gt;2)+($B$57&amp;$D$57&lt;&gt;DW59&amp;DY59)*($B$58&amp;$D$58&lt;&gt;DW59&amp;DY59)*($B$59&amp;$D$59&lt;&gt;DW59&amp;DY59)*($B$60&amp;$D$60&lt;&gt;DW59&amp;DY59)*($D$57&amp;$B$57&lt;&gt;DW59&amp;DY59)*($D$58&amp;$B$58&lt;&gt;DW59&amp;DY59)*($D$59&amp;$B$59&lt;&gt;DW59&amp;DY59)*($D$60&amp;$B$60&lt;&gt;DW59&amp;DY59),"0",(DW68+DY68&gt;DW72+DY72)*(EA59&gt;EB59)+(DW68+DY68=DW72+DY72)*(EA59=EB59)+(DW68+DY68&lt;DW72+DY72)*(EA59&lt;EB59)),"")</f>
        <v/>
      </c>
      <c r="EE59" s="293" t="str">
        <f>IF((ED59&lt;&gt;""),IF(OR(DW68+DY68&lt;&gt;DW72+DY72,PrSettings!$M$4="●"),((DW68+DY68-DW72-DY72)=(EA59-EB59))*(ED59=1),0),"")</f>
        <v/>
      </c>
      <c r="EF59" s="293" t="str">
        <f>IF((EE59&lt;&gt;""),IF(ED59="0",0,(DW68+DY68=EA59)*(DW72+DY72=EB59)),"")</f>
        <v/>
      </c>
      <c r="EG59" s="293" t="str">
        <f>IF(ED59&lt;&gt;"",IF((EH59&lt;&gt;2)+($B$57&amp;$D$57&lt;&gt;DW59&amp;DY59)*($B$58&amp;$D$58&lt;&gt;DW59&amp;DY59)*($B$59&amp;$D$59&lt;&gt;DW59&amp;DY59)*($B$60&amp;$D$60&lt;&gt;DW59&amp;DY59)*($D$57&amp;$B$57&lt;&gt;DW59&amp;DY59)*($D$58&amp;$B$58&lt;&gt;DW59&amp;DY59)*($D$59&amp;$B$59&lt;&gt;DW59&amp;DY59)*($D$60&amp;$B$60&lt;&gt;DW59&amp;DY59),0,IF(ABS(DW68+DY68-DW72-DY72)&gt;=PrSettings!$M$7,(ABS(DW68+DY68-DW72-DY72-EA59+EB59)&lt;=1)*1,IF(AND(ED59,$F59=$G59,DW68+DY68&gt;=PrSettings!$M$6),(ABS(EA59-DW68-DY68)&lt;=1)*1,IF(AND(ED59,DW68+DY68+DW72+DY72&gt;=PrSettings!$M$8),(ABS(EA59-DW68-DY68)+ABS(EB59-DW72-DY72)&lt;=1)*1,"")))),"")</f>
        <v/>
      </c>
      <c r="EH59" s="311" t="str">
        <f t="shared" si="842"/>
        <v/>
      </c>
      <c r="EJ59" s="306"/>
      <c r="EK59" s="566" t="str">
        <f>IF(EJ59="","",VLOOKUP(EJ59,Sprache!$D$5:$E$63,2,0))</f>
        <v/>
      </c>
      <c r="EL59" s="296"/>
      <c r="EM59" s="566" t="str">
        <f>IF(EL59="","",VLOOKUP(EL59,Sprache!$D$5:$E$63,2,0))</f>
        <v/>
      </c>
      <c r="EN59" s="296"/>
      <c r="EO59" s="296"/>
      <c r="EP59" s="562">
        <f>COUNTIF(EJ$57:EJ$60,EJ59)+COUNTIF(EL$57:EL$60,EJ59)</f>
        <v>0</v>
      </c>
      <c r="EQ59" s="293" t="str">
        <f>IF((EN59&lt;&gt;"")*(EO59&lt;&gt;"")*((IFERROR(VLOOKUP(EJ59,$B$57:$F$60,5,0),"")&lt;&gt;"")+(IFERROR(VLOOKUP(EJ59,$D$57:$G$60,4,0),"")&lt;&gt;""))*((IFERROR(VLOOKUP(EL59,$B$57:$F$60,5,0),"")&lt;&gt;"")+(IFERROR(VLOOKUP(EL59,$D$57:$G$60,4,0),"")&lt;&gt;"")),IF((EU59&lt;&gt;2)+($B$57&amp;$D$57&lt;&gt;EJ59&amp;EL59)*($B$58&amp;$D$58&lt;&gt;EJ59&amp;EL59)*($B$59&amp;$D$59&lt;&gt;EJ59&amp;EL59)*($B$60&amp;$D$60&lt;&gt;EJ59&amp;EL59)*($D$57&amp;$B$57&lt;&gt;EJ59&amp;EL59)*($D$58&amp;$B$58&lt;&gt;EJ59&amp;EL59)*($D$59&amp;$B$59&lt;&gt;EJ59&amp;EL59)*($D$60&amp;$B$60&lt;&gt;EJ59&amp;EL59),"0",(EJ68+EL68&gt;EJ72+EL72)*(EN59&gt;EO59)+(EJ68+EL68=EJ72+EL72)*(EN59=EO59)+(EJ68+EL68&lt;EJ72+EL72)*(EN59&lt;EO59)),"")</f>
        <v/>
      </c>
      <c r="ER59" s="293" t="str">
        <f>IF((EQ59&lt;&gt;""),IF(OR(EJ68+EL68&lt;&gt;EJ72+EL72,PrSettings!$M$4="●"),((EJ68+EL68-EJ72-EL72)=(EN59-EO59))*(EQ59=1),0),"")</f>
        <v/>
      </c>
      <c r="ES59" s="293" t="str">
        <f>IF((ER59&lt;&gt;""),IF(EQ59="0",0,(EJ68+EL68=EN59)*(EJ72+EL72=EO59)),"")</f>
        <v/>
      </c>
      <c r="ET59" s="293" t="str">
        <f>IF(EQ59&lt;&gt;"",IF((EU59&lt;&gt;2)+($B$57&amp;$D$57&lt;&gt;EJ59&amp;EL59)*($B$58&amp;$D$58&lt;&gt;EJ59&amp;EL59)*($B$59&amp;$D$59&lt;&gt;EJ59&amp;EL59)*($B$60&amp;$D$60&lt;&gt;EJ59&amp;EL59)*($D$57&amp;$B$57&lt;&gt;EJ59&amp;EL59)*($D$58&amp;$B$58&lt;&gt;EJ59&amp;EL59)*($D$59&amp;$B$59&lt;&gt;EJ59&amp;EL59)*($D$60&amp;$B$60&lt;&gt;EJ59&amp;EL59),0,IF(ABS(EJ68+EL68-EJ72-EL72)&gt;=PrSettings!$M$7,(ABS(EJ68+EL68-EJ72-EL72-EN59+EO59)&lt;=1)*1,IF(AND(EQ59,$F59=$G59,EJ68+EL68&gt;=PrSettings!$M$6),(ABS(EN59-EJ68-EL68)&lt;=1)*1,IF(AND(EQ59,EJ68+EL68+EJ72+EL72&gt;=PrSettings!$M$8),(ABS(EN59-EJ68-EL68)+ABS(EO59-EJ72-EL72)&lt;=1)*1,"")))),"")</f>
        <v/>
      </c>
      <c r="EU59" s="311" t="str">
        <f t="shared" si="843"/>
        <v/>
      </c>
      <c r="EV59" s="574"/>
      <c r="EW59" s="306"/>
      <c r="EX59" s="566" t="str">
        <f>IF(EW59="","",VLOOKUP(EW59,Sprache!$D$5:$E$63,2,0))</f>
        <v/>
      </c>
      <c r="EY59" s="296"/>
      <c r="EZ59" s="566" t="str">
        <f>IF(EY59="","",VLOOKUP(EY59,Sprache!$D$5:$E$63,2,0))</f>
        <v/>
      </c>
      <c r="FA59" s="296"/>
      <c r="FB59" s="296"/>
      <c r="FC59" s="562">
        <f>COUNTIF(EW$57:EW$60,EW59)+COUNTIF(EY$57:EY$60,EW59)</f>
        <v>0</v>
      </c>
      <c r="FD59" s="293" t="str">
        <f>IF((FA59&lt;&gt;"")*(FB59&lt;&gt;"")*((IFERROR(VLOOKUP(EW59,$B$57:$F$60,5,0),"")&lt;&gt;"")+(IFERROR(VLOOKUP(EW59,$D$57:$G$60,4,0),"")&lt;&gt;""))*((IFERROR(VLOOKUP(EY59,$B$57:$F$60,5,0),"")&lt;&gt;"")+(IFERROR(VLOOKUP(EY59,$D$57:$G$60,4,0),"")&lt;&gt;"")),IF((FH59&lt;&gt;2)+($B$57&amp;$D$57&lt;&gt;EW59&amp;EY59)*($B$58&amp;$D$58&lt;&gt;EW59&amp;EY59)*($B$59&amp;$D$59&lt;&gt;EW59&amp;EY59)*($B$60&amp;$D$60&lt;&gt;EW59&amp;EY59)*($D$57&amp;$B$57&lt;&gt;EW59&amp;EY59)*($D$58&amp;$B$58&lt;&gt;EW59&amp;EY59)*($D$59&amp;$B$59&lt;&gt;EW59&amp;EY59)*($D$60&amp;$B$60&lt;&gt;EW59&amp;EY59),"0",(EW68+EY68&gt;EW72+EY72)*(FA59&gt;FB59)+(EW68+EY68=EW72+EY72)*(FA59=FB59)+(EW68+EY68&lt;EW72+EY72)*(FA59&lt;FB59)),"")</f>
        <v/>
      </c>
      <c r="FE59" s="293" t="str">
        <f>IF((FD59&lt;&gt;""),IF(OR(EW68+EY68&lt;&gt;EW72+EY72,PrSettings!$M$4="●"),((EW68+EY68-EW72-EY72)=(FA59-FB59))*(FD59=1),0),"")</f>
        <v/>
      </c>
      <c r="FF59" s="293" t="str">
        <f>IF((FE59&lt;&gt;""),IF(FD59="0",0,(EW68+EY68=FA59)*(EW72+EY72=FB59)),"")</f>
        <v/>
      </c>
      <c r="FG59" s="293" t="str">
        <f>IF(FD59&lt;&gt;"",IF((FH59&lt;&gt;2)+($B$57&amp;$D$57&lt;&gt;EW59&amp;EY59)*($B$58&amp;$D$58&lt;&gt;EW59&amp;EY59)*($B$59&amp;$D$59&lt;&gt;EW59&amp;EY59)*($B$60&amp;$D$60&lt;&gt;EW59&amp;EY59)*($D$57&amp;$B$57&lt;&gt;EW59&amp;EY59)*($D$58&amp;$B$58&lt;&gt;EW59&amp;EY59)*($D$59&amp;$B$59&lt;&gt;EW59&amp;EY59)*($D$60&amp;$B$60&lt;&gt;EW59&amp;EY59),0,IF(ABS(EW68+EY68-EW72-EY72)&gt;=PrSettings!$M$7,(ABS(EW68+EY68-EW72-EY72-FA59+FB59)&lt;=1)*1,IF(AND(FD59,$F59=$G59,EW68+EY68&gt;=PrSettings!$M$6),(ABS(FA59-EW68-EY68)&lt;=1)*1,IF(AND(FD59,EW68+EY68+EW72+EY72&gt;=PrSettings!$M$8),(ABS(FA59-EW68-EY68)+ABS(FB59-EW72-EY72)&lt;=1)*1,"")))),"")</f>
        <v/>
      </c>
      <c r="FH59" s="311" t="str">
        <f t="shared" si="844"/>
        <v/>
      </c>
      <c r="FI59" s="574"/>
      <c r="FJ59" s="306"/>
      <c r="FK59" s="566" t="str">
        <f>IF(FJ59="","",VLOOKUP(FJ59,Sprache!$D$5:$E$63,2,0))</f>
        <v/>
      </c>
      <c r="FL59" s="296"/>
      <c r="FM59" s="566" t="str">
        <f>IF(FL59="","",VLOOKUP(FL59,Sprache!$D$5:$E$63,2,0))</f>
        <v/>
      </c>
      <c r="FN59" s="296"/>
      <c r="FO59" s="296"/>
      <c r="FP59" s="562">
        <f>COUNTIF(FJ$57:FJ$60,FJ59)+COUNTIF(FL$57:FL$60,FJ59)</f>
        <v>0</v>
      </c>
      <c r="FQ59" s="293" t="str">
        <f>IF((FN59&lt;&gt;"")*(FO59&lt;&gt;"")*((IFERROR(VLOOKUP(FJ59,$B$57:$F$60,5,0),"")&lt;&gt;"")+(IFERROR(VLOOKUP(FJ59,$D$57:$G$60,4,0),"")&lt;&gt;""))*((IFERROR(VLOOKUP(FL59,$B$57:$F$60,5,0),"")&lt;&gt;"")+(IFERROR(VLOOKUP(FL59,$D$57:$G$60,4,0),"")&lt;&gt;"")),IF((FU59&lt;&gt;2)+($B$57&amp;$D$57&lt;&gt;FJ59&amp;FL59)*($B$58&amp;$D$58&lt;&gt;FJ59&amp;FL59)*($B$59&amp;$D$59&lt;&gt;FJ59&amp;FL59)*($B$60&amp;$D$60&lt;&gt;FJ59&amp;FL59)*($D$57&amp;$B$57&lt;&gt;FJ59&amp;FL59)*($D$58&amp;$B$58&lt;&gt;FJ59&amp;FL59)*($D$59&amp;$B$59&lt;&gt;FJ59&amp;FL59)*($D$60&amp;$B$60&lt;&gt;FJ59&amp;FL59),"0",(FJ68+FL68&gt;FJ72+FL72)*(FN59&gt;FO59)+(FJ68+FL68=FJ72+FL72)*(FN59=FO59)+(FJ68+FL68&lt;FJ72+FL72)*(FN59&lt;FO59)),"")</f>
        <v/>
      </c>
      <c r="FR59" s="293" t="str">
        <f>IF((FQ59&lt;&gt;""),IF(OR(FJ68+FL68&lt;&gt;FJ72+FL72,PrSettings!$M$4="●"),((FJ68+FL68-FJ72-FL72)=(FN59-FO59))*(FQ59=1),0),"")</f>
        <v/>
      </c>
      <c r="FS59" s="293" t="str">
        <f>IF((FR59&lt;&gt;""),IF(FQ59="0",0,(FJ68+FL68=FN59)*(FJ72+FL72=FO59)),"")</f>
        <v/>
      </c>
      <c r="FT59" s="293" t="str">
        <f>IF(FQ59&lt;&gt;"",IF((FU59&lt;&gt;2)+($B$57&amp;$D$57&lt;&gt;FJ59&amp;FL59)*($B$58&amp;$D$58&lt;&gt;FJ59&amp;FL59)*($B$59&amp;$D$59&lt;&gt;FJ59&amp;FL59)*($B$60&amp;$D$60&lt;&gt;FJ59&amp;FL59)*($D$57&amp;$B$57&lt;&gt;FJ59&amp;FL59)*($D$58&amp;$B$58&lt;&gt;FJ59&amp;FL59)*($D$59&amp;$B$59&lt;&gt;FJ59&amp;FL59)*($D$60&amp;$B$60&lt;&gt;FJ59&amp;FL59),0,IF(ABS(FJ68+FL68-FJ72-FL72)&gt;=PrSettings!$M$7,(ABS(FJ68+FL68-FJ72-FL72-FN59+FO59)&lt;=1)*1,IF(AND(FQ59,$F59=$G59,FJ68+FL68&gt;=PrSettings!$M$6),(ABS(FN59-FJ68-FL68)&lt;=1)*1,IF(AND(FQ59,FJ68+FL68+FJ72+FL72&gt;=PrSettings!$M$8),(ABS(FN59-FJ68-FL68)+ABS(FO59-FJ72-FL72)&lt;=1)*1,"")))),"")</f>
        <v/>
      </c>
      <c r="FU59" s="311" t="str">
        <f t="shared" si="845"/>
        <v/>
      </c>
      <c r="FV59" s="574"/>
      <c r="FW59" s="306"/>
      <c r="FX59" s="566" t="str">
        <f>IF(FW59="","",VLOOKUP(FW59,Sprache!$D$5:$E$63,2,0))</f>
        <v/>
      </c>
      <c r="FY59" s="296"/>
      <c r="FZ59" s="566" t="str">
        <f>IF(FY59="","",VLOOKUP(FY59,Sprache!$D$5:$E$63,2,0))</f>
        <v/>
      </c>
      <c r="GA59" s="296"/>
      <c r="GB59" s="296"/>
      <c r="GC59" s="562">
        <f>COUNTIF(FW$57:FW$60,FW59)+COUNTIF(FY$57:FY$60,FW59)</f>
        <v>0</v>
      </c>
      <c r="GD59" s="293" t="str">
        <f>IF((GA59&lt;&gt;"")*(GB59&lt;&gt;"")*((IFERROR(VLOOKUP(FW59,$B$57:$F$60,5,0),"")&lt;&gt;"")+(IFERROR(VLOOKUP(FW59,$D$57:$G$60,4,0),"")&lt;&gt;""))*((IFERROR(VLOOKUP(FY59,$B$57:$F$60,5,0),"")&lt;&gt;"")+(IFERROR(VLOOKUP(FY59,$D$57:$G$60,4,0),"")&lt;&gt;"")),IF((GH59&lt;&gt;2)+($B$57&amp;$D$57&lt;&gt;FW59&amp;FY59)*($B$58&amp;$D$58&lt;&gt;FW59&amp;FY59)*($B$59&amp;$D$59&lt;&gt;FW59&amp;FY59)*($B$60&amp;$D$60&lt;&gt;FW59&amp;FY59)*($D$57&amp;$B$57&lt;&gt;FW59&amp;FY59)*($D$58&amp;$B$58&lt;&gt;FW59&amp;FY59)*($D$59&amp;$B$59&lt;&gt;FW59&amp;FY59)*($D$60&amp;$B$60&lt;&gt;FW59&amp;FY59),"0",(FW68+FY68&gt;FW72+FY72)*(GA59&gt;GB59)+(FW68+FY68=FW72+FY72)*(GA59=GB59)+(FW68+FY68&lt;FW72+FY72)*(GA59&lt;GB59)),"")</f>
        <v/>
      </c>
      <c r="GE59" s="293" t="str">
        <f>IF((GD59&lt;&gt;""),IF(OR(FW68+FY68&lt;&gt;FW72+FY72,PrSettings!$M$4="●"),((FW68+FY68-FW72-FY72)=(GA59-GB59))*(GD59=1),0),"")</f>
        <v/>
      </c>
      <c r="GF59" s="293" t="str">
        <f>IF((GE59&lt;&gt;""),IF(GD59="0",0,(FW68+FY68=GA59)*(FW72+FY72=GB59)),"")</f>
        <v/>
      </c>
      <c r="GG59" s="293" t="str">
        <f>IF(GD59&lt;&gt;"",IF((GH59&lt;&gt;2)+($B$57&amp;$D$57&lt;&gt;FW59&amp;FY59)*($B$58&amp;$D$58&lt;&gt;FW59&amp;FY59)*($B$59&amp;$D$59&lt;&gt;FW59&amp;FY59)*($B$60&amp;$D$60&lt;&gt;FW59&amp;FY59)*($D$57&amp;$B$57&lt;&gt;FW59&amp;FY59)*($D$58&amp;$B$58&lt;&gt;FW59&amp;FY59)*($D$59&amp;$B$59&lt;&gt;FW59&amp;FY59)*($D$60&amp;$B$60&lt;&gt;FW59&amp;FY59),0,IF(ABS(FW68+FY68-FW72-FY72)&gt;=PrSettings!$M$7,(ABS(FW68+FY68-FW72-FY72-GA59+GB59)&lt;=1)*1,IF(AND(GD59,$F59=$G59,FW68+FY68&gt;=PrSettings!$M$6),(ABS(GA59-FW68-FY68)&lt;=1)*1,IF(AND(GD59,FW68+FY68+FW72+FY72&gt;=PrSettings!$M$8),(ABS(GA59-FW68-FY68)+ABS(GB59-FW72-FY72)&lt;=1)*1,"")))),"")</f>
        <v/>
      </c>
      <c r="GH59" s="311" t="str">
        <f t="shared" si="846"/>
        <v/>
      </c>
      <c r="GJ59" s="306"/>
      <c r="GK59" s="566" t="str">
        <f>IF(GJ59="","",VLOOKUP(GJ59,Sprache!$D$5:$E$63,2,0))</f>
        <v/>
      </c>
      <c r="GL59" s="296"/>
      <c r="GM59" s="566" t="str">
        <f>IF(GL59="","",VLOOKUP(GL59,Sprache!$D$5:$E$63,2,0))</f>
        <v/>
      </c>
      <c r="GN59" s="296"/>
      <c r="GO59" s="296"/>
      <c r="GP59" s="562">
        <f>COUNTIF(GJ$57:GJ$60,GJ59)+COUNTIF(GL$57:GL$60,GJ59)</f>
        <v>0</v>
      </c>
      <c r="GQ59" s="293" t="str">
        <f>IF((GN59&lt;&gt;"")*(GO59&lt;&gt;"")*((IFERROR(VLOOKUP(GJ59,$B$57:$F$60,5,0),"")&lt;&gt;"")+(IFERROR(VLOOKUP(GJ59,$D$57:$G$60,4,0),"")&lt;&gt;""))*((IFERROR(VLOOKUP(GL59,$B$57:$F$60,5,0),"")&lt;&gt;"")+(IFERROR(VLOOKUP(GL59,$D$57:$G$60,4,0),"")&lt;&gt;"")),IF((GU59&lt;&gt;2)+($B$57&amp;$D$57&lt;&gt;GJ59&amp;GL59)*($B$58&amp;$D$58&lt;&gt;GJ59&amp;GL59)*($B$59&amp;$D$59&lt;&gt;GJ59&amp;GL59)*($B$60&amp;$D$60&lt;&gt;GJ59&amp;GL59)*($D$57&amp;$B$57&lt;&gt;GJ59&amp;GL59)*($D$58&amp;$B$58&lt;&gt;GJ59&amp;GL59)*($D$59&amp;$B$59&lt;&gt;GJ59&amp;GL59)*($D$60&amp;$B$60&lt;&gt;GJ59&amp;GL59),"0",(GJ68+GL68&gt;GJ72+GL72)*(GN59&gt;GO59)+(GJ68+GL68=GJ72+GL72)*(GN59=GO59)+(GJ68+GL68&lt;GJ72+GL72)*(GN59&lt;GO59)),"")</f>
        <v/>
      </c>
      <c r="GR59" s="293" t="str">
        <f>IF((GQ59&lt;&gt;""),IF(OR(GJ68+GL68&lt;&gt;GJ72+GL72,PrSettings!$M$4="●"),((GJ68+GL68-GJ72-GL72)=(GN59-GO59))*(GQ59=1),0),"")</f>
        <v/>
      </c>
      <c r="GS59" s="293" t="str">
        <f>IF((GR59&lt;&gt;""),IF(GQ59="0",0,(GJ68+GL68=GN59)*(GJ72+GL72=GO59)),"")</f>
        <v/>
      </c>
      <c r="GT59" s="293" t="str">
        <f>IF(GQ59&lt;&gt;"",IF((GU59&lt;&gt;2)+($B$57&amp;$D$57&lt;&gt;GJ59&amp;GL59)*($B$58&amp;$D$58&lt;&gt;GJ59&amp;GL59)*($B$59&amp;$D$59&lt;&gt;GJ59&amp;GL59)*($B$60&amp;$D$60&lt;&gt;GJ59&amp;GL59)*($D$57&amp;$B$57&lt;&gt;GJ59&amp;GL59)*($D$58&amp;$B$58&lt;&gt;GJ59&amp;GL59)*($D$59&amp;$B$59&lt;&gt;GJ59&amp;GL59)*($D$60&amp;$B$60&lt;&gt;GJ59&amp;GL59),0,IF(ABS(GJ68+GL68-GJ72-GL72)&gt;=PrSettings!$M$7,(ABS(GJ68+GL68-GJ72-GL72-GN59+GO59)&lt;=1)*1,IF(AND(GQ59,$F59=$G59,GJ68+GL68&gt;=PrSettings!$M$6),(ABS(GN59-GJ68-GL68)&lt;=1)*1,IF(AND(GQ59,GJ68+GL68+GJ72+GL72&gt;=PrSettings!$M$8),(ABS(GN59-GJ68-GL68)+ABS(GO59-GJ72-GL72)&lt;=1)*1,"")))),"")</f>
        <v/>
      </c>
      <c r="GU59" s="311" t="str">
        <f t="shared" si="847"/>
        <v/>
      </c>
      <c r="GV59" s="574"/>
      <c r="GW59" s="306"/>
      <c r="GX59" s="566" t="str">
        <f>IF(GW59="","",VLOOKUP(GW59,Sprache!$D$5:$E$63,2,0))</f>
        <v/>
      </c>
      <c r="GY59" s="296"/>
      <c r="GZ59" s="566" t="str">
        <f>IF(GY59="","",VLOOKUP(GY59,Sprache!$D$5:$E$63,2,0))</f>
        <v/>
      </c>
      <c r="HA59" s="296"/>
      <c r="HB59" s="296"/>
      <c r="HC59" s="562">
        <f>COUNTIF(GW$57:GW$60,GW59)+COUNTIF(GY$57:GY$60,GW59)</f>
        <v>0</v>
      </c>
      <c r="HD59" s="293" t="str">
        <f>IF((HA59&lt;&gt;"")*(HB59&lt;&gt;"")*((IFERROR(VLOOKUP(GW59,$B$57:$F$60,5,0),"")&lt;&gt;"")+(IFERROR(VLOOKUP(GW59,$D$57:$G$60,4,0),"")&lt;&gt;""))*((IFERROR(VLOOKUP(GY59,$B$57:$F$60,5,0),"")&lt;&gt;"")+(IFERROR(VLOOKUP(GY59,$D$57:$G$60,4,0),"")&lt;&gt;"")),IF((HH59&lt;&gt;2)+($B$57&amp;$D$57&lt;&gt;GW59&amp;GY59)*($B$58&amp;$D$58&lt;&gt;GW59&amp;GY59)*($B$59&amp;$D$59&lt;&gt;GW59&amp;GY59)*($B$60&amp;$D$60&lt;&gt;GW59&amp;GY59)*($D$57&amp;$B$57&lt;&gt;GW59&amp;GY59)*($D$58&amp;$B$58&lt;&gt;GW59&amp;GY59)*($D$59&amp;$B$59&lt;&gt;GW59&amp;GY59)*($D$60&amp;$B$60&lt;&gt;GW59&amp;GY59),"0",(GW68+GY68&gt;GW72+GY72)*(HA59&gt;HB59)+(GW68+GY68=GW72+GY72)*(HA59=HB59)+(GW68+GY68&lt;GW72+GY72)*(HA59&lt;HB59)),"")</f>
        <v/>
      </c>
      <c r="HE59" s="293" t="str">
        <f>IF((HD59&lt;&gt;""),IF(OR(GW68+GY68&lt;&gt;GW72+GY72,PrSettings!$M$4="●"),((GW68+GY68-GW72-GY72)=(HA59-HB59))*(HD59=1),0),"")</f>
        <v/>
      </c>
      <c r="HF59" s="293" t="str">
        <f>IF((HE59&lt;&gt;""),IF(HD59="0",0,(GW68+GY68=HA59)*(GW72+GY72=HB59)),"")</f>
        <v/>
      </c>
      <c r="HG59" s="293" t="str">
        <f>IF(HD59&lt;&gt;"",IF((HH59&lt;&gt;2)+($B$57&amp;$D$57&lt;&gt;GW59&amp;GY59)*($B$58&amp;$D$58&lt;&gt;GW59&amp;GY59)*($B$59&amp;$D$59&lt;&gt;GW59&amp;GY59)*($B$60&amp;$D$60&lt;&gt;GW59&amp;GY59)*($D$57&amp;$B$57&lt;&gt;GW59&amp;GY59)*($D$58&amp;$B$58&lt;&gt;GW59&amp;GY59)*($D$59&amp;$B$59&lt;&gt;GW59&amp;GY59)*($D$60&amp;$B$60&lt;&gt;GW59&amp;GY59),0,IF(ABS(GW68+GY68-GW72-GY72)&gt;=PrSettings!$M$7,(ABS(GW68+GY68-GW72-GY72-HA59+HB59)&lt;=1)*1,IF(AND(HD59,$F59=$G59,GW68+GY68&gt;=PrSettings!$M$6),(ABS(HA59-GW68-GY68)&lt;=1)*1,IF(AND(HD59,GW68+GY68+GW72+GY72&gt;=PrSettings!$M$8),(ABS(HA59-GW68-GY68)+ABS(HB59-GW72-GY72)&lt;=1)*1,"")))),"")</f>
        <v/>
      </c>
      <c r="HH59" s="311" t="str">
        <f t="shared" si="848"/>
        <v/>
      </c>
      <c r="HI59" s="574"/>
      <c r="HJ59" s="306"/>
      <c r="HK59" s="566" t="str">
        <f>IF(HJ59="","",VLOOKUP(HJ59,Sprache!$D$5:$E$63,2,0))</f>
        <v/>
      </c>
      <c r="HL59" s="296"/>
      <c r="HM59" s="566" t="str">
        <f>IF(HL59="","",VLOOKUP(HL59,Sprache!$D$5:$E$63,2,0))</f>
        <v/>
      </c>
      <c r="HN59" s="296"/>
      <c r="HO59" s="296"/>
      <c r="HP59" s="562">
        <f>COUNTIF(HJ$57:HJ$60,HJ59)+COUNTIF(HL$57:HL$60,HJ59)</f>
        <v>0</v>
      </c>
      <c r="HQ59" s="293" t="str">
        <f>IF((HN59&lt;&gt;"")*(HO59&lt;&gt;"")*((IFERROR(VLOOKUP(HJ59,$B$57:$F$60,5,0),"")&lt;&gt;"")+(IFERROR(VLOOKUP(HJ59,$D$57:$G$60,4,0),"")&lt;&gt;""))*((IFERROR(VLOOKUP(HL59,$B$57:$F$60,5,0),"")&lt;&gt;"")+(IFERROR(VLOOKUP(HL59,$D$57:$G$60,4,0),"")&lt;&gt;"")),IF((HU59&lt;&gt;2)+($B$57&amp;$D$57&lt;&gt;HJ59&amp;HL59)*($B$58&amp;$D$58&lt;&gt;HJ59&amp;HL59)*($B$59&amp;$D$59&lt;&gt;HJ59&amp;HL59)*($B$60&amp;$D$60&lt;&gt;HJ59&amp;HL59)*($D$57&amp;$B$57&lt;&gt;HJ59&amp;HL59)*($D$58&amp;$B$58&lt;&gt;HJ59&amp;HL59)*($D$59&amp;$B$59&lt;&gt;HJ59&amp;HL59)*($D$60&amp;$B$60&lt;&gt;HJ59&amp;HL59),"0",(HJ68+HL68&gt;HJ72+HL72)*(HN59&gt;HO59)+(HJ68+HL68=HJ72+HL72)*(HN59=HO59)+(HJ68+HL68&lt;HJ72+HL72)*(HN59&lt;HO59)),"")</f>
        <v/>
      </c>
      <c r="HR59" s="293" t="str">
        <f>IF((HQ59&lt;&gt;""),IF(OR(HJ68+HL68&lt;&gt;HJ72+HL72,PrSettings!$M$4="●"),((HJ68+HL68-HJ72-HL72)=(HN59-HO59))*(HQ59=1),0),"")</f>
        <v/>
      </c>
      <c r="HS59" s="293" t="str">
        <f>IF((HR59&lt;&gt;""),IF(HQ59="0",0,(HJ68+HL68=HN59)*(HJ72+HL72=HO59)),"")</f>
        <v/>
      </c>
      <c r="HT59" s="293" t="str">
        <f>IF(HQ59&lt;&gt;"",IF((HU59&lt;&gt;2)+($B$57&amp;$D$57&lt;&gt;HJ59&amp;HL59)*($B$58&amp;$D$58&lt;&gt;HJ59&amp;HL59)*($B$59&amp;$D$59&lt;&gt;HJ59&amp;HL59)*($B$60&amp;$D$60&lt;&gt;HJ59&amp;HL59)*($D$57&amp;$B$57&lt;&gt;HJ59&amp;HL59)*($D$58&amp;$B$58&lt;&gt;HJ59&amp;HL59)*($D$59&amp;$B$59&lt;&gt;HJ59&amp;HL59)*($D$60&amp;$B$60&lt;&gt;HJ59&amp;HL59),0,IF(ABS(HJ68+HL68-HJ72-HL72)&gt;=PrSettings!$M$7,(ABS(HJ68+HL68-HJ72-HL72-HN59+HO59)&lt;=1)*1,IF(AND(HQ59,$F59=$G59,HJ68+HL68&gt;=PrSettings!$M$6),(ABS(HN59-HJ68-HL68)&lt;=1)*1,IF(AND(HQ59,HJ68+HL68+HJ72+HL72&gt;=PrSettings!$M$8),(ABS(HN59-HJ68-HL68)+ABS(HO59-HJ72-HL72)&lt;=1)*1,"")))),"")</f>
        <v/>
      </c>
      <c r="HU59" s="311" t="str">
        <f t="shared" si="849"/>
        <v/>
      </c>
      <c r="HV59" s="574"/>
      <c r="HW59" s="306"/>
      <c r="HX59" s="566" t="str">
        <f>IF(HW59="","",VLOOKUP(HW59,Sprache!$D$5:$E$63,2,0))</f>
        <v/>
      </c>
      <c r="HY59" s="296"/>
      <c r="HZ59" s="566" t="str">
        <f>IF(HY59="","",VLOOKUP(HY59,Sprache!$D$5:$E$63,2,0))</f>
        <v/>
      </c>
      <c r="IA59" s="296"/>
      <c r="IB59" s="296"/>
      <c r="IC59" s="562">
        <f>COUNTIF(HW$57:HW$60,HW59)+COUNTIF(HY$57:HY$60,HW59)</f>
        <v>0</v>
      </c>
      <c r="ID59" s="293" t="str">
        <f>IF((IA59&lt;&gt;"")*(IB59&lt;&gt;"")*((IFERROR(VLOOKUP(HW59,$B$57:$F$60,5,0),"")&lt;&gt;"")+(IFERROR(VLOOKUP(HW59,$D$57:$G$60,4,0),"")&lt;&gt;""))*((IFERROR(VLOOKUP(HY59,$B$57:$F$60,5,0),"")&lt;&gt;"")+(IFERROR(VLOOKUP(HY59,$D$57:$G$60,4,0),"")&lt;&gt;"")),IF((IH59&lt;&gt;2)+($B$57&amp;$D$57&lt;&gt;HW59&amp;HY59)*($B$58&amp;$D$58&lt;&gt;HW59&amp;HY59)*($B$59&amp;$D$59&lt;&gt;HW59&amp;HY59)*($B$60&amp;$D$60&lt;&gt;HW59&amp;HY59)*($D$57&amp;$B$57&lt;&gt;HW59&amp;HY59)*($D$58&amp;$B$58&lt;&gt;HW59&amp;HY59)*($D$59&amp;$B$59&lt;&gt;HW59&amp;HY59)*($D$60&amp;$B$60&lt;&gt;HW59&amp;HY59),"0",(HW68+HY68&gt;HW72+HY72)*(IA59&gt;IB59)+(HW68+HY68=HW72+HY72)*(IA59=IB59)+(HW68+HY68&lt;HW72+HY72)*(IA59&lt;IB59)),"")</f>
        <v/>
      </c>
      <c r="IE59" s="293" t="str">
        <f>IF((ID59&lt;&gt;""),IF(OR(HW68+HY68&lt;&gt;HW72+HY72,PrSettings!$M$4="●"),((HW68+HY68-HW72-HY72)=(IA59-IB59))*(ID59=1),0),"")</f>
        <v/>
      </c>
      <c r="IF59" s="293" t="str">
        <f>IF((IE59&lt;&gt;""),IF(ID59="0",0,(HW68+HY68=IA59)*(HW72+HY72=IB59)),"")</f>
        <v/>
      </c>
      <c r="IG59" s="293" t="str">
        <f>IF(ID59&lt;&gt;"",IF((IH59&lt;&gt;2)+($B$57&amp;$D$57&lt;&gt;HW59&amp;HY59)*($B$58&amp;$D$58&lt;&gt;HW59&amp;HY59)*($B$59&amp;$D$59&lt;&gt;HW59&amp;HY59)*($B$60&amp;$D$60&lt;&gt;HW59&amp;HY59)*($D$57&amp;$B$57&lt;&gt;HW59&amp;HY59)*($D$58&amp;$B$58&lt;&gt;HW59&amp;HY59)*($D$59&amp;$B$59&lt;&gt;HW59&amp;HY59)*($D$60&amp;$B$60&lt;&gt;HW59&amp;HY59),0,IF(ABS(HW68+HY68-HW72-HY72)&gt;=PrSettings!$M$7,(ABS(HW68+HY68-HW72-HY72-IA59+IB59)&lt;=1)*1,IF(AND(ID59,$F59=$G59,HW68+HY68&gt;=PrSettings!$M$6),(ABS(IA59-HW68-HY68)&lt;=1)*1,IF(AND(ID59,HW68+HY68+HW72+HY72&gt;=PrSettings!$M$8),(ABS(IA59-HW68-HY68)+ABS(IB59-HW72-HY72)&lt;=1)*1,"")))),"")</f>
        <v/>
      </c>
      <c r="IH59" s="311" t="str">
        <f t="shared" si="850"/>
        <v/>
      </c>
      <c r="IJ59" s="306"/>
      <c r="IK59" s="566" t="str">
        <f>IF(IJ59="","",VLOOKUP(IJ59,Sprache!$D$5:$E$63,2,0))</f>
        <v/>
      </c>
      <c r="IL59" s="296"/>
      <c r="IM59" s="566" t="str">
        <f>IF(IL59="","",VLOOKUP(IL59,Sprache!$D$5:$E$63,2,0))</f>
        <v/>
      </c>
      <c r="IN59" s="296"/>
      <c r="IO59" s="296"/>
      <c r="IP59" s="562">
        <f>COUNTIF(IJ$57:IJ$60,IJ59)+COUNTIF(IL$57:IL$60,IJ59)</f>
        <v>0</v>
      </c>
      <c r="IQ59" s="293" t="str">
        <f>IF((IN59&lt;&gt;"")*(IO59&lt;&gt;"")*((IFERROR(VLOOKUP(IJ59,$B$57:$F$60,5,0),"")&lt;&gt;"")+(IFERROR(VLOOKUP(IJ59,$D$57:$G$60,4,0),"")&lt;&gt;""))*((IFERROR(VLOOKUP(IL59,$B$57:$F$60,5,0),"")&lt;&gt;"")+(IFERROR(VLOOKUP(IL59,$D$57:$G$60,4,0),"")&lt;&gt;"")),IF((IU59&lt;&gt;2)+($B$57&amp;$D$57&lt;&gt;IJ59&amp;IL59)*($B$58&amp;$D$58&lt;&gt;IJ59&amp;IL59)*($B$59&amp;$D$59&lt;&gt;IJ59&amp;IL59)*($B$60&amp;$D$60&lt;&gt;IJ59&amp;IL59)*($D$57&amp;$B$57&lt;&gt;IJ59&amp;IL59)*($D$58&amp;$B$58&lt;&gt;IJ59&amp;IL59)*($D$59&amp;$B$59&lt;&gt;IJ59&amp;IL59)*($D$60&amp;$B$60&lt;&gt;IJ59&amp;IL59),"0",(IJ68+IL68&gt;IJ72+IL72)*(IN59&gt;IO59)+(IJ68+IL68=IJ72+IL72)*(IN59=IO59)+(IJ68+IL68&lt;IJ72+IL72)*(IN59&lt;IO59)),"")</f>
        <v/>
      </c>
      <c r="IR59" s="293" t="str">
        <f>IF((IQ59&lt;&gt;""),IF(OR(IJ68+IL68&lt;&gt;IJ72+IL72,PrSettings!$M$4="●"),((IJ68+IL68-IJ72-IL72)=(IN59-IO59))*(IQ59=1),0),"")</f>
        <v/>
      </c>
      <c r="IS59" s="293" t="str">
        <f>IF((IR59&lt;&gt;""),IF(IQ59="0",0,(IJ68+IL68=IN59)*(IJ72+IL72=IO59)),"")</f>
        <v/>
      </c>
      <c r="IT59" s="293" t="str">
        <f>IF(IQ59&lt;&gt;"",IF((IU59&lt;&gt;2)+($B$57&amp;$D$57&lt;&gt;IJ59&amp;IL59)*($B$58&amp;$D$58&lt;&gt;IJ59&amp;IL59)*($B$59&amp;$D$59&lt;&gt;IJ59&amp;IL59)*($B$60&amp;$D$60&lt;&gt;IJ59&amp;IL59)*($D$57&amp;$B$57&lt;&gt;IJ59&amp;IL59)*($D$58&amp;$B$58&lt;&gt;IJ59&amp;IL59)*($D$59&amp;$B$59&lt;&gt;IJ59&amp;IL59)*($D$60&amp;$B$60&lt;&gt;IJ59&amp;IL59),0,IF(ABS(IJ68+IL68-IJ72-IL72)&gt;=PrSettings!$M$7,(ABS(IJ68+IL68-IJ72-IL72-IN59+IO59)&lt;=1)*1,IF(AND(IQ59,$F59=$G59,IJ68+IL68&gt;=PrSettings!$M$6),(ABS(IN59-IJ68-IL68)&lt;=1)*1,IF(AND(IQ59,IJ68+IL68+IJ72+IL72&gt;=PrSettings!$M$8),(ABS(IN59-IJ68-IL68)+ABS(IO59-IJ72-IL72)&lt;=1)*1,"")))),"")</f>
        <v/>
      </c>
      <c r="IU59" s="311" t="str">
        <f t="shared" si="851"/>
        <v/>
      </c>
      <c r="IV59" s="574"/>
      <c r="IW59" s="306"/>
      <c r="IX59" s="566" t="str">
        <f>IF(IW59="","",VLOOKUP(IW59,Sprache!$D$5:$E$63,2,0))</f>
        <v/>
      </c>
      <c r="IY59" s="296"/>
      <c r="IZ59" s="566" t="str">
        <f>IF(IY59="","",VLOOKUP(IY59,Sprache!$D$5:$E$63,2,0))</f>
        <v/>
      </c>
      <c r="JA59" s="296"/>
      <c r="JB59" s="296"/>
      <c r="JC59" s="562">
        <f>COUNTIF(IW$57:IW$60,IW59)+COUNTIF(IY$57:IY$60,IW59)</f>
        <v>0</v>
      </c>
      <c r="JD59" s="293" t="str">
        <f>IF((JA59&lt;&gt;"")*(JB59&lt;&gt;"")*((IFERROR(VLOOKUP(IW59,$B$57:$F$60,5,0),"")&lt;&gt;"")+(IFERROR(VLOOKUP(IW59,$D$57:$G$60,4,0),"")&lt;&gt;""))*((IFERROR(VLOOKUP(IY59,$B$57:$F$60,5,0),"")&lt;&gt;"")+(IFERROR(VLOOKUP(IY59,$D$57:$G$60,4,0),"")&lt;&gt;"")),IF((JH59&lt;&gt;2)+($B$57&amp;$D$57&lt;&gt;IW59&amp;IY59)*($B$58&amp;$D$58&lt;&gt;IW59&amp;IY59)*($B$59&amp;$D$59&lt;&gt;IW59&amp;IY59)*($B$60&amp;$D$60&lt;&gt;IW59&amp;IY59)*($D$57&amp;$B$57&lt;&gt;IW59&amp;IY59)*($D$58&amp;$B$58&lt;&gt;IW59&amp;IY59)*($D$59&amp;$B$59&lt;&gt;IW59&amp;IY59)*($D$60&amp;$B$60&lt;&gt;IW59&amp;IY59),"0",(IW68+IY68&gt;IW72+IY72)*(JA59&gt;JB59)+(IW68+IY68=IW72+IY72)*(JA59=JB59)+(IW68+IY68&lt;IW72+IY72)*(JA59&lt;JB59)),"")</f>
        <v/>
      </c>
      <c r="JE59" s="293" t="str">
        <f>IF((JD59&lt;&gt;""),IF(OR(IW68+IY68&lt;&gt;IW72+IY72,PrSettings!$M$4="●"),((IW68+IY68-IW72-IY72)=(JA59-JB59))*(JD59=1),0),"")</f>
        <v/>
      </c>
      <c r="JF59" s="293" t="str">
        <f>IF((JE59&lt;&gt;""),IF(JD59="0",0,(IW68+IY68=JA59)*(IW72+IY72=JB59)),"")</f>
        <v/>
      </c>
      <c r="JG59" s="293" t="str">
        <f>IF(JD59&lt;&gt;"",IF((JH59&lt;&gt;2)+($B$57&amp;$D$57&lt;&gt;IW59&amp;IY59)*($B$58&amp;$D$58&lt;&gt;IW59&amp;IY59)*($B$59&amp;$D$59&lt;&gt;IW59&amp;IY59)*($B$60&amp;$D$60&lt;&gt;IW59&amp;IY59)*($D$57&amp;$B$57&lt;&gt;IW59&amp;IY59)*($D$58&amp;$B$58&lt;&gt;IW59&amp;IY59)*($D$59&amp;$B$59&lt;&gt;IW59&amp;IY59)*($D$60&amp;$B$60&lt;&gt;IW59&amp;IY59),0,IF(ABS(IW68+IY68-IW72-IY72)&gt;=PrSettings!$M$7,(ABS(IW68+IY68-IW72-IY72-JA59+JB59)&lt;=1)*1,IF(AND(JD59,$F59=$G59,IW68+IY68&gt;=PrSettings!$M$6),(ABS(JA59-IW68-IY68)&lt;=1)*1,IF(AND(JD59,IW68+IY68+IW72+IY72&gt;=PrSettings!$M$8),(ABS(JA59-IW68-IY68)+ABS(JB59-IW72-IY72)&lt;=1)*1,"")))),"")</f>
        <v/>
      </c>
      <c r="JH59" s="311" t="str">
        <f t="shared" si="852"/>
        <v/>
      </c>
      <c r="JI59" s="574"/>
      <c r="JJ59" s="306"/>
      <c r="JK59" s="566" t="str">
        <f>IF(JJ59="","",VLOOKUP(JJ59,Sprache!$D$5:$E$63,2,0))</f>
        <v/>
      </c>
      <c r="JL59" s="296"/>
      <c r="JM59" s="566" t="str">
        <f>IF(JL59="","",VLOOKUP(JL59,Sprache!$D$5:$E$63,2,0))</f>
        <v/>
      </c>
      <c r="JN59" s="296"/>
      <c r="JO59" s="296"/>
      <c r="JP59" s="562">
        <f>COUNTIF(JJ$57:JJ$60,JJ59)+COUNTIF(JL$57:JL$60,JJ59)</f>
        <v>0</v>
      </c>
      <c r="JQ59" s="293" t="str">
        <f>IF((JN59&lt;&gt;"")*(JO59&lt;&gt;"")*((IFERROR(VLOOKUP(JJ59,$B$57:$F$60,5,0),"")&lt;&gt;"")+(IFERROR(VLOOKUP(JJ59,$D$57:$G$60,4,0),"")&lt;&gt;""))*((IFERROR(VLOOKUP(JL59,$B$57:$F$60,5,0),"")&lt;&gt;"")+(IFERROR(VLOOKUP(JL59,$D$57:$G$60,4,0),"")&lt;&gt;"")),IF((JU59&lt;&gt;2)+($B$57&amp;$D$57&lt;&gt;JJ59&amp;JL59)*($B$58&amp;$D$58&lt;&gt;JJ59&amp;JL59)*($B$59&amp;$D$59&lt;&gt;JJ59&amp;JL59)*($B$60&amp;$D$60&lt;&gt;JJ59&amp;JL59)*($D$57&amp;$B$57&lt;&gt;JJ59&amp;JL59)*($D$58&amp;$B$58&lt;&gt;JJ59&amp;JL59)*($D$59&amp;$B$59&lt;&gt;JJ59&amp;JL59)*($D$60&amp;$B$60&lt;&gt;JJ59&amp;JL59),"0",(JJ68+JL68&gt;JJ72+JL72)*(JN59&gt;JO59)+(JJ68+JL68=JJ72+JL72)*(JN59=JO59)+(JJ68+JL68&lt;JJ72+JL72)*(JN59&lt;JO59)),"")</f>
        <v/>
      </c>
      <c r="JR59" s="293" t="str">
        <f>IF((JQ59&lt;&gt;""),IF(OR(JJ68+JL68&lt;&gt;JJ72+JL72,PrSettings!$M$4="●"),((JJ68+JL68-JJ72-JL72)=(JN59-JO59))*(JQ59=1),0),"")</f>
        <v/>
      </c>
      <c r="JS59" s="293" t="str">
        <f>IF((JR59&lt;&gt;""),IF(JQ59="0",0,(JJ68+JL68=JN59)*(JJ72+JL72=JO59)),"")</f>
        <v/>
      </c>
      <c r="JT59" s="293" t="str">
        <f>IF(JQ59&lt;&gt;"",IF((JU59&lt;&gt;2)+($B$57&amp;$D$57&lt;&gt;JJ59&amp;JL59)*($B$58&amp;$D$58&lt;&gt;JJ59&amp;JL59)*($B$59&amp;$D$59&lt;&gt;JJ59&amp;JL59)*($B$60&amp;$D$60&lt;&gt;JJ59&amp;JL59)*($D$57&amp;$B$57&lt;&gt;JJ59&amp;JL59)*($D$58&amp;$B$58&lt;&gt;JJ59&amp;JL59)*($D$59&amp;$B$59&lt;&gt;JJ59&amp;JL59)*($D$60&amp;$B$60&lt;&gt;JJ59&amp;JL59),0,IF(ABS(JJ68+JL68-JJ72-JL72)&gt;=PrSettings!$M$7,(ABS(JJ68+JL68-JJ72-JL72-JN59+JO59)&lt;=1)*1,IF(AND(JQ59,$F59=$G59,JJ68+JL68&gt;=PrSettings!$M$6),(ABS(JN59-JJ68-JL68)&lt;=1)*1,IF(AND(JQ59,JJ68+JL68+JJ72+JL72&gt;=PrSettings!$M$8),(ABS(JN59-JJ68-JL68)+ABS(JO59-JJ72-JL72)&lt;=1)*1,"")))),"")</f>
        <v/>
      </c>
      <c r="JU59" s="311" t="str">
        <f t="shared" si="853"/>
        <v/>
      </c>
      <c r="JV59" s="574"/>
      <c r="JW59" s="306"/>
      <c r="JX59" s="566" t="str">
        <f>IF(JW59="","",VLOOKUP(JW59,Sprache!$D$5:$E$63,2,0))</f>
        <v/>
      </c>
      <c r="JY59" s="296"/>
      <c r="JZ59" s="566" t="str">
        <f>IF(JY59="","",VLOOKUP(JY59,Sprache!$D$5:$E$63,2,0))</f>
        <v/>
      </c>
      <c r="KA59" s="296"/>
      <c r="KB59" s="296"/>
      <c r="KC59" s="562">
        <f>COUNTIF(JW$57:JW$60,JW59)+COUNTIF(JY$57:JY$60,JW59)</f>
        <v>0</v>
      </c>
      <c r="KD59" s="293" t="str">
        <f>IF((KA59&lt;&gt;"")*(KB59&lt;&gt;"")*((IFERROR(VLOOKUP(JW59,$B$57:$F$60,5,0),"")&lt;&gt;"")+(IFERROR(VLOOKUP(JW59,$D$57:$G$60,4,0),"")&lt;&gt;""))*((IFERROR(VLOOKUP(JY59,$B$57:$F$60,5,0),"")&lt;&gt;"")+(IFERROR(VLOOKUP(JY59,$D$57:$G$60,4,0),"")&lt;&gt;"")),IF((KH59&lt;&gt;2)+($B$57&amp;$D$57&lt;&gt;JW59&amp;JY59)*($B$58&amp;$D$58&lt;&gt;JW59&amp;JY59)*($B$59&amp;$D$59&lt;&gt;JW59&amp;JY59)*($B$60&amp;$D$60&lt;&gt;JW59&amp;JY59)*($D$57&amp;$B$57&lt;&gt;JW59&amp;JY59)*($D$58&amp;$B$58&lt;&gt;JW59&amp;JY59)*($D$59&amp;$B$59&lt;&gt;JW59&amp;JY59)*($D$60&amp;$B$60&lt;&gt;JW59&amp;JY59),"0",(JW68+JY68&gt;JW72+JY72)*(KA59&gt;KB59)+(JW68+JY68=JW72+JY72)*(KA59=KB59)+(JW68+JY68&lt;JW72+JY72)*(KA59&lt;KB59)),"")</f>
        <v/>
      </c>
      <c r="KE59" s="293" t="str">
        <f>IF((KD59&lt;&gt;""),IF(OR(JW68+JY68&lt;&gt;JW72+JY72,PrSettings!$M$4="●"),((JW68+JY68-JW72-JY72)=(KA59-KB59))*(KD59=1),0),"")</f>
        <v/>
      </c>
      <c r="KF59" s="293" t="str">
        <f>IF((KE59&lt;&gt;""),IF(KD59="0",0,(JW68+JY68=KA59)*(JW72+JY72=KB59)),"")</f>
        <v/>
      </c>
      <c r="KG59" s="293" t="str">
        <f>IF(KD59&lt;&gt;"",IF((KH59&lt;&gt;2)+($B$57&amp;$D$57&lt;&gt;JW59&amp;JY59)*($B$58&amp;$D$58&lt;&gt;JW59&amp;JY59)*($B$59&amp;$D$59&lt;&gt;JW59&amp;JY59)*($B$60&amp;$D$60&lt;&gt;JW59&amp;JY59)*($D$57&amp;$B$57&lt;&gt;JW59&amp;JY59)*($D$58&amp;$B$58&lt;&gt;JW59&amp;JY59)*($D$59&amp;$B$59&lt;&gt;JW59&amp;JY59)*($D$60&amp;$B$60&lt;&gt;JW59&amp;JY59),0,IF(ABS(JW68+JY68-JW72-JY72)&gt;=PrSettings!$M$7,(ABS(JW68+JY68-JW72-JY72-KA59+KB59)&lt;=1)*1,IF(AND(KD59,$F59=$G59,JW68+JY68&gt;=PrSettings!$M$6),(ABS(KA59-JW68-JY68)&lt;=1)*1,IF(AND(KD59,JW68+JY68+JW72+JY72&gt;=PrSettings!$M$8),(ABS(KA59-JW68-JY68)+ABS(KB59-JW72-JY72)&lt;=1)*1,"")))),"")</f>
        <v/>
      </c>
      <c r="KH59" s="311" t="str">
        <f t="shared" si="854"/>
        <v/>
      </c>
      <c r="KJ59" s="306"/>
      <c r="KK59" s="566" t="str">
        <f>IF(KJ59="","",VLOOKUP(KJ59,Sprache!$D$5:$E$63,2,0))</f>
        <v/>
      </c>
      <c r="KL59" s="296"/>
      <c r="KM59" s="566" t="str">
        <f>IF(KL59="","",VLOOKUP(KL59,Sprache!$D$5:$E$63,2,0))</f>
        <v/>
      </c>
      <c r="KN59" s="296"/>
      <c r="KO59" s="296"/>
      <c r="KP59" s="562">
        <f>COUNTIF(KJ$57:KJ$60,KJ59)+COUNTIF(KL$57:KL$60,KJ59)</f>
        <v>0</v>
      </c>
      <c r="KQ59" s="293" t="str">
        <f>IF((KN59&lt;&gt;"")*(KO59&lt;&gt;"")*((IFERROR(VLOOKUP(KJ59,$B$57:$F$60,5,0),"")&lt;&gt;"")+(IFERROR(VLOOKUP(KJ59,$D$57:$G$60,4,0),"")&lt;&gt;""))*((IFERROR(VLOOKUP(KL59,$B$57:$F$60,5,0),"")&lt;&gt;"")+(IFERROR(VLOOKUP(KL59,$D$57:$G$60,4,0),"")&lt;&gt;"")),IF((KU59&lt;&gt;2)+($B$57&amp;$D$57&lt;&gt;KJ59&amp;KL59)*($B$58&amp;$D$58&lt;&gt;KJ59&amp;KL59)*($B$59&amp;$D$59&lt;&gt;KJ59&amp;KL59)*($B$60&amp;$D$60&lt;&gt;KJ59&amp;KL59)*($D$57&amp;$B$57&lt;&gt;KJ59&amp;KL59)*($D$58&amp;$B$58&lt;&gt;KJ59&amp;KL59)*($D$59&amp;$B$59&lt;&gt;KJ59&amp;KL59)*($D$60&amp;$B$60&lt;&gt;KJ59&amp;KL59),"0",(KJ68+KL68&gt;KJ72+KL72)*(KN59&gt;KO59)+(KJ68+KL68=KJ72+KL72)*(KN59=KO59)+(KJ68+KL68&lt;KJ72+KL72)*(KN59&lt;KO59)),"")</f>
        <v/>
      </c>
      <c r="KR59" s="293" t="str">
        <f>IF((KQ59&lt;&gt;""),IF(OR(KJ68+KL68&lt;&gt;KJ72+KL72,PrSettings!$M$4="●"),((KJ68+KL68-KJ72-KL72)=(KN59-KO59))*(KQ59=1),0),"")</f>
        <v/>
      </c>
      <c r="KS59" s="293" t="str">
        <f>IF((KR59&lt;&gt;""),IF(KQ59="0",0,(KJ68+KL68=KN59)*(KJ72+KL72=KO59)),"")</f>
        <v/>
      </c>
      <c r="KT59" s="293" t="str">
        <f>IF(KQ59&lt;&gt;"",IF((KU59&lt;&gt;2)+($B$57&amp;$D$57&lt;&gt;KJ59&amp;KL59)*($B$58&amp;$D$58&lt;&gt;KJ59&amp;KL59)*($B$59&amp;$D$59&lt;&gt;KJ59&amp;KL59)*($B$60&amp;$D$60&lt;&gt;KJ59&amp;KL59)*($D$57&amp;$B$57&lt;&gt;KJ59&amp;KL59)*($D$58&amp;$B$58&lt;&gt;KJ59&amp;KL59)*($D$59&amp;$B$59&lt;&gt;KJ59&amp;KL59)*($D$60&amp;$B$60&lt;&gt;KJ59&amp;KL59),0,IF(ABS(KJ68+KL68-KJ72-KL72)&gt;=PrSettings!$M$7,(ABS(KJ68+KL68-KJ72-KL72-KN59+KO59)&lt;=1)*1,IF(AND(KQ59,$F59=$G59,KJ68+KL68&gt;=PrSettings!$M$6),(ABS(KN59-KJ68-KL68)&lt;=1)*1,IF(AND(KQ59,KJ68+KL68+KJ72+KL72&gt;=PrSettings!$M$8),(ABS(KN59-KJ68-KL68)+ABS(KO59-KJ72-KL72)&lt;=1)*1,"")))),"")</f>
        <v/>
      </c>
      <c r="KU59" s="311" t="str">
        <f t="shared" si="855"/>
        <v/>
      </c>
      <c r="KV59" s="574"/>
      <c r="KW59" s="306"/>
      <c r="KX59" s="566" t="str">
        <f>IF(KW59="","",VLOOKUP(KW59,Sprache!$D$5:$E$63,2,0))</f>
        <v/>
      </c>
      <c r="KY59" s="296"/>
      <c r="KZ59" s="566" t="str">
        <f>IF(KY59="","",VLOOKUP(KY59,Sprache!$D$5:$E$63,2,0))</f>
        <v/>
      </c>
      <c r="LA59" s="296"/>
      <c r="LB59" s="296"/>
      <c r="LC59" s="562">
        <f>COUNTIF(KW$57:KW$60,KW59)+COUNTIF(KY$57:KY$60,KW59)</f>
        <v>0</v>
      </c>
      <c r="LD59" s="293" t="str">
        <f>IF((LA59&lt;&gt;"")*(LB59&lt;&gt;"")*((IFERROR(VLOOKUP(KW59,$B$57:$F$60,5,0),"")&lt;&gt;"")+(IFERROR(VLOOKUP(KW59,$D$57:$G$60,4,0),"")&lt;&gt;""))*((IFERROR(VLOOKUP(KY59,$B$57:$F$60,5,0),"")&lt;&gt;"")+(IFERROR(VLOOKUP(KY59,$D$57:$G$60,4,0),"")&lt;&gt;"")),IF((LH59&lt;&gt;2)+($B$57&amp;$D$57&lt;&gt;KW59&amp;KY59)*($B$58&amp;$D$58&lt;&gt;KW59&amp;KY59)*($B$59&amp;$D$59&lt;&gt;KW59&amp;KY59)*($B$60&amp;$D$60&lt;&gt;KW59&amp;KY59)*($D$57&amp;$B$57&lt;&gt;KW59&amp;KY59)*($D$58&amp;$B$58&lt;&gt;KW59&amp;KY59)*($D$59&amp;$B$59&lt;&gt;KW59&amp;KY59)*($D$60&amp;$B$60&lt;&gt;KW59&amp;KY59),"0",(KW68+KY68&gt;KW72+KY72)*(LA59&gt;LB59)+(KW68+KY68=KW72+KY72)*(LA59=LB59)+(KW68+KY68&lt;KW72+KY72)*(LA59&lt;LB59)),"")</f>
        <v/>
      </c>
      <c r="LE59" s="293" t="str">
        <f>IF((LD59&lt;&gt;""),IF(OR(KW68+KY68&lt;&gt;KW72+KY72,PrSettings!$M$4="●"),((KW68+KY68-KW72-KY72)=(LA59-LB59))*(LD59=1),0),"")</f>
        <v/>
      </c>
      <c r="LF59" s="293" t="str">
        <f>IF((LE59&lt;&gt;""),IF(LD59="0",0,(KW68+KY68=LA59)*(KW72+KY72=LB59)),"")</f>
        <v/>
      </c>
      <c r="LG59" s="293" t="str">
        <f>IF(LD59&lt;&gt;"",IF((LH59&lt;&gt;2)+($B$57&amp;$D$57&lt;&gt;KW59&amp;KY59)*($B$58&amp;$D$58&lt;&gt;KW59&amp;KY59)*($B$59&amp;$D$59&lt;&gt;KW59&amp;KY59)*($B$60&amp;$D$60&lt;&gt;KW59&amp;KY59)*($D$57&amp;$B$57&lt;&gt;KW59&amp;KY59)*($D$58&amp;$B$58&lt;&gt;KW59&amp;KY59)*($D$59&amp;$B$59&lt;&gt;KW59&amp;KY59)*($D$60&amp;$B$60&lt;&gt;KW59&amp;KY59),0,IF(ABS(KW68+KY68-KW72-KY72)&gt;=PrSettings!$M$7,(ABS(KW68+KY68-KW72-KY72-LA59+LB59)&lt;=1)*1,IF(AND(LD59,$F59=$G59,KW68+KY68&gt;=PrSettings!$M$6),(ABS(LA59-KW68-KY68)&lt;=1)*1,IF(AND(LD59,KW68+KY68+KW72+KY72&gt;=PrSettings!$M$8),(ABS(LA59-KW68-KY68)+ABS(LB59-KW72-KY72)&lt;=1)*1,"")))),"")</f>
        <v/>
      </c>
      <c r="LH59" s="311" t="str">
        <f t="shared" si="856"/>
        <v/>
      </c>
      <c r="LI59" s="574"/>
      <c r="LJ59" s="306"/>
      <c r="LK59" s="566" t="str">
        <f>IF(LJ59="","",VLOOKUP(LJ59,Sprache!$D$5:$E$63,2,0))</f>
        <v/>
      </c>
      <c r="LL59" s="296"/>
      <c r="LM59" s="566" t="str">
        <f>IF(LL59="","",VLOOKUP(LL59,Sprache!$D$5:$E$63,2,0))</f>
        <v/>
      </c>
      <c r="LN59" s="296"/>
      <c r="LO59" s="296"/>
      <c r="LP59" s="562">
        <f>COUNTIF(LJ$57:LJ$60,LJ59)+COUNTIF(LL$57:LL$60,LJ59)</f>
        <v>0</v>
      </c>
      <c r="LQ59" s="293" t="str">
        <f>IF((LN59&lt;&gt;"")*(LO59&lt;&gt;"")*((IFERROR(VLOOKUP(LJ59,$B$57:$F$60,5,0),"")&lt;&gt;"")+(IFERROR(VLOOKUP(LJ59,$D$57:$G$60,4,0),"")&lt;&gt;""))*((IFERROR(VLOOKUP(LL59,$B$57:$F$60,5,0),"")&lt;&gt;"")+(IFERROR(VLOOKUP(LL59,$D$57:$G$60,4,0),"")&lt;&gt;"")),IF((LU59&lt;&gt;2)+($B$57&amp;$D$57&lt;&gt;LJ59&amp;LL59)*($B$58&amp;$D$58&lt;&gt;LJ59&amp;LL59)*($B$59&amp;$D$59&lt;&gt;LJ59&amp;LL59)*($B$60&amp;$D$60&lt;&gt;LJ59&amp;LL59)*($D$57&amp;$B$57&lt;&gt;LJ59&amp;LL59)*($D$58&amp;$B$58&lt;&gt;LJ59&amp;LL59)*($D$59&amp;$B$59&lt;&gt;LJ59&amp;LL59)*($D$60&amp;$B$60&lt;&gt;LJ59&amp;LL59),"0",(LJ68+LL68&gt;LJ72+LL72)*(LN59&gt;LO59)+(LJ68+LL68=LJ72+LL72)*(LN59=LO59)+(LJ68+LL68&lt;LJ72+LL72)*(LN59&lt;LO59)),"")</f>
        <v/>
      </c>
      <c r="LR59" s="293" t="str">
        <f>IF((LQ59&lt;&gt;""),IF(OR(LJ68+LL68&lt;&gt;LJ72+LL72,PrSettings!$M$4="●"),((LJ68+LL68-LJ72-LL72)=(LN59-LO59))*(LQ59=1),0),"")</f>
        <v/>
      </c>
      <c r="LS59" s="293" t="str">
        <f>IF((LR59&lt;&gt;""),IF(LQ59="0",0,(LJ68+LL68=LN59)*(LJ72+LL72=LO59)),"")</f>
        <v/>
      </c>
      <c r="LT59" s="293" t="str">
        <f>IF(LQ59&lt;&gt;"",IF((LU59&lt;&gt;2)+($B$57&amp;$D$57&lt;&gt;LJ59&amp;LL59)*($B$58&amp;$D$58&lt;&gt;LJ59&amp;LL59)*($B$59&amp;$D$59&lt;&gt;LJ59&amp;LL59)*($B$60&amp;$D$60&lt;&gt;LJ59&amp;LL59)*($D$57&amp;$B$57&lt;&gt;LJ59&amp;LL59)*($D$58&amp;$B$58&lt;&gt;LJ59&amp;LL59)*($D$59&amp;$B$59&lt;&gt;LJ59&amp;LL59)*($D$60&amp;$B$60&lt;&gt;LJ59&amp;LL59),0,IF(ABS(LJ68+LL68-LJ72-LL72)&gt;=PrSettings!$M$7,(ABS(LJ68+LL68-LJ72-LL72-LN59+LO59)&lt;=1)*1,IF(AND(LQ59,$F59=$G59,LJ68+LL68&gt;=PrSettings!$M$6),(ABS(LN59-LJ68-LL68)&lt;=1)*1,IF(AND(LQ59,LJ68+LL68+LJ72+LL72&gt;=PrSettings!$M$8),(ABS(LN59-LJ68-LL68)+ABS(LO59-LJ72-LL72)&lt;=1)*1,"")))),"")</f>
        <v/>
      </c>
      <c r="LU59" s="311" t="str">
        <f t="shared" si="857"/>
        <v/>
      </c>
      <c r="LV59" s="574"/>
      <c r="LW59" s="306"/>
      <c r="LX59" s="566" t="str">
        <f>IF(LW59="","",VLOOKUP(LW59,Sprache!$D$5:$E$63,2,0))</f>
        <v/>
      </c>
      <c r="LY59" s="296"/>
      <c r="LZ59" s="566" t="str">
        <f>IF(LY59="","",VLOOKUP(LY59,Sprache!$D$5:$E$63,2,0))</f>
        <v/>
      </c>
      <c r="MA59" s="296"/>
      <c r="MB59" s="296"/>
      <c r="MC59" s="562">
        <f>COUNTIF(LW$57:LW$60,LW59)+COUNTIF(LY$57:LY$60,LW59)</f>
        <v>0</v>
      </c>
      <c r="MD59" s="293" t="str">
        <f>IF((MA59&lt;&gt;"")*(MB59&lt;&gt;"")*((IFERROR(VLOOKUP(LW59,$B$57:$F$60,5,0),"")&lt;&gt;"")+(IFERROR(VLOOKUP(LW59,$D$57:$G$60,4,0),"")&lt;&gt;""))*((IFERROR(VLOOKUP(LY59,$B$57:$F$60,5,0),"")&lt;&gt;"")+(IFERROR(VLOOKUP(LY59,$D$57:$G$60,4,0),"")&lt;&gt;"")),IF((MH59&lt;&gt;2)+($B$57&amp;$D$57&lt;&gt;LW59&amp;LY59)*($B$58&amp;$D$58&lt;&gt;LW59&amp;LY59)*($B$59&amp;$D$59&lt;&gt;LW59&amp;LY59)*($B$60&amp;$D$60&lt;&gt;LW59&amp;LY59)*($D$57&amp;$B$57&lt;&gt;LW59&amp;LY59)*($D$58&amp;$B$58&lt;&gt;LW59&amp;LY59)*($D$59&amp;$B$59&lt;&gt;LW59&amp;LY59)*($D$60&amp;$B$60&lt;&gt;LW59&amp;LY59),"0",(LW68+LY68&gt;LW72+LY72)*(MA59&gt;MB59)+(LW68+LY68=LW72+LY72)*(MA59=MB59)+(LW68+LY68&lt;LW72+LY72)*(MA59&lt;MB59)),"")</f>
        <v/>
      </c>
      <c r="ME59" s="293" t="str">
        <f>IF((MD59&lt;&gt;""),IF(OR(LW68+LY68&lt;&gt;LW72+LY72,PrSettings!$M$4="●"),((LW68+LY68-LW72-LY72)=(MA59-MB59))*(MD59=1),0),"")</f>
        <v/>
      </c>
      <c r="MF59" s="293" t="str">
        <f>IF((ME59&lt;&gt;""),IF(MD59="0",0,(LW68+LY68=MA59)*(LW72+LY72=MB59)),"")</f>
        <v/>
      </c>
      <c r="MG59" s="293" t="str">
        <f>IF(MD59&lt;&gt;"",IF((MH59&lt;&gt;2)+($B$57&amp;$D$57&lt;&gt;LW59&amp;LY59)*($B$58&amp;$D$58&lt;&gt;LW59&amp;LY59)*($B$59&amp;$D$59&lt;&gt;LW59&amp;LY59)*($B$60&amp;$D$60&lt;&gt;LW59&amp;LY59)*($D$57&amp;$B$57&lt;&gt;LW59&amp;LY59)*($D$58&amp;$B$58&lt;&gt;LW59&amp;LY59)*($D$59&amp;$B$59&lt;&gt;LW59&amp;LY59)*($D$60&amp;$B$60&lt;&gt;LW59&amp;LY59),0,IF(ABS(LW68+LY68-LW72-LY72)&gt;=PrSettings!$M$7,(ABS(LW68+LY68-LW72-LY72-MA59+MB59)&lt;=1)*1,IF(AND(MD59,$F59=$G59,LW68+LY68&gt;=PrSettings!$M$6),(ABS(MA59-LW68-LY68)&lt;=1)*1,IF(AND(MD59,LW68+LY68+LW72+LY72&gt;=PrSettings!$M$8),(ABS(MA59-LW68-LY68)+ABS(MB59-LW72-LY72)&lt;=1)*1,"")))),"")</f>
        <v/>
      </c>
      <c r="MH59" s="311" t="str">
        <f t="shared" si="858"/>
        <v/>
      </c>
    </row>
    <row r="60" spans="1:346" x14ac:dyDescent="0.25">
      <c r="B60" s="291" t="str">
        <f>IF(C60="","",INDEX(Groups!$C$7:$C$35,MATCH(C60,Groups!$D$7:$D$35,0)))</f>
        <v/>
      </c>
      <c r="C60" s="292" t="str">
        <f>EURO!$U$64</f>
        <v/>
      </c>
      <c r="D60" s="293" t="str">
        <f>IF(E60="","",INDEX(Groups!$C$7:$C$35,MATCH(E60,Groups!$D$7:$D$35,0)))</f>
        <v/>
      </c>
      <c r="E60" s="292" t="str">
        <f>EURO!$W$64</f>
        <v/>
      </c>
      <c r="F60" s="294" t="str">
        <f>IF(AND(EURO!$U$65&lt;&gt;"",EURO!$W$65&lt;&gt;""),EURO!$U$65,"")</f>
        <v/>
      </c>
      <c r="G60" s="295" t="str">
        <f>IF(AND(EURO!$U$65&lt;&gt;"",EURO!$W$65&lt;&gt;""),EURO!$W$65,"")</f>
        <v/>
      </c>
      <c r="H60" s="558" t="str">
        <f>IF(AND(F60&lt;&gt;"",G60&lt;&gt;"",F60=G60,EURO!$U$67&lt;&gt;"",EURO!$W$67&lt;&gt;""),"("&amp;EURO!$U$67&amp;Sprache!$E$149&amp;EURO!$W$67&amp;")","")</f>
        <v/>
      </c>
      <c r="J60" s="306"/>
      <c r="K60" s="566" t="str">
        <f>IF(J60="","",VLOOKUP(J60,Sprache!$D$5:$E$63,2,0))</f>
        <v/>
      </c>
      <c r="L60" s="296"/>
      <c r="M60" s="566" t="str">
        <f>IF(L60="","",VLOOKUP(L60,Sprache!$D$5:$E$63,2,0))</f>
        <v/>
      </c>
      <c r="N60" s="296"/>
      <c r="O60" s="296"/>
      <c r="P60" s="319">
        <f>COUNTIF(J$57:J$60,J60)+COUNTIF(L$57:L$60,J60)</f>
        <v>0</v>
      </c>
      <c r="Q60" s="293" t="str">
        <f>IF((N60&lt;&gt;"")*(O60&lt;&gt;"")*((IFERROR(VLOOKUP(J60,$B$57:$F$60,5,0),"")&lt;&gt;"")+(IFERROR(VLOOKUP(J60,$D$57:$G$60,4,0),"")&lt;&gt;""))*((IFERROR(VLOOKUP(L60,$B$57:$F$60,5,0),"")&lt;&gt;"")+(IFERROR(VLOOKUP(L60,$D$57:$G$60,4,0),"")&lt;&gt;"")),IF((U60&lt;&gt;2)+($B$57&amp;$D$57&lt;&gt;J60&amp;L60)*($B$58&amp;$D$58&lt;&gt;J60&amp;L60)*($B$59&amp;$D$59&lt;&gt;J60&amp;L60)*($B$60&amp;$D$60&lt;&gt;J60&amp;L60)*($D$57&amp;$B$57&lt;&gt;J60&amp;L60)*($D$58&amp;$B$58&lt;&gt;J60&amp;L60)*($D$59&amp;$B$59&lt;&gt;J60&amp;L60)*($D$60&amp;$B$60&lt;&gt;J60&amp;L60),"0",(J69+L69&gt;J73+L73)*(N60&gt;O60)+(J69+L69=J73+L73)*(N60=O60)+(J69+L69&lt;J73+L73)*(N60&lt;O60)),"")</f>
        <v/>
      </c>
      <c r="R60" s="293" t="str">
        <f>IF((Q60&lt;&gt;""),IF(OR(J69+L69&lt;&gt;J73+L73,PrSettings!$M$4="●"),((J69+L69-J73-L73)=(N60-O60))*(Q60=1),0),"")</f>
        <v/>
      </c>
      <c r="S60" s="293" t="str">
        <f>IF((R60&lt;&gt;""),IF(Q60="0",0,(J69+L69=N60)*(J73+L73=O60)),"")</f>
        <v/>
      </c>
      <c r="T60" s="293" t="str">
        <f>IF(Q60&lt;&gt;"",IF((U60&lt;&gt;2)+($B$57&amp;$D$57&lt;&gt;J60&amp;L60)*($B$58&amp;$D$58&lt;&gt;J60&amp;L60)*($B$59&amp;$D$59&lt;&gt;J60&amp;L60)*($B$60&amp;$D$60&lt;&gt;J60&amp;L60)*($D$57&amp;$B$57&lt;&gt;J60&amp;L60)*($D$58&amp;$B$58&lt;&gt;J60&amp;L60)*($D$59&amp;$B$59&lt;&gt;J60&amp;L60)*($D$60&amp;$B$60&lt;&gt;J60&amp;L60),0,IF(ABS(J69+L69-J73-L73)&gt;=PrSettings!$M$7,(ABS(J69+L69-J73-L73-N60+O60)&lt;=1)*1,IF(AND(Q60,$F60=$G60,J69+L69&gt;=PrSettings!$M$6),(ABS(N60-J69-L69)&lt;=1)*1,IF(AND(Q60,J69+L69+J73+L73&gt;=PrSettings!$M$8),(ABS(N60-J69-L69)+ABS(O60-J73-L73)&lt;=1)*1,"")))),"")</f>
        <v/>
      </c>
      <c r="U60" s="311" t="str">
        <f t="shared" si="833"/>
        <v/>
      </c>
      <c r="W60" s="306"/>
      <c r="X60" s="566" t="str">
        <f>IF(W60="","",VLOOKUP(W60,Sprache!$D$5:$E$63,2,0))</f>
        <v/>
      </c>
      <c r="Y60" s="296"/>
      <c r="Z60" s="566" t="str">
        <f>IF(Y60="","",VLOOKUP(Y60,Sprache!$D$5:$E$63,2,0))</f>
        <v/>
      </c>
      <c r="AA60" s="296"/>
      <c r="AB60" s="296"/>
      <c r="AC60" s="319">
        <f>COUNTIF(W$57:W$60,W60)+COUNTIF(Y$57:Y$60,W60)</f>
        <v>0</v>
      </c>
      <c r="AD60" s="293" t="str">
        <f>IF((AA60&lt;&gt;"")*(AB60&lt;&gt;"")*((IFERROR(VLOOKUP(W60,$B$57:$F$60,5,0),"")&lt;&gt;"")+(IFERROR(VLOOKUP(W60,$D$57:$G$60,4,0),"")&lt;&gt;""))*((IFERROR(VLOOKUP(Y60,$B$57:$F$60,5,0),"")&lt;&gt;"")+(IFERROR(VLOOKUP(Y60,$D$57:$G$60,4,0),"")&lt;&gt;"")),IF((AH60&lt;&gt;2)+($B$57&amp;$D$57&lt;&gt;W60&amp;Y60)*($B$58&amp;$D$58&lt;&gt;W60&amp;Y60)*($B$59&amp;$D$59&lt;&gt;W60&amp;Y60)*($B$60&amp;$D$60&lt;&gt;W60&amp;Y60)*($D$57&amp;$B$57&lt;&gt;W60&amp;Y60)*($D$58&amp;$B$58&lt;&gt;W60&amp;Y60)*($D$59&amp;$B$59&lt;&gt;W60&amp;Y60)*($D$60&amp;$B$60&lt;&gt;W60&amp;Y60),"0",(W69+Y69&gt;W73+Y73)*(AA60&gt;AB60)+(W69+Y69=W73+Y73)*(AA60=AB60)+(W69+Y69&lt;W73+Y73)*(AA60&lt;AB60)),"")</f>
        <v/>
      </c>
      <c r="AE60" s="293" t="str">
        <f>IF((AD60&lt;&gt;""),IF(OR(W69+Y69&lt;&gt;W73+Y73,PrSettings!$M$4="●"),((W69+Y69-W73-Y73)=(AA60-AB60))*(AD60=1),0),"")</f>
        <v/>
      </c>
      <c r="AF60" s="293" t="str">
        <f>IF((AE60&lt;&gt;""),IF(AD60="0",0,(W69+Y69=AA60)*(W73+Y73=AB60)),"")</f>
        <v/>
      </c>
      <c r="AG60" s="293" t="str">
        <f>IF(AD60&lt;&gt;"",IF((AH60&lt;&gt;2)+($B$57&amp;$D$57&lt;&gt;W60&amp;Y60)*($B$58&amp;$D$58&lt;&gt;W60&amp;Y60)*($B$59&amp;$D$59&lt;&gt;W60&amp;Y60)*($B$60&amp;$D$60&lt;&gt;W60&amp;Y60)*($D$57&amp;$B$57&lt;&gt;W60&amp;Y60)*($D$58&amp;$B$58&lt;&gt;W60&amp;Y60)*($D$59&amp;$B$59&lt;&gt;W60&amp;Y60)*($D$60&amp;$B$60&lt;&gt;W60&amp;Y60),0,IF(ABS(W69+Y69-W73-Y73)&gt;=PrSettings!$M$7,(ABS(W69+Y69-W73-Y73-AA60+AB60)&lt;=1)*1,IF(AND(AD60,$F60=$G60,W69+Y69&gt;=PrSettings!$M$6),(ABS(AA60-W69-Y69)&lt;=1)*1,IF(AND(AD60,W69+Y69+W73+Y73&gt;=PrSettings!$M$8),(ABS(AA60-W69-Y69)+ABS(AB60-W73-Y73)&lt;=1)*1,"")))),"")</f>
        <v/>
      </c>
      <c r="AH60" s="311" t="str">
        <f t="shared" si="834"/>
        <v/>
      </c>
      <c r="AJ60" s="306"/>
      <c r="AK60" s="566" t="str">
        <f>IF(AJ60="","",VLOOKUP(AJ60,Sprache!$D$5:$E$63,2,0))</f>
        <v/>
      </c>
      <c r="AL60" s="296"/>
      <c r="AM60" s="566" t="str">
        <f>IF(AL60="","",VLOOKUP(AL60,Sprache!$D$5:$E$63,2,0))</f>
        <v/>
      </c>
      <c r="AN60" s="296"/>
      <c r="AO60" s="296"/>
      <c r="AP60" s="319">
        <f>COUNTIF(AJ$57:AJ$60,AJ60)+COUNTIF(AL$57:AL$60,AJ60)</f>
        <v>0</v>
      </c>
      <c r="AQ60" s="293" t="str">
        <f>IF((AN60&lt;&gt;"")*(AO60&lt;&gt;"")*((IFERROR(VLOOKUP(AJ60,$B$57:$F$60,5,0),"")&lt;&gt;"")+(IFERROR(VLOOKUP(AJ60,$D$57:$G$60,4,0),"")&lt;&gt;""))*((IFERROR(VLOOKUP(AL60,$B$57:$F$60,5,0),"")&lt;&gt;"")+(IFERROR(VLOOKUP(AL60,$D$57:$G$60,4,0),"")&lt;&gt;"")),IF((AU60&lt;&gt;2)+($B$57&amp;$D$57&lt;&gt;AJ60&amp;AL60)*($B$58&amp;$D$58&lt;&gt;AJ60&amp;AL60)*($B$59&amp;$D$59&lt;&gt;AJ60&amp;AL60)*($B$60&amp;$D$60&lt;&gt;AJ60&amp;AL60)*($D$57&amp;$B$57&lt;&gt;AJ60&amp;AL60)*($D$58&amp;$B$58&lt;&gt;AJ60&amp;AL60)*($D$59&amp;$B$59&lt;&gt;AJ60&amp;AL60)*($D$60&amp;$B$60&lt;&gt;AJ60&amp;AL60),"0",(AJ69+AL69&gt;AJ73+AL73)*(AN60&gt;AO60)+(AJ69+AL69=AJ73+AL73)*(AN60=AO60)+(AJ69+AL69&lt;AJ73+AL73)*(AN60&lt;AO60)),"")</f>
        <v/>
      </c>
      <c r="AR60" s="293" t="str">
        <f>IF((AQ60&lt;&gt;""),IF(OR(AJ69+AL69&lt;&gt;AJ73+AL73,PrSettings!$M$4="●"),((AJ69+AL69-AJ73-AL73)=(AN60-AO60))*(AQ60=1),0),"")</f>
        <v/>
      </c>
      <c r="AS60" s="293" t="str">
        <f>IF((AR60&lt;&gt;""),IF(AQ60="0",0,(AJ69+AL69=AN60)*(AJ73+AL73=AO60)),"")</f>
        <v/>
      </c>
      <c r="AT60" s="293" t="str">
        <f>IF(AQ60&lt;&gt;"",IF((AU60&lt;&gt;2)+($B$57&amp;$D$57&lt;&gt;AJ60&amp;AL60)*($B$58&amp;$D$58&lt;&gt;AJ60&amp;AL60)*($B$59&amp;$D$59&lt;&gt;AJ60&amp;AL60)*($B$60&amp;$D$60&lt;&gt;AJ60&amp;AL60)*($D$57&amp;$B$57&lt;&gt;AJ60&amp;AL60)*($D$58&amp;$B$58&lt;&gt;AJ60&amp;AL60)*($D$59&amp;$B$59&lt;&gt;AJ60&amp;AL60)*($D$60&amp;$B$60&lt;&gt;AJ60&amp;AL60),0,IF(ABS(AJ69+AL69-AJ73-AL73)&gt;=PrSettings!$M$7,(ABS(AJ69+AL69-AJ73-AL73-AN60+AO60)&lt;=1)*1,IF(AND(AQ60,$F60=$G60,AJ69+AL69&gt;=PrSettings!$M$6),(ABS(AN60-AJ69-AL69)&lt;=1)*1,IF(AND(AQ60,AJ69+AL69+AJ73+AL73&gt;=PrSettings!$M$8),(ABS(AN60-AJ69-AL69)+ABS(AO60-AJ73-AL73)&lt;=1)*1,"")))),"")</f>
        <v/>
      </c>
      <c r="AU60" s="311" t="str">
        <f t="shared" si="835"/>
        <v/>
      </c>
      <c r="AW60" s="306"/>
      <c r="AX60" s="566" t="str">
        <f>IF(AW60="","",VLOOKUP(AW60,Sprache!$D$5:$E$63,2,0))</f>
        <v/>
      </c>
      <c r="AY60" s="296"/>
      <c r="AZ60" s="566" t="str">
        <f>IF(AY60="","",VLOOKUP(AY60,Sprache!$D$5:$E$63,2,0))</f>
        <v/>
      </c>
      <c r="BA60" s="296"/>
      <c r="BB60" s="296"/>
      <c r="BC60" s="319">
        <f>COUNTIF(AW$57:AW$60,AW60)+COUNTIF(AY$57:AY$60,AW60)</f>
        <v>0</v>
      </c>
      <c r="BD60" s="293" t="str">
        <f>IF((BA60&lt;&gt;"")*(BB60&lt;&gt;"")*((IFERROR(VLOOKUP(AW60,$B$57:$F$60,5,0),"")&lt;&gt;"")+(IFERROR(VLOOKUP(AW60,$D$57:$G$60,4,0),"")&lt;&gt;""))*((IFERROR(VLOOKUP(AY60,$B$57:$F$60,5,0),"")&lt;&gt;"")+(IFERROR(VLOOKUP(AY60,$D$57:$G$60,4,0),"")&lt;&gt;"")),IF((BH60&lt;&gt;2)+($B$57&amp;$D$57&lt;&gt;AW60&amp;AY60)*($B$58&amp;$D$58&lt;&gt;AW60&amp;AY60)*($B$59&amp;$D$59&lt;&gt;AW60&amp;AY60)*($B$60&amp;$D$60&lt;&gt;AW60&amp;AY60)*($D$57&amp;$B$57&lt;&gt;AW60&amp;AY60)*($D$58&amp;$B$58&lt;&gt;AW60&amp;AY60)*($D$59&amp;$B$59&lt;&gt;AW60&amp;AY60)*($D$60&amp;$B$60&lt;&gt;AW60&amp;AY60),"0",(AW69+AY69&gt;AW73+AY73)*(BA60&gt;BB60)+(AW69+AY69=AW73+AY73)*(BA60=BB60)+(AW69+AY69&lt;AW73+AY73)*(BA60&lt;BB60)),"")</f>
        <v/>
      </c>
      <c r="BE60" s="293" t="str">
        <f>IF((BD60&lt;&gt;""),IF(OR(AW69+AY69&lt;&gt;AW73+AY73,PrSettings!$M$4="●"),((AW69+AY69-AW73-AY73)=(BA60-BB60))*(BD60=1),0),"")</f>
        <v/>
      </c>
      <c r="BF60" s="293" t="str">
        <f>IF((BE60&lt;&gt;""),IF(BD60="0",0,(AW69+AY69=BA60)*(AW73+AY73=BB60)),"")</f>
        <v/>
      </c>
      <c r="BG60" s="293" t="str">
        <f>IF(BD60&lt;&gt;"",IF((BH60&lt;&gt;2)+($B$57&amp;$D$57&lt;&gt;AW60&amp;AY60)*($B$58&amp;$D$58&lt;&gt;AW60&amp;AY60)*($B$59&amp;$D$59&lt;&gt;AW60&amp;AY60)*($B$60&amp;$D$60&lt;&gt;AW60&amp;AY60)*($D$57&amp;$B$57&lt;&gt;AW60&amp;AY60)*($D$58&amp;$B$58&lt;&gt;AW60&amp;AY60)*($D$59&amp;$B$59&lt;&gt;AW60&amp;AY60)*($D$60&amp;$B$60&lt;&gt;AW60&amp;AY60),0,IF(ABS(AW69+AY69-AW73-AY73)&gt;=PrSettings!$M$7,(ABS(AW69+AY69-AW73-AY73-BA60+BB60)&lt;=1)*1,IF(AND(BD60,$F60=$G60,AW69+AY69&gt;=PrSettings!$M$6),(ABS(BA60-AW69-AY69)&lt;=1)*1,IF(AND(BD60,AW69+AY69+AW73+AY73&gt;=PrSettings!$M$8),(ABS(BA60-AW69-AY69)+ABS(BB60-AW73-AY73)&lt;=1)*1,"")))),"")</f>
        <v/>
      </c>
      <c r="BH60" s="311" t="str">
        <f t="shared" si="836"/>
        <v/>
      </c>
      <c r="BJ60" s="306"/>
      <c r="BK60" s="566" t="str">
        <f>IF(BJ60="","",VLOOKUP(BJ60,Sprache!$D$5:$E$63,2,0))</f>
        <v/>
      </c>
      <c r="BL60" s="296"/>
      <c r="BM60" s="566" t="str">
        <f>IF(BL60="","",VLOOKUP(BL60,Sprache!$D$5:$E$63,2,0))</f>
        <v/>
      </c>
      <c r="BN60" s="296"/>
      <c r="BO60" s="296"/>
      <c r="BP60" s="319">
        <f>COUNTIF(BJ$57:BJ$60,BJ60)+COUNTIF(BL$57:BL$60,BJ60)</f>
        <v>0</v>
      </c>
      <c r="BQ60" s="293" t="str">
        <f>IF((BN60&lt;&gt;"")*(BO60&lt;&gt;"")*((IFERROR(VLOOKUP(BJ60,$B$57:$F$60,5,0),"")&lt;&gt;"")+(IFERROR(VLOOKUP(BJ60,$D$57:$G$60,4,0),"")&lt;&gt;""))*((IFERROR(VLOOKUP(BL60,$B$57:$F$60,5,0),"")&lt;&gt;"")+(IFERROR(VLOOKUP(BL60,$D$57:$G$60,4,0),"")&lt;&gt;"")),IF((BU60&lt;&gt;2)+($B$57&amp;$D$57&lt;&gt;BJ60&amp;BL60)*($B$58&amp;$D$58&lt;&gt;BJ60&amp;BL60)*($B$59&amp;$D$59&lt;&gt;BJ60&amp;BL60)*($B$60&amp;$D$60&lt;&gt;BJ60&amp;BL60)*($D$57&amp;$B$57&lt;&gt;BJ60&amp;BL60)*($D$58&amp;$B$58&lt;&gt;BJ60&amp;BL60)*($D$59&amp;$B$59&lt;&gt;BJ60&amp;BL60)*($D$60&amp;$B$60&lt;&gt;BJ60&amp;BL60),"0",(BJ69+BL69&gt;BJ73+BL73)*(BN60&gt;BO60)+(BJ69+BL69=BJ73+BL73)*(BN60=BO60)+(BJ69+BL69&lt;BJ73+BL73)*(BN60&lt;BO60)),"")</f>
        <v/>
      </c>
      <c r="BR60" s="293" t="str">
        <f>IF((BQ60&lt;&gt;""),IF(OR(BJ69+BL69&lt;&gt;BJ73+BL73,PrSettings!$M$4="●"),((BJ69+BL69-BJ73-BL73)=(BN60-BO60))*(BQ60=1),0),"")</f>
        <v/>
      </c>
      <c r="BS60" s="293" t="str">
        <f>IF((BR60&lt;&gt;""),IF(BQ60="0",0,(BJ69+BL69=BN60)*(BJ73+BL73=BO60)),"")</f>
        <v/>
      </c>
      <c r="BT60" s="293" t="str">
        <f>IF(BQ60&lt;&gt;"",IF((BU60&lt;&gt;2)+($B$57&amp;$D$57&lt;&gt;BJ60&amp;BL60)*($B$58&amp;$D$58&lt;&gt;BJ60&amp;BL60)*($B$59&amp;$D$59&lt;&gt;BJ60&amp;BL60)*($B$60&amp;$D$60&lt;&gt;BJ60&amp;BL60)*($D$57&amp;$B$57&lt;&gt;BJ60&amp;BL60)*($D$58&amp;$B$58&lt;&gt;BJ60&amp;BL60)*($D$59&amp;$B$59&lt;&gt;BJ60&amp;BL60)*($D$60&amp;$B$60&lt;&gt;BJ60&amp;BL60),0,IF(ABS(BJ69+BL69-BJ73-BL73)&gt;=PrSettings!$M$7,(ABS(BJ69+BL69-BJ73-BL73-BN60+BO60)&lt;=1)*1,IF(AND(BQ60,$F60=$G60,BJ69+BL69&gt;=PrSettings!$M$6),(ABS(BN60-BJ69-BL69)&lt;=1)*1,IF(AND(BQ60,BJ69+BL69+BJ73+BL73&gt;=PrSettings!$M$8),(ABS(BN60-BJ69-BL69)+ABS(BO60-BJ73-BL73)&lt;=1)*1,"")))),"")</f>
        <v/>
      </c>
      <c r="BU60" s="311" t="str">
        <f t="shared" si="837"/>
        <v/>
      </c>
      <c r="BW60" s="306"/>
      <c r="BX60" s="566" t="str">
        <f>IF(BW60="","",VLOOKUP(BW60,Sprache!$D$5:$E$63,2,0))</f>
        <v/>
      </c>
      <c r="BY60" s="296"/>
      <c r="BZ60" s="566" t="str">
        <f>IF(BY60="","",VLOOKUP(BY60,Sprache!$D$5:$E$63,2,0))</f>
        <v/>
      </c>
      <c r="CA60" s="296"/>
      <c r="CB60" s="296"/>
      <c r="CC60" s="319">
        <f>COUNTIF(BW$57:BW$60,BW60)+COUNTIF(BY$57:BY$60,BW60)</f>
        <v>0</v>
      </c>
      <c r="CD60" s="293" t="str">
        <f>IF((CA60&lt;&gt;"")*(CB60&lt;&gt;"")*((IFERROR(VLOOKUP(BW60,$B$57:$F$60,5,0),"")&lt;&gt;"")+(IFERROR(VLOOKUP(BW60,$D$57:$G$60,4,0),"")&lt;&gt;""))*((IFERROR(VLOOKUP(BY60,$B$57:$F$60,5,0),"")&lt;&gt;"")+(IFERROR(VLOOKUP(BY60,$D$57:$G$60,4,0),"")&lt;&gt;"")),IF((CH60&lt;&gt;2)+($B$57&amp;$D$57&lt;&gt;BW60&amp;BY60)*($B$58&amp;$D$58&lt;&gt;BW60&amp;BY60)*($B$59&amp;$D$59&lt;&gt;BW60&amp;BY60)*($B$60&amp;$D$60&lt;&gt;BW60&amp;BY60)*($D$57&amp;$B$57&lt;&gt;BW60&amp;BY60)*($D$58&amp;$B$58&lt;&gt;BW60&amp;BY60)*($D$59&amp;$B$59&lt;&gt;BW60&amp;BY60)*($D$60&amp;$B$60&lt;&gt;BW60&amp;BY60),"0",(BW69+BY69&gt;BW73+BY73)*(CA60&gt;CB60)+(BW69+BY69=BW73+BY73)*(CA60=CB60)+(BW69+BY69&lt;BW73+BY73)*(CA60&lt;CB60)),"")</f>
        <v/>
      </c>
      <c r="CE60" s="293" t="str">
        <f>IF((CD60&lt;&gt;""),IF(OR(BW69+BY69&lt;&gt;BW73+BY73,PrSettings!$M$4="●"),((BW69+BY69-BW73-BY73)=(CA60-CB60))*(CD60=1),0),"")</f>
        <v/>
      </c>
      <c r="CF60" s="293" t="str">
        <f>IF((CE60&lt;&gt;""),IF(CD60="0",0,(BW69+BY69=CA60)*(BW73+BY73=CB60)),"")</f>
        <v/>
      </c>
      <c r="CG60" s="293" t="str">
        <f>IF(CD60&lt;&gt;"",IF((CH60&lt;&gt;2)+($B$57&amp;$D$57&lt;&gt;BW60&amp;BY60)*($B$58&amp;$D$58&lt;&gt;BW60&amp;BY60)*($B$59&amp;$D$59&lt;&gt;BW60&amp;BY60)*($B$60&amp;$D$60&lt;&gt;BW60&amp;BY60)*($D$57&amp;$B$57&lt;&gt;BW60&amp;BY60)*($D$58&amp;$B$58&lt;&gt;BW60&amp;BY60)*($D$59&amp;$B$59&lt;&gt;BW60&amp;BY60)*($D$60&amp;$B$60&lt;&gt;BW60&amp;BY60),0,IF(ABS(BW69+BY69-BW73-BY73)&gt;=PrSettings!$M$7,(ABS(BW69+BY69-BW73-BY73-CA60+CB60)&lt;=1)*1,IF(AND(CD60,$F60=$G60,BW69+BY69&gt;=PrSettings!$M$6),(ABS(CA60-BW69-BY69)&lt;=1)*1,IF(AND(CD60,BW69+BY69+BW73+BY73&gt;=PrSettings!$M$8),(ABS(CA60-BW69-BY69)+ABS(CB60-BW73-BY73)&lt;=1)*1,"")))),"")</f>
        <v/>
      </c>
      <c r="CH60" s="311" t="str">
        <f t="shared" si="838"/>
        <v/>
      </c>
      <c r="CJ60" s="306"/>
      <c r="CK60" s="566" t="str">
        <f>IF(CJ60="","",VLOOKUP(CJ60,Sprache!$D$5:$E$63,2,0))</f>
        <v/>
      </c>
      <c r="CL60" s="296"/>
      <c r="CM60" s="566" t="str">
        <f>IF(CL60="","",VLOOKUP(CL60,Sprache!$D$5:$E$63,2,0))</f>
        <v/>
      </c>
      <c r="CN60" s="296"/>
      <c r="CO60" s="296"/>
      <c r="CP60" s="319">
        <f>COUNTIF(CJ$57:CJ$60,CJ60)+COUNTIF(CL$57:CL$60,CJ60)</f>
        <v>0</v>
      </c>
      <c r="CQ60" s="293" t="str">
        <f>IF((CN60&lt;&gt;"")*(CO60&lt;&gt;"")*((IFERROR(VLOOKUP(CJ60,$B$57:$F$60,5,0),"")&lt;&gt;"")+(IFERROR(VLOOKUP(CJ60,$D$57:$G$60,4,0),"")&lt;&gt;""))*((IFERROR(VLOOKUP(CL60,$B$57:$F$60,5,0),"")&lt;&gt;"")+(IFERROR(VLOOKUP(CL60,$D$57:$G$60,4,0),"")&lt;&gt;"")),IF((CU60&lt;&gt;2)+($B$57&amp;$D$57&lt;&gt;CJ60&amp;CL60)*($B$58&amp;$D$58&lt;&gt;CJ60&amp;CL60)*($B$59&amp;$D$59&lt;&gt;CJ60&amp;CL60)*($B$60&amp;$D$60&lt;&gt;CJ60&amp;CL60)*($D$57&amp;$B$57&lt;&gt;CJ60&amp;CL60)*($D$58&amp;$B$58&lt;&gt;CJ60&amp;CL60)*($D$59&amp;$B$59&lt;&gt;CJ60&amp;CL60)*($D$60&amp;$B$60&lt;&gt;CJ60&amp;CL60),"0",(CJ69+CL69&gt;CJ73+CL73)*(CN60&gt;CO60)+(CJ69+CL69=CJ73+CL73)*(CN60=CO60)+(CJ69+CL69&lt;CJ73+CL73)*(CN60&lt;CO60)),"")</f>
        <v/>
      </c>
      <c r="CR60" s="293" t="str">
        <f>IF((CQ60&lt;&gt;""),IF(OR(CJ69+CL69&lt;&gt;CJ73+CL73,PrSettings!$M$4="●"),((CJ69+CL69-CJ73-CL73)=(CN60-CO60))*(CQ60=1),0),"")</f>
        <v/>
      </c>
      <c r="CS60" s="293" t="str">
        <f>IF((CR60&lt;&gt;""),IF(CQ60="0",0,(CJ69+CL69=CN60)*(CJ73+CL73=CO60)),"")</f>
        <v/>
      </c>
      <c r="CT60" s="293" t="str">
        <f>IF(CQ60&lt;&gt;"",IF((CU60&lt;&gt;2)+($B$57&amp;$D$57&lt;&gt;CJ60&amp;CL60)*($B$58&amp;$D$58&lt;&gt;CJ60&amp;CL60)*($B$59&amp;$D$59&lt;&gt;CJ60&amp;CL60)*($B$60&amp;$D$60&lt;&gt;CJ60&amp;CL60)*($D$57&amp;$B$57&lt;&gt;CJ60&amp;CL60)*($D$58&amp;$B$58&lt;&gt;CJ60&amp;CL60)*($D$59&amp;$B$59&lt;&gt;CJ60&amp;CL60)*($D$60&amp;$B$60&lt;&gt;CJ60&amp;CL60),0,IF(ABS(CJ69+CL69-CJ73-CL73)&gt;=PrSettings!$M$7,(ABS(CJ69+CL69-CJ73-CL73-CN60+CO60)&lt;=1)*1,IF(AND(CQ60,$F60=$G60,CJ69+CL69&gt;=PrSettings!$M$6),(ABS(CN60-CJ69-CL69)&lt;=1)*1,IF(AND(CQ60,CJ69+CL69+CJ73+CL73&gt;=PrSettings!$M$8),(ABS(CN60-CJ69-CL69)+ABS(CO60-CJ73-CL73)&lt;=1)*1,"")))),"")</f>
        <v/>
      </c>
      <c r="CU60" s="311" t="str">
        <f t="shared" si="839"/>
        <v/>
      </c>
      <c r="CW60" s="306"/>
      <c r="CX60" s="566" t="str">
        <f>IF(CW60="","",VLOOKUP(CW60,Sprache!$D$5:$E$63,2,0))</f>
        <v/>
      </c>
      <c r="CY60" s="296"/>
      <c r="CZ60" s="566" t="str">
        <f>IF(CY60="","",VLOOKUP(CY60,Sprache!$D$5:$E$63,2,0))</f>
        <v/>
      </c>
      <c r="DA60" s="296"/>
      <c r="DB60" s="296"/>
      <c r="DC60" s="319">
        <f>COUNTIF(CW$57:CW$60,CW60)+COUNTIF(CY$57:CY$60,CW60)</f>
        <v>0</v>
      </c>
      <c r="DD60" s="293" t="str">
        <f>IF((DA60&lt;&gt;"")*(DB60&lt;&gt;"")*((IFERROR(VLOOKUP(CW60,$B$57:$F$60,5,0),"")&lt;&gt;"")+(IFERROR(VLOOKUP(CW60,$D$57:$G$60,4,0),"")&lt;&gt;""))*((IFERROR(VLOOKUP(CY60,$B$57:$F$60,5,0),"")&lt;&gt;"")+(IFERROR(VLOOKUP(CY60,$D$57:$G$60,4,0),"")&lt;&gt;"")),IF((DH60&lt;&gt;2)+($B$57&amp;$D$57&lt;&gt;CW60&amp;CY60)*($B$58&amp;$D$58&lt;&gt;CW60&amp;CY60)*($B$59&amp;$D$59&lt;&gt;CW60&amp;CY60)*($B$60&amp;$D$60&lt;&gt;CW60&amp;CY60)*($D$57&amp;$B$57&lt;&gt;CW60&amp;CY60)*($D$58&amp;$B$58&lt;&gt;CW60&amp;CY60)*($D$59&amp;$B$59&lt;&gt;CW60&amp;CY60)*($D$60&amp;$B$60&lt;&gt;CW60&amp;CY60),"0",(CW69+CY69&gt;CW73+CY73)*(DA60&gt;DB60)+(CW69+CY69=CW73+CY73)*(DA60=DB60)+(CW69+CY69&lt;CW73+CY73)*(DA60&lt;DB60)),"")</f>
        <v/>
      </c>
      <c r="DE60" s="293" t="str">
        <f>IF((DD60&lt;&gt;""),IF(OR(CW69+CY69&lt;&gt;CW73+CY73,PrSettings!$M$4="●"),((CW69+CY69-CW73-CY73)=(DA60-DB60))*(DD60=1),0),"")</f>
        <v/>
      </c>
      <c r="DF60" s="293" t="str">
        <f>IF((DE60&lt;&gt;""),IF(DD60="0",0,(CW69+CY69=DA60)*(CW73+CY73=DB60)),"")</f>
        <v/>
      </c>
      <c r="DG60" s="293" t="str">
        <f>IF(DD60&lt;&gt;"",IF((DH60&lt;&gt;2)+($B$57&amp;$D$57&lt;&gt;CW60&amp;CY60)*($B$58&amp;$D$58&lt;&gt;CW60&amp;CY60)*($B$59&amp;$D$59&lt;&gt;CW60&amp;CY60)*($B$60&amp;$D$60&lt;&gt;CW60&amp;CY60)*($D$57&amp;$B$57&lt;&gt;CW60&amp;CY60)*($D$58&amp;$B$58&lt;&gt;CW60&amp;CY60)*($D$59&amp;$B$59&lt;&gt;CW60&amp;CY60)*($D$60&amp;$B$60&lt;&gt;CW60&amp;CY60),0,IF(ABS(CW69+CY69-CW73-CY73)&gt;=PrSettings!$M$7,(ABS(CW69+CY69-CW73-CY73-DA60+DB60)&lt;=1)*1,IF(AND(DD60,$F60=$G60,CW69+CY69&gt;=PrSettings!$M$6),(ABS(DA60-CW69-CY69)&lt;=1)*1,IF(AND(DD60,CW69+CY69+CW73+CY73&gt;=PrSettings!$M$8),(ABS(DA60-CW69-CY69)+ABS(DB60-CW73-CY73)&lt;=1)*1,"")))),"")</f>
        <v/>
      </c>
      <c r="DH60" s="311" t="str">
        <f t="shared" si="840"/>
        <v/>
      </c>
      <c r="DJ60" s="306"/>
      <c r="DK60" s="566" t="str">
        <f>IF(DJ60="","",VLOOKUP(DJ60,Sprache!$D$5:$E$63,2,0))</f>
        <v/>
      </c>
      <c r="DL60" s="296"/>
      <c r="DM60" s="566" t="str">
        <f>IF(DL60="","",VLOOKUP(DL60,Sprache!$D$5:$E$63,2,0))</f>
        <v/>
      </c>
      <c r="DN60" s="296"/>
      <c r="DO60" s="296"/>
      <c r="DP60" s="319">
        <f>COUNTIF(DJ$57:DJ$60,DJ60)+COUNTIF(DL$57:DL$60,DJ60)</f>
        <v>0</v>
      </c>
      <c r="DQ60" s="293" t="str">
        <f>IF((DN60&lt;&gt;"")*(DO60&lt;&gt;"")*((IFERROR(VLOOKUP(DJ60,$B$57:$F$60,5,0),"")&lt;&gt;"")+(IFERROR(VLOOKUP(DJ60,$D$57:$G$60,4,0),"")&lt;&gt;""))*((IFERROR(VLOOKUP(DL60,$B$57:$F$60,5,0),"")&lt;&gt;"")+(IFERROR(VLOOKUP(DL60,$D$57:$G$60,4,0),"")&lt;&gt;"")),IF((DU60&lt;&gt;2)+($B$57&amp;$D$57&lt;&gt;DJ60&amp;DL60)*($B$58&amp;$D$58&lt;&gt;DJ60&amp;DL60)*($B$59&amp;$D$59&lt;&gt;DJ60&amp;DL60)*($B$60&amp;$D$60&lt;&gt;DJ60&amp;DL60)*($D$57&amp;$B$57&lt;&gt;DJ60&amp;DL60)*($D$58&amp;$B$58&lt;&gt;DJ60&amp;DL60)*($D$59&amp;$B$59&lt;&gt;DJ60&amp;DL60)*($D$60&amp;$B$60&lt;&gt;DJ60&amp;DL60),"0",(DJ69+DL69&gt;DJ73+DL73)*(DN60&gt;DO60)+(DJ69+DL69=DJ73+DL73)*(DN60=DO60)+(DJ69+DL69&lt;DJ73+DL73)*(DN60&lt;DO60)),"")</f>
        <v/>
      </c>
      <c r="DR60" s="293" t="str">
        <f>IF((DQ60&lt;&gt;""),IF(OR(DJ69+DL69&lt;&gt;DJ73+DL73,PrSettings!$M$4="●"),((DJ69+DL69-DJ73-DL73)=(DN60-DO60))*(DQ60=1),0),"")</f>
        <v/>
      </c>
      <c r="DS60" s="293" t="str">
        <f>IF((DR60&lt;&gt;""),IF(DQ60="0",0,(DJ69+DL69=DN60)*(DJ73+DL73=DO60)),"")</f>
        <v/>
      </c>
      <c r="DT60" s="293" t="str">
        <f>IF(DQ60&lt;&gt;"",IF((DU60&lt;&gt;2)+($B$57&amp;$D$57&lt;&gt;DJ60&amp;DL60)*($B$58&amp;$D$58&lt;&gt;DJ60&amp;DL60)*($B$59&amp;$D$59&lt;&gt;DJ60&amp;DL60)*($B$60&amp;$D$60&lt;&gt;DJ60&amp;DL60)*($D$57&amp;$B$57&lt;&gt;DJ60&amp;DL60)*($D$58&amp;$B$58&lt;&gt;DJ60&amp;DL60)*($D$59&amp;$B$59&lt;&gt;DJ60&amp;DL60)*($D$60&amp;$B$60&lt;&gt;DJ60&amp;DL60),0,IF(ABS(DJ69+DL69-DJ73-DL73)&gt;=PrSettings!$M$7,(ABS(DJ69+DL69-DJ73-DL73-DN60+DO60)&lt;=1)*1,IF(AND(DQ60,$F60=$G60,DJ69+DL69&gt;=PrSettings!$M$6),(ABS(DN60-DJ69-DL69)&lt;=1)*1,IF(AND(DQ60,DJ69+DL69+DJ73+DL73&gt;=PrSettings!$M$8),(ABS(DN60-DJ69-DL69)+ABS(DO60-DJ73-DL73)&lt;=1)*1,"")))),"")</f>
        <v/>
      </c>
      <c r="DU60" s="311" t="str">
        <f t="shared" si="841"/>
        <v/>
      </c>
      <c r="DW60" s="306"/>
      <c r="DX60" s="566" t="str">
        <f>IF(DW60="","",VLOOKUP(DW60,Sprache!$D$5:$E$63,2,0))</f>
        <v/>
      </c>
      <c r="DY60" s="296"/>
      <c r="DZ60" s="566" t="str">
        <f>IF(DY60="","",VLOOKUP(DY60,Sprache!$D$5:$E$63,2,0))</f>
        <v/>
      </c>
      <c r="EA60" s="296"/>
      <c r="EB60" s="296"/>
      <c r="EC60" s="319">
        <f>COUNTIF(DW$57:DW$60,DW60)+COUNTIF(DY$57:DY$60,DW60)</f>
        <v>0</v>
      </c>
      <c r="ED60" s="293" t="str">
        <f>IF((EA60&lt;&gt;"")*(EB60&lt;&gt;"")*((IFERROR(VLOOKUP(DW60,$B$57:$F$60,5,0),"")&lt;&gt;"")+(IFERROR(VLOOKUP(DW60,$D$57:$G$60,4,0),"")&lt;&gt;""))*((IFERROR(VLOOKUP(DY60,$B$57:$F$60,5,0),"")&lt;&gt;"")+(IFERROR(VLOOKUP(DY60,$D$57:$G$60,4,0),"")&lt;&gt;"")),IF((EH60&lt;&gt;2)+($B$57&amp;$D$57&lt;&gt;DW60&amp;DY60)*($B$58&amp;$D$58&lt;&gt;DW60&amp;DY60)*($B$59&amp;$D$59&lt;&gt;DW60&amp;DY60)*($B$60&amp;$D$60&lt;&gt;DW60&amp;DY60)*($D$57&amp;$B$57&lt;&gt;DW60&amp;DY60)*($D$58&amp;$B$58&lt;&gt;DW60&amp;DY60)*($D$59&amp;$B$59&lt;&gt;DW60&amp;DY60)*($D$60&amp;$B$60&lt;&gt;DW60&amp;DY60),"0",(DW69+DY69&gt;DW73+DY73)*(EA60&gt;EB60)+(DW69+DY69=DW73+DY73)*(EA60=EB60)+(DW69+DY69&lt;DW73+DY73)*(EA60&lt;EB60)),"")</f>
        <v/>
      </c>
      <c r="EE60" s="293" t="str">
        <f>IF((ED60&lt;&gt;""),IF(OR(DW69+DY69&lt;&gt;DW73+DY73,PrSettings!$M$4="●"),((DW69+DY69-DW73-DY73)=(EA60-EB60))*(ED60=1),0),"")</f>
        <v/>
      </c>
      <c r="EF60" s="293" t="str">
        <f>IF((EE60&lt;&gt;""),IF(ED60="0",0,(DW69+DY69=EA60)*(DW73+DY73=EB60)),"")</f>
        <v/>
      </c>
      <c r="EG60" s="293" t="str">
        <f>IF(ED60&lt;&gt;"",IF((EH60&lt;&gt;2)+($B$57&amp;$D$57&lt;&gt;DW60&amp;DY60)*($B$58&amp;$D$58&lt;&gt;DW60&amp;DY60)*($B$59&amp;$D$59&lt;&gt;DW60&amp;DY60)*($B$60&amp;$D$60&lt;&gt;DW60&amp;DY60)*($D$57&amp;$B$57&lt;&gt;DW60&amp;DY60)*($D$58&amp;$B$58&lt;&gt;DW60&amp;DY60)*($D$59&amp;$B$59&lt;&gt;DW60&amp;DY60)*($D$60&amp;$B$60&lt;&gt;DW60&amp;DY60),0,IF(ABS(DW69+DY69-DW73-DY73)&gt;=PrSettings!$M$7,(ABS(DW69+DY69-DW73-DY73-EA60+EB60)&lt;=1)*1,IF(AND(ED60,$F60=$G60,DW69+DY69&gt;=PrSettings!$M$6),(ABS(EA60-DW69-DY69)&lt;=1)*1,IF(AND(ED60,DW69+DY69+DW73+DY73&gt;=PrSettings!$M$8),(ABS(EA60-DW69-DY69)+ABS(EB60-DW73-DY73)&lt;=1)*1,"")))),"")</f>
        <v/>
      </c>
      <c r="EH60" s="311" t="str">
        <f t="shared" si="842"/>
        <v/>
      </c>
      <c r="EJ60" s="306"/>
      <c r="EK60" s="566" t="str">
        <f>IF(EJ60="","",VLOOKUP(EJ60,Sprache!$D$5:$E$63,2,0))</f>
        <v/>
      </c>
      <c r="EL60" s="296"/>
      <c r="EM60" s="566" t="str">
        <f>IF(EL60="","",VLOOKUP(EL60,Sprache!$D$5:$E$63,2,0))</f>
        <v/>
      </c>
      <c r="EN60" s="296"/>
      <c r="EO60" s="296"/>
      <c r="EP60" s="319">
        <f>COUNTIF(EJ$57:EJ$60,EJ60)+COUNTIF(EL$57:EL$60,EJ60)</f>
        <v>0</v>
      </c>
      <c r="EQ60" s="293" t="str">
        <f>IF((EN60&lt;&gt;"")*(EO60&lt;&gt;"")*((IFERROR(VLOOKUP(EJ60,$B$57:$F$60,5,0),"")&lt;&gt;"")+(IFERROR(VLOOKUP(EJ60,$D$57:$G$60,4,0),"")&lt;&gt;""))*((IFERROR(VLOOKUP(EL60,$B$57:$F$60,5,0),"")&lt;&gt;"")+(IFERROR(VLOOKUP(EL60,$D$57:$G$60,4,0),"")&lt;&gt;"")),IF((EU60&lt;&gt;2)+($B$57&amp;$D$57&lt;&gt;EJ60&amp;EL60)*($B$58&amp;$D$58&lt;&gt;EJ60&amp;EL60)*($B$59&amp;$D$59&lt;&gt;EJ60&amp;EL60)*($B$60&amp;$D$60&lt;&gt;EJ60&amp;EL60)*($D$57&amp;$B$57&lt;&gt;EJ60&amp;EL60)*($D$58&amp;$B$58&lt;&gt;EJ60&amp;EL60)*($D$59&amp;$B$59&lt;&gt;EJ60&amp;EL60)*($D$60&amp;$B$60&lt;&gt;EJ60&amp;EL60),"0",(EJ69+EL69&gt;EJ73+EL73)*(EN60&gt;EO60)+(EJ69+EL69=EJ73+EL73)*(EN60=EO60)+(EJ69+EL69&lt;EJ73+EL73)*(EN60&lt;EO60)),"")</f>
        <v/>
      </c>
      <c r="ER60" s="293" t="str">
        <f>IF((EQ60&lt;&gt;""),IF(OR(EJ69+EL69&lt;&gt;EJ73+EL73,PrSettings!$M$4="●"),((EJ69+EL69-EJ73-EL73)=(EN60-EO60))*(EQ60=1),0),"")</f>
        <v/>
      </c>
      <c r="ES60" s="293" t="str">
        <f>IF((ER60&lt;&gt;""),IF(EQ60="0",0,(EJ69+EL69=EN60)*(EJ73+EL73=EO60)),"")</f>
        <v/>
      </c>
      <c r="ET60" s="293" t="str">
        <f>IF(EQ60&lt;&gt;"",IF((EU60&lt;&gt;2)+($B$57&amp;$D$57&lt;&gt;EJ60&amp;EL60)*($B$58&amp;$D$58&lt;&gt;EJ60&amp;EL60)*($B$59&amp;$D$59&lt;&gt;EJ60&amp;EL60)*($B$60&amp;$D$60&lt;&gt;EJ60&amp;EL60)*($D$57&amp;$B$57&lt;&gt;EJ60&amp;EL60)*($D$58&amp;$B$58&lt;&gt;EJ60&amp;EL60)*($D$59&amp;$B$59&lt;&gt;EJ60&amp;EL60)*($D$60&amp;$B$60&lt;&gt;EJ60&amp;EL60),0,IF(ABS(EJ69+EL69-EJ73-EL73)&gt;=PrSettings!$M$7,(ABS(EJ69+EL69-EJ73-EL73-EN60+EO60)&lt;=1)*1,IF(AND(EQ60,$F60=$G60,EJ69+EL69&gt;=PrSettings!$M$6),(ABS(EN60-EJ69-EL69)&lt;=1)*1,IF(AND(EQ60,EJ69+EL69+EJ73+EL73&gt;=PrSettings!$M$8),(ABS(EN60-EJ69-EL69)+ABS(EO60-EJ73-EL73)&lt;=1)*1,"")))),"")</f>
        <v/>
      </c>
      <c r="EU60" s="311" t="str">
        <f t="shared" si="843"/>
        <v/>
      </c>
      <c r="EW60" s="306"/>
      <c r="EX60" s="566" t="str">
        <f>IF(EW60="","",VLOOKUP(EW60,Sprache!$D$5:$E$63,2,0))</f>
        <v/>
      </c>
      <c r="EY60" s="296"/>
      <c r="EZ60" s="566" t="str">
        <f>IF(EY60="","",VLOOKUP(EY60,Sprache!$D$5:$E$63,2,0))</f>
        <v/>
      </c>
      <c r="FA60" s="296"/>
      <c r="FB60" s="296"/>
      <c r="FC60" s="319">
        <f>COUNTIF(EW$57:EW$60,EW60)+COUNTIF(EY$57:EY$60,EW60)</f>
        <v>0</v>
      </c>
      <c r="FD60" s="293" t="str">
        <f>IF((FA60&lt;&gt;"")*(FB60&lt;&gt;"")*((IFERROR(VLOOKUP(EW60,$B$57:$F$60,5,0),"")&lt;&gt;"")+(IFERROR(VLOOKUP(EW60,$D$57:$G$60,4,0),"")&lt;&gt;""))*((IFERROR(VLOOKUP(EY60,$B$57:$F$60,5,0),"")&lt;&gt;"")+(IFERROR(VLOOKUP(EY60,$D$57:$G$60,4,0),"")&lt;&gt;"")),IF((FH60&lt;&gt;2)+($B$57&amp;$D$57&lt;&gt;EW60&amp;EY60)*($B$58&amp;$D$58&lt;&gt;EW60&amp;EY60)*($B$59&amp;$D$59&lt;&gt;EW60&amp;EY60)*($B$60&amp;$D$60&lt;&gt;EW60&amp;EY60)*($D$57&amp;$B$57&lt;&gt;EW60&amp;EY60)*($D$58&amp;$B$58&lt;&gt;EW60&amp;EY60)*($D$59&amp;$B$59&lt;&gt;EW60&amp;EY60)*($D$60&amp;$B$60&lt;&gt;EW60&amp;EY60),"0",(EW69+EY69&gt;EW73+EY73)*(FA60&gt;FB60)+(EW69+EY69=EW73+EY73)*(FA60=FB60)+(EW69+EY69&lt;EW73+EY73)*(FA60&lt;FB60)),"")</f>
        <v/>
      </c>
      <c r="FE60" s="293" t="str">
        <f>IF((FD60&lt;&gt;""),IF(OR(EW69+EY69&lt;&gt;EW73+EY73,PrSettings!$M$4="●"),((EW69+EY69-EW73-EY73)=(FA60-FB60))*(FD60=1),0),"")</f>
        <v/>
      </c>
      <c r="FF60" s="293" t="str">
        <f>IF((FE60&lt;&gt;""),IF(FD60="0",0,(EW69+EY69=FA60)*(EW73+EY73=FB60)),"")</f>
        <v/>
      </c>
      <c r="FG60" s="293" t="str">
        <f>IF(FD60&lt;&gt;"",IF((FH60&lt;&gt;2)+($B$57&amp;$D$57&lt;&gt;EW60&amp;EY60)*($B$58&amp;$D$58&lt;&gt;EW60&amp;EY60)*($B$59&amp;$D$59&lt;&gt;EW60&amp;EY60)*($B$60&amp;$D$60&lt;&gt;EW60&amp;EY60)*($D$57&amp;$B$57&lt;&gt;EW60&amp;EY60)*($D$58&amp;$B$58&lt;&gt;EW60&amp;EY60)*($D$59&amp;$B$59&lt;&gt;EW60&amp;EY60)*($D$60&amp;$B$60&lt;&gt;EW60&amp;EY60),0,IF(ABS(EW69+EY69-EW73-EY73)&gt;=PrSettings!$M$7,(ABS(EW69+EY69-EW73-EY73-FA60+FB60)&lt;=1)*1,IF(AND(FD60,$F60=$G60,EW69+EY69&gt;=PrSettings!$M$6),(ABS(FA60-EW69-EY69)&lt;=1)*1,IF(AND(FD60,EW69+EY69+EW73+EY73&gt;=PrSettings!$M$8),(ABS(FA60-EW69-EY69)+ABS(FB60-EW73-EY73)&lt;=1)*1,"")))),"")</f>
        <v/>
      </c>
      <c r="FH60" s="311" t="str">
        <f t="shared" si="844"/>
        <v/>
      </c>
      <c r="FJ60" s="306"/>
      <c r="FK60" s="566" t="str">
        <f>IF(FJ60="","",VLOOKUP(FJ60,Sprache!$D$5:$E$63,2,0))</f>
        <v/>
      </c>
      <c r="FL60" s="296"/>
      <c r="FM60" s="566" t="str">
        <f>IF(FL60="","",VLOOKUP(FL60,Sprache!$D$5:$E$63,2,0))</f>
        <v/>
      </c>
      <c r="FN60" s="296"/>
      <c r="FO60" s="296"/>
      <c r="FP60" s="319">
        <f>COUNTIF(FJ$57:FJ$60,FJ60)+COUNTIF(FL$57:FL$60,FJ60)</f>
        <v>0</v>
      </c>
      <c r="FQ60" s="293" t="str">
        <f>IF((FN60&lt;&gt;"")*(FO60&lt;&gt;"")*((IFERROR(VLOOKUP(FJ60,$B$57:$F$60,5,0),"")&lt;&gt;"")+(IFERROR(VLOOKUP(FJ60,$D$57:$G$60,4,0),"")&lt;&gt;""))*((IFERROR(VLOOKUP(FL60,$B$57:$F$60,5,0),"")&lt;&gt;"")+(IFERROR(VLOOKUP(FL60,$D$57:$G$60,4,0),"")&lt;&gt;"")),IF((FU60&lt;&gt;2)+($B$57&amp;$D$57&lt;&gt;FJ60&amp;FL60)*($B$58&amp;$D$58&lt;&gt;FJ60&amp;FL60)*($B$59&amp;$D$59&lt;&gt;FJ60&amp;FL60)*($B$60&amp;$D$60&lt;&gt;FJ60&amp;FL60)*($D$57&amp;$B$57&lt;&gt;FJ60&amp;FL60)*($D$58&amp;$B$58&lt;&gt;FJ60&amp;FL60)*($D$59&amp;$B$59&lt;&gt;FJ60&amp;FL60)*($D$60&amp;$B$60&lt;&gt;FJ60&amp;FL60),"0",(FJ69+FL69&gt;FJ73+FL73)*(FN60&gt;FO60)+(FJ69+FL69=FJ73+FL73)*(FN60=FO60)+(FJ69+FL69&lt;FJ73+FL73)*(FN60&lt;FO60)),"")</f>
        <v/>
      </c>
      <c r="FR60" s="293" t="str">
        <f>IF((FQ60&lt;&gt;""),IF(OR(FJ69+FL69&lt;&gt;FJ73+FL73,PrSettings!$M$4="●"),((FJ69+FL69-FJ73-FL73)=(FN60-FO60))*(FQ60=1),0),"")</f>
        <v/>
      </c>
      <c r="FS60" s="293" t="str">
        <f>IF((FR60&lt;&gt;""),IF(FQ60="0",0,(FJ69+FL69=FN60)*(FJ73+FL73=FO60)),"")</f>
        <v/>
      </c>
      <c r="FT60" s="293" t="str">
        <f>IF(FQ60&lt;&gt;"",IF((FU60&lt;&gt;2)+($B$57&amp;$D$57&lt;&gt;FJ60&amp;FL60)*($B$58&amp;$D$58&lt;&gt;FJ60&amp;FL60)*($B$59&amp;$D$59&lt;&gt;FJ60&amp;FL60)*($B$60&amp;$D$60&lt;&gt;FJ60&amp;FL60)*($D$57&amp;$B$57&lt;&gt;FJ60&amp;FL60)*($D$58&amp;$B$58&lt;&gt;FJ60&amp;FL60)*($D$59&amp;$B$59&lt;&gt;FJ60&amp;FL60)*($D$60&amp;$B$60&lt;&gt;FJ60&amp;FL60),0,IF(ABS(FJ69+FL69-FJ73-FL73)&gt;=PrSettings!$M$7,(ABS(FJ69+FL69-FJ73-FL73-FN60+FO60)&lt;=1)*1,IF(AND(FQ60,$F60=$G60,FJ69+FL69&gt;=PrSettings!$M$6),(ABS(FN60-FJ69-FL69)&lt;=1)*1,IF(AND(FQ60,FJ69+FL69+FJ73+FL73&gt;=PrSettings!$M$8),(ABS(FN60-FJ69-FL69)+ABS(FO60-FJ73-FL73)&lt;=1)*1,"")))),"")</f>
        <v/>
      </c>
      <c r="FU60" s="311" t="str">
        <f t="shared" si="845"/>
        <v/>
      </c>
      <c r="FW60" s="306"/>
      <c r="FX60" s="566" t="str">
        <f>IF(FW60="","",VLOOKUP(FW60,Sprache!$D$5:$E$63,2,0))</f>
        <v/>
      </c>
      <c r="FY60" s="296"/>
      <c r="FZ60" s="566" t="str">
        <f>IF(FY60="","",VLOOKUP(FY60,Sprache!$D$5:$E$63,2,0))</f>
        <v/>
      </c>
      <c r="GA60" s="296"/>
      <c r="GB60" s="296"/>
      <c r="GC60" s="319">
        <f>COUNTIF(FW$57:FW$60,FW60)+COUNTIF(FY$57:FY$60,FW60)</f>
        <v>0</v>
      </c>
      <c r="GD60" s="293" t="str">
        <f>IF((GA60&lt;&gt;"")*(GB60&lt;&gt;"")*((IFERROR(VLOOKUP(FW60,$B$57:$F$60,5,0),"")&lt;&gt;"")+(IFERROR(VLOOKUP(FW60,$D$57:$G$60,4,0),"")&lt;&gt;""))*((IFERROR(VLOOKUP(FY60,$B$57:$F$60,5,0),"")&lt;&gt;"")+(IFERROR(VLOOKUP(FY60,$D$57:$G$60,4,0),"")&lt;&gt;"")),IF((GH60&lt;&gt;2)+($B$57&amp;$D$57&lt;&gt;FW60&amp;FY60)*($B$58&amp;$D$58&lt;&gt;FW60&amp;FY60)*($B$59&amp;$D$59&lt;&gt;FW60&amp;FY60)*($B$60&amp;$D$60&lt;&gt;FW60&amp;FY60)*($D$57&amp;$B$57&lt;&gt;FW60&amp;FY60)*($D$58&amp;$B$58&lt;&gt;FW60&amp;FY60)*($D$59&amp;$B$59&lt;&gt;FW60&amp;FY60)*($D$60&amp;$B$60&lt;&gt;FW60&amp;FY60),"0",(FW69+FY69&gt;FW73+FY73)*(GA60&gt;GB60)+(FW69+FY69=FW73+FY73)*(GA60=GB60)+(FW69+FY69&lt;FW73+FY73)*(GA60&lt;GB60)),"")</f>
        <v/>
      </c>
      <c r="GE60" s="293" t="str">
        <f>IF((GD60&lt;&gt;""),IF(OR(FW69+FY69&lt;&gt;FW73+FY73,PrSettings!$M$4="●"),((FW69+FY69-FW73-FY73)=(GA60-GB60))*(GD60=1),0),"")</f>
        <v/>
      </c>
      <c r="GF60" s="293" t="str">
        <f>IF((GE60&lt;&gt;""),IF(GD60="0",0,(FW69+FY69=GA60)*(FW73+FY73=GB60)),"")</f>
        <v/>
      </c>
      <c r="GG60" s="293" t="str">
        <f>IF(GD60&lt;&gt;"",IF((GH60&lt;&gt;2)+($B$57&amp;$D$57&lt;&gt;FW60&amp;FY60)*($B$58&amp;$D$58&lt;&gt;FW60&amp;FY60)*($B$59&amp;$D$59&lt;&gt;FW60&amp;FY60)*($B$60&amp;$D$60&lt;&gt;FW60&amp;FY60)*($D$57&amp;$B$57&lt;&gt;FW60&amp;FY60)*($D$58&amp;$B$58&lt;&gt;FW60&amp;FY60)*($D$59&amp;$B$59&lt;&gt;FW60&amp;FY60)*($D$60&amp;$B$60&lt;&gt;FW60&amp;FY60),0,IF(ABS(FW69+FY69-FW73-FY73)&gt;=PrSettings!$M$7,(ABS(FW69+FY69-FW73-FY73-GA60+GB60)&lt;=1)*1,IF(AND(GD60,$F60=$G60,FW69+FY69&gt;=PrSettings!$M$6),(ABS(GA60-FW69-FY69)&lt;=1)*1,IF(AND(GD60,FW69+FY69+FW73+FY73&gt;=PrSettings!$M$8),(ABS(GA60-FW69-FY69)+ABS(GB60-FW73-FY73)&lt;=1)*1,"")))),"")</f>
        <v/>
      </c>
      <c r="GH60" s="311" t="str">
        <f t="shared" si="846"/>
        <v/>
      </c>
      <c r="GJ60" s="306"/>
      <c r="GK60" s="566" t="str">
        <f>IF(GJ60="","",VLOOKUP(GJ60,Sprache!$D$5:$E$63,2,0))</f>
        <v/>
      </c>
      <c r="GL60" s="296"/>
      <c r="GM60" s="566" t="str">
        <f>IF(GL60="","",VLOOKUP(GL60,Sprache!$D$5:$E$63,2,0))</f>
        <v/>
      </c>
      <c r="GN60" s="296"/>
      <c r="GO60" s="296"/>
      <c r="GP60" s="319">
        <f>COUNTIF(GJ$57:GJ$60,GJ60)+COUNTIF(GL$57:GL$60,GJ60)</f>
        <v>0</v>
      </c>
      <c r="GQ60" s="293" t="str">
        <f>IF((GN60&lt;&gt;"")*(GO60&lt;&gt;"")*((IFERROR(VLOOKUP(GJ60,$B$57:$F$60,5,0),"")&lt;&gt;"")+(IFERROR(VLOOKUP(GJ60,$D$57:$G$60,4,0),"")&lt;&gt;""))*((IFERROR(VLOOKUP(GL60,$B$57:$F$60,5,0),"")&lt;&gt;"")+(IFERROR(VLOOKUP(GL60,$D$57:$G$60,4,0),"")&lt;&gt;"")),IF((GU60&lt;&gt;2)+($B$57&amp;$D$57&lt;&gt;GJ60&amp;GL60)*($B$58&amp;$D$58&lt;&gt;GJ60&amp;GL60)*($B$59&amp;$D$59&lt;&gt;GJ60&amp;GL60)*($B$60&amp;$D$60&lt;&gt;GJ60&amp;GL60)*($D$57&amp;$B$57&lt;&gt;GJ60&amp;GL60)*($D$58&amp;$B$58&lt;&gt;GJ60&amp;GL60)*($D$59&amp;$B$59&lt;&gt;GJ60&amp;GL60)*($D$60&amp;$B$60&lt;&gt;GJ60&amp;GL60),"0",(GJ69+GL69&gt;GJ73+GL73)*(GN60&gt;GO60)+(GJ69+GL69=GJ73+GL73)*(GN60=GO60)+(GJ69+GL69&lt;GJ73+GL73)*(GN60&lt;GO60)),"")</f>
        <v/>
      </c>
      <c r="GR60" s="293" t="str">
        <f>IF((GQ60&lt;&gt;""),IF(OR(GJ69+GL69&lt;&gt;GJ73+GL73,PrSettings!$M$4="●"),((GJ69+GL69-GJ73-GL73)=(GN60-GO60))*(GQ60=1),0),"")</f>
        <v/>
      </c>
      <c r="GS60" s="293" t="str">
        <f>IF((GR60&lt;&gt;""),IF(GQ60="0",0,(GJ69+GL69=GN60)*(GJ73+GL73=GO60)),"")</f>
        <v/>
      </c>
      <c r="GT60" s="293" t="str">
        <f>IF(GQ60&lt;&gt;"",IF((GU60&lt;&gt;2)+($B$57&amp;$D$57&lt;&gt;GJ60&amp;GL60)*($B$58&amp;$D$58&lt;&gt;GJ60&amp;GL60)*($B$59&amp;$D$59&lt;&gt;GJ60&amp;GL60)*($B$60&amp;$D$60&lt;&gt;GJ60&amp;GL60)*($D$57&amp;$B$57&lt;&gt;GJ60&amp;GL60)*($D$58&amp;$B$58&lt;&gt;GJ60&amp;GL60)*($D$59&amp;$B$59&lt;&gt;GJ60&amp;GL60)*($D$60&amp;$B$60&lt;&gt;GJ60&amp;GL60),0,IF(ABS(GJ69+GL69-GJ73-GL73)&gt;=PrSettings!$M$7,(ABS(GJ69+GL69-GJ73-GL73-GN60+GO60)&lt;=1)*1,IF(AND(GQ60,$F60=$G60,GJ69+GL69&gt;=PrSettings!$M$6),(ABS(GN60-GJ69-GL69)&lt;=1)*1,IF(AND(GQ60,GJ69+GL69+GJ73+GL73&gt;=PrSettings!$M$8),(ABS(GN60-GJ69-GL69)+ABS(GO60-GJ73-GL73)&lt;=1)*1,"")))),"")</f>
        <v/>
      </c>
      <c r="GU60" s="311" t="str">
        <f t="shared" si="847"/>
        <v/>
      </c>
      <c r="GW60" s="306"/>
      <c r="GX60" s="566" t="str">
        <f>IF(GW60="","",VLOOKUP(GW60,Sprache!$D$5:$E$63,2,0))</f>
        <v/>
      </c>
      <c r="GY60" s="296"/>
      <c r="GZ60" s="566" t="str">
        <f>IF(GY60="","",VLOOKUP(GY60,Sprache!$D$5:$E$63,2,0))</f>
        <v/>
      </c>
      <c r="HA60" s="296"/>
      <c r="HB60" s="296"/>
      <c r="HC60" s="319">
        <f>COUNTIF(GW$57:GW$60,GW60)+COUNTIF(GY$57:GY$60,GW60)</f>
        <v>0</v>
      </c>
      <c r="HD60" s="293" t="str">
        <f>IF((HA60&lt;&gt;"")*(HB60&lt;&gt;"")*((IFERROR(VLOOKUP(GW60,$B$57:$F$60,5,0),"")&lt;&gt;"")+(IFERROR(VLOOKUP(GW60,$D$57:$G$60,4,0),"")&lt;&gt;""))*((IFERROR(VLOOKUP(GY60,$B$57:$F$60,5,0),"")&lt;&gt;"")+(IFERROR(VLOOKUP(GY60,$D$57:$G$60,4,0),"")&lt;&gt;"")),IF((HH60&lt;&gt;2)+($B$57&amp;$D$57&lt;&gt;GW60&amp;GY60)*($B$58&amp;$D$58&lt;&gt;GW60&amp;GY60)*($B$59&amp;$D$59&lt;&gt;GW60&amp;GY60)*($B$60&amp;$D$60&lt;&gt;GW60&amp;GY60)*($D$57&amp;$B$57&lt;&gt;GW60&amp;GY60)*($D$58&amp;$B$58&lt;&gt;GW60&amp;GY60)*($D$59&amp;$B$59&lt;&gt;GW60&amp;GY60)*($D$60&amp;$B$60&lt;&gt;GW60&amp;GY60),"0",(GW69+GY69&gt;GW73+GY73)*(HA60&gt;HB60)+(GW69+GY69=GW73+GY73)*(HA60=HB60)+(GW69+GY69&lt;GW73+GY73)*(HA60&lt;HB60)),"")</f>
        <v/>
      </c>
      <c r="HE60" s="293" t="str">
        <f>IF((HD60&lt;&gt;""),IF(OR(GW69+GY69&lt;&gt;GW73+GY73,PrSettings!$M$4="●"),((GW69+GY69-GW73-GY73)=(HA60-HB60))*(HD60=1),0),"")</f>
        <v/>
      </c>
      <c r="HF60" s="293" t="str">
        <f>IF((HE60&lt;&gt;""),IF(HD60="0",0,(GW69+GY69=HA60)*(GW73+GY73=HB60)),"")</f>
        <v/>
      </c>
      <c r="HG60" s="293" t="str">
        <f>IF(HD60&lt;&gt;"",IF((HH60&lt;&gt;2)+($B$57&amp;$D$57&lt;&gt;GW60&amp;GY60)*($B$58&amp;$D$58&lt;&gt;GW60&amp;GY60)*($B$59&amp;$D$59&lt;&gt;GW60&amp;GY60)*($B$60&amp;$D$60&lt;&gt;GW60&amp;GY60)*($D$57&amp;$B$57&lt;&gt;GW60&amp;GY60)*($D$58&amp;$B$58&lt;&gt;GW60&amp;GY60)*($D$59&amp;$B$59&lt;&gt;GW60&amp;GY60)*($D$60&amp;$B$60&lt;&gt;GW60&amp;GY60),0,IF(ABS(GW69+GY69-GW73-GY73)&gt;=PrSettings!$M$7,(ABS(GW69+GY69-GW73-GY73-HA60+HB60)&lt;=1)*1,IF(AND(HD60,$F60=$G60,GW69+GY69&gt;=PrSettings!$M$6),(ABS(HA60-GW69-GY69)&lt;=1)*1,IF(AND(HD60,GW69+GY69+GW73+GY73&gt;=PrSettings!$M$8),(ABS(HA60-GW69-GY69)+ABS(HB60-GW73-GY73)&lt;=1)*1,"")))),"")</f>
        <v/>
      </c>
      <c r="HH60" s="311" t="str">
        <f t="shared" si="848"/>
        <v/>
      </c>
      <c r="HJ60" s="306"/>
      <c r="HK60" s="566" t="str">
        <f>IF(HJ60="","",VLOOKUP(HJ60,Sprache!$D$5:$E$63,2,0))</f>
        <v/>
      </c>
      <c r="HL60" s="296"/>
      <c r="HM60" s="566" t="str">
        <f>IF(HL60="","",VLOOKUP(HL60,Sprache!$D$5:$E$63,2,0))</f>
        <v/>
      </c>
      <c r="HN60" s="296"/>
      <c r="HO60" s="296"/>
      <c r="HP60" s="319">
        <f>COUNTIF(HJ$57:HJ$60,HJ60)+COUNTIF(HL$57:HL$60,HJ60)</f>
        <v>0</v>
      </c>
      <c r="HQ60" s="293" t="str">
        <f>IF((HN60&lt;&gt;"")*(HO60&lt;&gt;"")*((IFERROR(VLOOKUP(HJ60,$B$57:$F$60,5,0),"")&lt;&gt;"")+(IFERROR(VLOOKUP(HJ60,$D$57:$G$60,4,0),"")&lt;&gt;""))*((IFERROR(VLOOKUP(HL60,$B$57:$F$60,5,0),"")&lt;&gt;"")+(IFERROR(VLOOKUP(HL60,$D$57:$G$60,4,0),"")&lt;&gt;"")),IF((HU60&lt;&gt;2)+($B$57&amp;$D$57&lt;&gt;HJ60&amp;HL60)*($B$58&amp;$D$58&lt;&gt;HJ60&amp;HL60)*($B$59&amp;$D$59&lt;&gt;HJ60&amp;HL60)*($B$60&amp;$D$60&lt;&gt;HJ60&amp;HL60)*($D$57&amp;$B$57&lt;&gt;HJ60&amp;HL60)*($D$58&amp;$B$58&lt;&gt;HJ60&amp;HL60)*($D$59&amp;$B$59&lt;&gt;HJ60&amp;HL60)*($D$60&amp;$B$60&lt;&gt;HJ60&amp;HL60),"0",(HJ69+HL69&gt;HJ73+HL73)*(HN60&gt;HO60)+(HJ69+HL69=HJ73+HL73)*(HN60=HO60)+(HJ69+HL69&lt;HJ73+HL73)*(HN60&lt;HO60)),"")</f>
        <v/>
      </c>
      <c r="HR60" s="293" t="str">
        <f>IF((HQ60&lt;&gt;""),IF(OR(HJ69+HL69&lt;&gt;HJ73+HL73,PrSettings!$M$4="●"),((HJ69+HL69-HJ73-HL73)=(HN60-HO60))*(HQ60=1),0),"")</f>
        <v/>
      </c>
      <c r="HS60" s="293" t="str">
        <f>IF((HR60&lt;&gt;""),IF(HQ60="0",0,(HJ69+HL69=HN60)*(HJ73+HL73=HO60)),"")</f>
        <v/>
      </c>
      <c r="HT60" s="293" t="str">
        <f>IF(HQ60&lt;&gt;"",IF((HU60&lt;&gt;2)+($B$57&amp;$D$57&lt;&gt;HJ60&amp;HL60)*($B$58&amp;$D$58&lt;&gt;HJ60&amp;HL60)*($B$59&amp;$D$59&lt;&gt;HJ60&amp;HL60)*($B$60&amp;$D$60&lt;&gt;HJ60&amp;HL60)*($D$57&amp;$B$57&lt;&gt;HJ60&amp;HL60)*($D$58&amp;$B$58&lt;&gt;HJ60&amp;HL60)*($D$59&amp;$B$59&lt;&gt;HJ60&amp;HL60)*($D$60&amp;$B$60&lt;&gt;HJ60&amp;HL60),0,IF(ABS(HJ69+HL69-HJ73-HL73)&gt;=PrSettings!$M$7,(ABS(HJ69+HL69-HJ73-HL73-HN60+HO60)&lt;=1)*1,IF(AND(HQ60,$F60=$G60,HJ69+HL69&gt;=PrSettings!$M$6),(ABS(HN60-HJ69-HL69)&lt;=1)*1,IF(AND(HQ60,HJ69+HL69+HJ73+HL73&gt;=PrSettings!$M$8),(ABS(HN60-HJ69-HL69)+ABS(HO60-HJ73-HL73)&lt;=1)*1,"")))),"")</f>
        <v/>
      </c>
      <c r="HU60" s="311" t="str">
        <f t="shared" si="849"/>
        <v/>
      </c>
      <c r="HW60" s="306"/>
      <c r="HX60" s="566" t="str">
        <f>IF(HW60="","",VLOOKUP(HW60,Sprache!$D$5:$E$63,2,0))</f>
        <v/>
      </c>
      <c r="HY60" s="296"/>
      <c r="HZ60" s="566" t="str">
        <f>IF(HY60="","",VLOOKUP(HY60,Sprache!$D$5:$E$63,2,0))</f>
        <v/>
      </c>
      <c r="IA60" s="296"/>
      <c r="IB60" s="296"/>
      <c r="IC60" s="319">
        <f>COUNTIF(HW$57:HW$60,HW60)+COUNTIF(HY$57:HY$60,HW60)</f>
        <v>0</v>
      </c>
      <c r="ID60" s="293" t="str">
        <f>IF((IA60&lt;&gt;"")*(IB60&lt;&gt;"")*((IFERROR(VLOOKUP(HW60,$B$57:$F$60,5,0),"")&lt;&gt;"")+(IFERROR(VLOOKUP(HW60,$D$57:$G$60,4,0),"")&lt;&gt;""))*((IFERROR(VLOOKUP(HY60,$B$57:$F$60,5,0),"")&lt;&gt;"")+(IFERROR(VLOOKUP(HY60,$D$57:$G$60,4,0),"")&lt;&gt;"")),IF((IH60&lt;&gt;2)+($B$57&amp;$D$57&lt;&gt;HW60&amp;HY60)*($B$58&amp;$D$58&lt;&gt;HW60&amp;HY60)*($B$59&amp;$D$59&lt;&gt;HW60&amp;HY60)*($B$60&amp;$D$60&lt;&gt;HW60&amp;HY60)*($D$57&amp;$B$57&lt;&gt;HW60&amp;HY60)*($D$58&amp;$B$58&lt;&gt;HW60&amp;HY60)*($D$59&amp;$B$59&lt;&gt;HW60&amp;HY60)*($D$60&amp;$B$60&lt;&gt;HW60&amp;HY60),"0",(HW69+HY69&gt;HW73+HY73)*(IA60&gt;IB60)+(HW69+HY69=HW73+HY73)*(IA60=IB60)+(HW69+HY69&lt;HW73+HY73)*(IA60&lt;IB60)),"")</f>
        <v/>
      </c>
      <c r="IE60" s="293" t="str">
        <f>IF((ID60&lt;&gt;""),IF(OR(HW69+HY69&lt;&gt;HW73+HY73,PrSettings!$M$4="●"),((HW69+HY69-HW73-HY73)=(IA60-IB60))*(ID60=1),0),"")</f>
        <v/>
      </c>
      <c r="IF60" s="293" t="str">
        <f>IF((IE60&lt;&gt;""),IF(ID60="0",0,(HW69+HY69=IA60)*(HW73+HY73=IB60)),"")</f>
        <v/>
      </c>
      <c r="IG60" s="293" t="str">
        <f>IF(ID60&lt;&gt;"",IF((IH60&lt;&gt;2)+($B$57&amp;$D$57&lt;&gt;HW60&amp;HY60)*($B$58&amp;$D$58&lt;&gt;HW60&amp;HY60)*($B$59&amp;$D$59&lt;&gt;HW60&amp;HY60)*($B$60&amp;$D$60&lt;&gt;HW60&amp;HY60)*($D$57&amp;$B$57&lt;&gt;HW60&amp;HY60)*($D$58&amp;$B$58&lt;&gt;HW60&amp;HY60)*($D$59&amp;$B$59&lt;&gt;HW60&amp;HY60)*($D$60&amp;$B$60&lt;&gt;HW60&amp;HY60),0,IF(ABS(HW69+HY69-HW73-HY73)&gt;=PrSettings!$M$7,(ABS(HW69+HY69-HW73-HY73-IA60+IB60)&lt;=1)*1,IF(AND(ID60,$F60=$G60,HW69+HY69&gt;=PrSettings!$M$6),(ABS(IA60-HW69-HY69)&lt;=1)*1,IF(AND(ID60,HW69+HY69+HW73+HY73&gt;=PrSettings!$M$8),(ABS(IA60-HW69-HY69)+ABS(IB60-HW73-HY73)&lt;=1)*1,"")))),"")</f>
        <v/>
      </c>
      <c r="IH60" s="311" t="str">
        <f t="shared" si="850"/>
        <v/>
      </c>
      <c r="IJ60" s="306"/>
      <c r="IK60" s="566" t="str">
        <f>IF(IJ60="","",VLOOKUP(IJ60,Sprache!$D$5:$E$63,2,0))</f>
        <v/>
      </c>
      <c r="IL60" s="296"/>
      <c r="IM60" s="566" t="str">
        <f>IF(IL60="","",VLOOKUP(IL60,Sprache!$D$5:$E$63,2,0))</f>
        <v/>
      </c>
      <c r="IN60" s="296"/>
      <c r="IO60" s="296"/>
      <c r="IP60" s="319">
        <f>COUNTIF(IJ$57:IJ$60,IJ60)+COUNTIF(IL$57:IL$60,IJ60)</f>
        <v>0</v>
      </c>
      <c r="IQ60" s="293" t="str">
        <f>IF((IN60&lt;&gt;"")*(IO60&lt;&gt;"")*((IFERROR(VLOOKUP(IJ60,$B$57:$F$60,5,0),"")&lt;&gt;"")+(IFERROR(VLOOKUP(IJ60,$D$57:$G$60,4,0),"")&lt;&gt;""))*((IFERROR(VLOOKUP(IL60,$B$57:$F$60,5,0),"")&lt;&gt;"")+(IFERROR(VLOOKUP(IL60,$D$57:$G$60,4,0),"")&lt;&gt;"")),IF((IU60&lt;&gt;2)+($B$57&amp;$D$57&lt;&gt;IJ60&amp;IL60)*($B$58&amp;$D$58&lt;&gt;IJ60&amp;IL60)*($B$59&amp;$D$59&lt;&gt;IJ60&amp;IL60)*($B$60&amp;$D$60&lt;&gt;IJ60&amp;IL60)*($D$57&amp;$B$57&lt;&gt;IJ60&amp;IL60)*($D$58&amp;$B$58&lt;&gt;IJ60&amp;IL60)*($D$59&amp;$B$59&lt;&gt;IJ60&amp;IL60)*($D$60&amp;$B$60&lt;&gt;IJ60&amp;IL60),"0",(IJ69+IL69&gt;IJ73+IL73)*(IN60&gt;IO60)+(IJ69+IL69=IJ73+IL73)*(IN60=IO60)+(IJ69+IL69&lt;IJ73+IL73)*(IN60&lt;IO60)),"")</f>
        <v/>
      </c>
      <c r="IR60" s="293" t="str">
        <f>IF((IQ60&lt;&gt;""),IF(OR(IJ69+IL69&lt;&gt;IJ73+IL73,PrSettings!$M$4="●"),((IJ69+IL69-IJ73-IL73)=(IN60-IO60))*(IQ60=1),0),"")</f>
        <v/>
      </c>
      <c r="IS60" s="293" t="str">
        <f>IF((IR60&lt;&gt;""),IF(IQ60="0",0,(IJ69+IL69=IN60)*(IJ73+IL73=IO60)),"")</f>
        <v/>
      </c>
      <c r="IT60" s="293" t="str">
        <f>IF(IQ60&lt;&gt;"",IF((IU60&lt;&gt;2)+($B$57&amp;$D$57&lt;&gt;IJ60&amp;IL60)*($B$58&amp;$D$58&lt;&gt;IJ60&amp;IL60)*($B$59&amp;$D$59&lt;&gt;IJ60&amp;IL60)*($B$60&amp;$D$60&lt;&gt;IJ60&amp;IL60)*($D$57&amp;$B$57&lt;&gt;IJ60&amp;IL60)*($D$58&amp;$B$58&lt;&gt;IJ60&amp;IL60)*($D$59&amp;$B$59&lt;&gt;IJ60&amp;IL60)*($D$60&amp;$B$60&lt;&gt;IJ60&amp;IL60),0,IF(ABS(IJ69+IL69-IJ73-IL73)&gt;=PrSettings!$M$7,(ABS(IJ69+IL69-IJ73-IL73-IN60+IO60)&lt;=1)*1,IF(AND(IQ60,$F60=$G60,IJ69+IL69&gt;=PrSettings!$M$6),(ABS(IN60-IJ69-IL69)&lt;=1)*1,IF(AND(IQ60,IJ69+IL69+IJ73+IL73&gt;=PrSettings!$M$8),(ABS(IN60-IJ69-IL69)+ABS(IO60-IJ73-IL73)&lt;=1)*1,"")))),"")</f>
        <v/>
      </c>
      <c r="IU60" s="311" t="str">
        <f t="shared" si="851"/>
        <v/>
      </c>
      <c r="IW60" s="306"/>
      <c r="IX60" s="566" t="str">
        <f>IF(IW60="","",VLOOKUP(IW60,Sprache!$D$5:$E$63,2,0))</f>
        <v/>
      </c>
      <c r="IY60" s="296"/>
      <c r="IZ60" s="566" t="str">
        <f>IF(IY60="","",VLOOKUP(IY60,Sprache!$D$5:$E$63,2,0))</f>
        <v/>
      </c>
      <c r="JA60" s="296"/>
      <c r="JB60" s="296"/>
      <c r="JC60" s="319">
        <f>COUNTIF(IW$57:IW$60,IW60)+COUNTIF(IY$57:IY$60,IW60)</f>
        <v>0</v>
      </c>
      <c r="JD60" s="293" t="str">
        <f>IF((JA60&lt;&gt;"")*(JB60&lt;&gt;"")*((IFERROR(VLOOKUP(IW60,$B$57:$F$60,5,0),"")&lt;&gt;"")+(IFERROR(VLOOKUP(IW60,$D$57:$G$60,4,0),"")&lt;&gt;""))*((IFERROR(VLOOKUP(IY60,$B$57:$F$60,5,0),"")&lt;&gt;"")+(IFERROR(VLOOKUP(IY60,$D$57:$G$60,4,0),"")&lt;&gt;"")),IF((JH60&lt;&gt;2)+($B$57&amp;$D$57&lt;&gt;IW60&amp;IY60)*($B$58&amp;$D$58&lt;&gt;IW60&amp;IY60)*($B$59&amp;$D$59&lt;&gt;IW60&amp;IY60)*($B$60&amp;$D$60&lt;&gt;IW60&amp;IY60)*($D$57&amp;$B$57&lt;&gt;IW60&amp;IY60)*($D$58&amp;$B$58&lt;&gt;IW60&amp;IY60)*($D$59&amp;$B$59&lt;&gt;IW60&amp;IY60)*($D$60&amp;$B$60&lt;&gt;IW60&amp;IY60),"0",(IW69+IY69&gt;IW73+IY73)*(JA60&gt;JB60)+(IW69+IY69=IW73+IY73)*(JA60=JB60)+(IW69+IY69&lt;IW73+IY73)*(JA60&lt;JB60)),"")</f>
        <v/>
      </c>
      <c r="JE60" s="293" t="str">
        <f>IF((JD60&lt;&gt;""),IF(OR(IW69+IY69&lt;&gt;IW73+IY73,PrSettings!$M$4="●"),((IW69+IY69-IW73-IY73)=(JA60-JB60))*(JD60=1),0),"")</f>
        <v/>
      </c>
      <c r="JF60" s="293" t="str">
        <f>IF((JE60&lt;&gt;""),IF(JD60="0",0,(IW69+IY69=JA60)*(IW73+IY73=JB60)),"")</f>
        <v/>
      </c>
      <c r="JG60" s="293" t="str">
        <f>IF(JD60&lt;&gt;"",IF((JH60&lt;&gt;2)+($B$57&amp;$D$57&lt;&gt;IW60&amp;IY60)*($B$58&amp;$D$58&lt;&gt;IW60&amp;IY60)*($B$59&amp;$D$59&lt;&gt;IW60&amp;IY60)*($B$60&amp;$D$60&lt;&gt;IW60&amp;IY60)*($D$57&amp;$B$57&lt;&gt;IW60&amp;IY60)*($D$58&amp;$B$58&lt;&gt;IW60&amp;IY60)*($D$59&amp;$B$59&lt;&gt;IW60&amp;IY60)*($D$60&amp;$B$60&lt;&gt;IW60&amp;IY60),0,IF(ABS(IW69+IY69-IW73-IY73)&gt;=PrSettings!$M$7,(ABS(IW69+IY69-IW73-IY73-JA60+JB60)&lt;=1)*1,IF(AND(JD60,$F60=$G60,IW69+IY69&gt;=PrSettings!$M$6),(ABS(JA60-IW69-IY69)&lt;=1)*1,IF(AND(JD60,IW69+IY69+IW73+IY73&gt;=PrSettings!$M$8),(ABS(JA60-IW69-IY69)+ABS(JB60-IW73-IY73)&lt;=1)*1,"")))),"")</f>
        <v/>
      </c>
      <c r="JH60" s="311" t="str">
        <f t="shared" si="852"/>
        <v/>
      </c>
      <c r="JJ60" s="306"/>
      <c r="JK60" s="566" t="str">
        <f>IF(JJ60="","",VLOOKUP(JJ60,Sprache!$D$5:$E$63,2,0))</f>
        <v/>
      </c>
      <c r="JL60" s="296"/>
      <c r="JM60" s="566" t="str">
        <f>IF(JL60="","",VLOOKUP(JL60,Sprache!$D$5:$E$63,2,0))</f>
        <v/>
      </c>
      <c r="JN60" s="296"/>
      <c r="JO60" s="296"/>
      <c r="JP60" s="319">
        <f>COUNTIF(JJ$57:JJ$60,JJ60)+COUNTIF(JL$57:JL$60,JJ60)</f>
        <v>0</v>
      </c>
      <c r="JQ60" s="293" t="str">
        <f>IF((JN60&lt;&gt;"")*(JO60&lt;&gt;"")*((IFERROR(VLOOKUP(JJ60,$B$57:$F$60,5,0),"")&lt;&gt;"")+(IFERROR(VLOOKUP(JJ60,$D$57:$G$60,4,0),"")&lt;&gt;""))*((IFERROR(VLOOKUP(JL60,$B$57:$F$60,5,0),"")&lt;&gt;"")+(IFERROR(VLOOKUP(JL60,$D$57:$G$60,4,0),"")&lt;&gt;"")),IF((JU60&lt;&gt;2)+($B$57&amp;$D$57&lt;&gt;JJ60&amp;JL60)*($B$58&amp;$D$58&lt;&gt;JJ60&amp;JL60)*($B$59&amp;$D$59&lt;&gt;JJ60&amp;JL60)*($B$60&amp;$D$60&lt;&gt;JJ60&amp;JL60)*($D$57&amp;$B$57&lt;&gt;JJ60&amp;JL60)*($D$58&amp;$B$58&lt;&gt;JJ60&amp;JL60)*($D$59&amp;$B$59&lt;&gt;JJ60&amp;JL60)*($D$60&amp;$B$60&lt;&gt;JJ60&amp;JL60),"0",(JJ69+JL69&gt;JJ73+JL73)*(JN60&gt;JO60)+(JJ69+JL69=JJ73+JL73)*(JN60=JO60)+(JJ69+JL69&lt;JJ73+JL73)*(JN60&lt;JO60)),"")</f>
        <v/>
      </c>
      <c r="JR60" s="293" t="str">
        <f>IF((JQ60&lt;&gt;""),IF(OR(JJ69+JL69&lt;&gt;JJ73+JL73,PrSettings!$M$4="●"),((JJ69+JL69-JJ73-JL73)=(JN60-JO60))*(JQ60=1),0),"")</f>
        <v/>
      </c>
      <c r="JS60" s="293" t="str">
        <f>IF((JR60&lt;&gt;""),IF(JQ60="0",0,(JJ69+JL69=JN60)*(JJ73+JL73=JO60)),"")</f>
        <v/>
      </c>
      <c r="JT60" s="293" t="str">
        <f>IF(JQ60&lt;&gt;"",IF((JU60&lt;&gt;2)+($B$57&amp;$D$57&lt;&gt;JJ60&amp;JL60)*($B$58&amp;$D$58&lt;&gt;JJ60&amp;JL60)*($B$59&amp;$D$59&lt;&gt;JJ60&amp;JL60)*($B$60&amp;$D$60&lt;&gt;JJ60&amp;JL60)*($D$57&amp;$B$57&lt;&gt;JJ60&amp;JL60)*($D$58&amp;$B$58&lt;&gt;JJ60&amp;JL60)*($D$59&amp;$B$59&lt;&gt;JJ60&amp;JL60)*($D$60&amp;$B$60&lt;&gt;JJ60&amp;JL60),0,IF(ABS(JJ69+JL69-JJ73-JL73)&gt;=PrSettings!$M$7,(ABS(JJ69+JL69-JJ73-JL73-JN60+JO60)&lt;=1)*1,IF(AND(JQ60,$F60=$G60,JJ69+JL69&gt;=PrSettings!$M$6),(ABS(JN60-JJ69-JL69)&lt;=1)*1,IF(AND(JQ60,JJ69+JL69+JJ73+JL73&gt;=PrSettings!$M$8),(ABS(JN60-JJ69-JL69)+ABS(JO60-JJ73-JL73)&lt;=1)*1,"")))),"")</f>
        <v/>
      </c>
      <c r="JU60" s="311" t="str">
        <f t="shared" si="853"/>
        <v/>
      </c>
      <c r="JW60" s="306"/>
      <c r="JX60" s="566" t="str">
        <f>IF(JW60="","",VLOOKUP(JW60,Sprache!$D$5:$E$63,2,0))</f>
        <v/>
      </c>
      <c r="JY60" s="296"/>
      <c r="JZ60" s="566" t="str">
        <f>IF(JY60="","",VLOOKUP(JY60,Sprache!$D$5:$E$63,2,0))</f>
        <v/>
      </c>
      <c r="KA60" s="296"/>
      <c r="KB60" s="296"/>
      <c r="KC60" s="319">
        <f>COUNTIF(JW$57:JW$60,JW60)+COUNTIF(JY$57:JY$60,JW60)</f>
        <v>0</v>
      </c>
      <c r="KD60" s="293" t="str">
        <f>IF((KA60&lt;&gt;"")*(KB60&lt;&gt;"")*((IFERROR(VLOOKUP(JW60,$B$57:$F$60,5,0),"")&lt;&gt;"")+(IFERROR(VLOOKUP(JW60,$D$57:$G$60,4,0),"")&lt;&gt;""))*((IFERROR(VLOOKUP(JY60,$B$57:$F$60,5,0),"")&lt;&gt;"")+(IFERROR(VLOOKUP(JY60,$D$57:$G$60,4,0),"")&lt;&gt;"")),IF((KH60&lt;&gt;2)+($B$57&amp;$D$57&lt;&gt;JW60&amp;JY60)*($B$58&amp;$D$58&lt;&gt;JW60&amp;JY60)*($B$59&amp;$D$59&lt;&gt;JW60&amp;JY60)*($B$60&amp;$D$60&lt;&gt;JW60&amp;JY60)*($D$57&amp;$B$57&lt;&gt;JW60&amp;JY60)*($D$58&amp;$B$58&lt;&gt;JW60&amp;JY60)*($D$59&amp;$B$59&lt;&gt;JW60&amp;JY60)*($D$60&amp;$B$60&lt;&gt;JW60&amp;JY60),"0",(JW69+JY69&gt;JW73+JY73)*(KA60&gt;KB60)+(JW69+JY69=JW73+JY73)*(KA60=KB60)+(JW69+JY69&lt;JW73+JY73)*(KA60&lt;KB60)),"")</f>
        <v/>
      </c>
      <c r="KE60" s="293" t="str">
        <f>IF((KD60&lt;&gt;""),IF(OR(JW69+JY69&lt;&gt;JW73+JY73,PrSettings!$M$4="●"),((JW69+JY69-JW73-JY73)=(KA60-KB60))*(KD60=1),0),"")</f>
        <v/>
      </c>
      <c r="KF60" s="293" t="str">
        <f>IF((KE60&lt;&gt;""),IF(KD60="0",0,(JW69+JY69=KA60)*(JW73+JY73=KB60)),"")</f>
        <v/>
      </c>
      <c r="KG60" s="293" t="str">
        <f>IF(KD60&lt;&gt;"",IF((KH60&lt;&gt;2)+($B$57&amp;$D$57&lt;&gt;JW60&amp;JY60)*($B$58&amp;$D$58&lt;&gt;JW60&amp;JY60)*($B$59&amp;$D$59&lt;&gt;JW60&amp;JY60)*($B$60&amp;$D$60&lt;&gt;JW60&amp;JY60)*($D$57&amp;$B$57&lt;&gt;JW60&amp;JY60)*($D$58&amp;$B$58&lt;&gt;JW60&amp;JY60)*($D$59&amp;$B$59&lt;&gt;JW60&amp;JY60)*($D$60&amp;$B$60&lt;&gt;JW60&amp;JY60),0,IF(ABS(JW69+JY69-JW73-JY73)&gt;=PrSettings!$M$7,(ABS(JW69+JY69-JW73-JY73-KA60+KB60)&lt;=1)*1,IF(AND(KD60,$F60=$G60,JW69+JY69&gt;=PrSettings!$M$6),(ABS(KA60-JW69-JY69)&lt;=1)*1,IF(AND(KD60,JW69+JY69+JW73+JY73&gt;=PrSettings!$M$8),(ABS(KA60-JW69-JY69)+ABS(KB60-JW73-JY73)&lt;=1)*1,"")))),"")</f>
        <v/>
      </c>
      <c r="KH60" s="311" t="str">
        <f t="shared" si="854"/>
        <v/>
      </c>
      <c r="KJ60" s="306"/>
      <c r="KK60" s="566" t="str">
        <f>IF(KJ60="","",VLOOKUP(KJ60,Sprache!$D$5:$E$63,2,0))</f>
        <v/>
      </c>
      <c r="KL60" s="296"/>
      <c r="KM60" s="566" t="str">
        <f>IF(KL60="","",VLOOKUP(KL60,Sprache!$D$5:$E$63,2,0))</f>
        <v/>
      </c>
      <c r="KN60" s="296"/>
      <c r="KO60" s="296"/>
      <c r="KP60" s="319">
        <f>COUNTIF(KJ$57:KJ$60,KJ60)+COUNTIF(KL$57:KL$60,KJ60)</f>
        <v>0</v>
      </c>
      <c r="KQ60" s="293" t="str">
        <f>IF((KN60&lt;&gt;"")*(KO60&lt;&gt;"")*((IFERROR(VLOOKUP(KJ60,$B$57:$F$60,5,0),"")&lt;&gt;"")+(IFERROR(VLOOKUP(KJ60,$D$57:$G$60,4,0),"")&lt;&gt;""))*((IFERROR(VLOOKUP(KL60,$B$57:$F$60,5,0),"")&lt;&gt;"")+(IFERROR(VLOOKUP(KL60,$D$57:$G$60,4,0),"")&lt;&gt;"")),IF((KU60&lt;&gt;2)+($B$57&amp;$D$57&lt;&gt;KJ60&amp;KL60)*($B$58&amp;$D$58&lt;&gt;KJ60&amp;KL60)*($B$59&amp;$D$59&lt;&gt;KJ60&amp;KL60)*($B$60&amp;$D$60&lt;&gt;KJ60&amp;KL60)*($D$57&amp;$B$57&lt;&gt;KJ60&amp;KL60)*($D$58&amp;$B$58&lt;&gt;KJ60&amp;KL60)*($D$59&amp;$B$59&lt;&gt;KJ60&amp;KL60)*($D$60&amp;$B$60&lt;&gt;KJ60&amp;KL60),"0",(KJ69+KL69&gt;KJ73+KL73)*(KN60&gt;KO60)+(KJ69+KL69=KJ73+KL73)*(KN60=KO60)+(KJ69+KL69&lt;KJ73+KL73)*(KN60&lt;KO60)),"")</f>
        <v/>
      </c>
      <c r="KR60" s="293" t="str">
        <f>IF((KQ60&lt;&gt;""),IF(OR(KJ69+KL69&lt;&gt;KJ73+KL73,PrSettings!$M$4="●"),((KJ69+KL69-KJ73-KL73)=(KN60-KO60))*(KQ60=1),0),"")</f>
        <v/>
      </c>
      <c r="KS60" s="293" t="str">
        <f>IF((KR60&lt;&gt;""),IF(KQ60="0",0,(KJ69+KL69=KN60)*(KJ73+KL73=KO60)),"")</f>
        <v/>
      </c>
      <c r="KT60" s="293" t="str">
        <f>IF(KQ60&lt;&gt;"",IF((KU60&lt;&gt;2)+($B$57&amp;$D$57&lt;&gt;KJ60&amp;KL60)*($B$58&amp;$D$58&lt;&gt;KJ60&amp;KL60)*($B$59&amp;$D$59&lt;&gt;KJ60&amp;KL60)*($B$60&amp;$D$60&lt;&gt;KJ60&amp;KL60)*($D$57&amp;$B$57&lt;&gt;KJ60&amp;KL60)*($D$58&amp;$B$58&lt;&gt;KJ60&amp;KL60)*($D$59&amp;$B$59&lt;&gt;KJ60&amp;KL60)*($D$60&amp;$B$60&lt;&gt;KJ60&amp;KL60),0,IF(ABS(KJ69+KL69-KJ73-KL73)&gt;=PrSettings!$M$7,(ABS(KJ69+KL69-KJ73-KL73-KN60+KO60)&lt;=1)*1,IF(AND(KQ60,$F60=$G60,KJ69+KL69&gt;=PrSettings!$M$6),(ABS(KN60-KJ69-KL69)&lt;=1)*1,IF(AND(KQ60,KJ69+KL69+KJ73+KL73&gt;=PrSettings!$M$8),(ABS(KN60-KJ69-KL69)+ABS(KO60-KJ73-KL73)&lt;=1)*1,"")))),"")</f>
        <v/>
      </c>
      <c r="KU60" s="311" t="str">
        <f t="shared" si="855"/>
        <v/>
      </c>
      <c r="KW60" s="306"/>
      <c r="KX60" s="566" t="str">
        <f>IF(KW60="","",VLOOKUP(KW60,Sprache!$D$5:$E$63,2,0))</f>
        <v/>
      </c>
      <c r="KY60" s="296"/>
      <c r="KZ60" s="566" t="str">
        <f>IF(KY60="","",VLOOKUP(KY60,Sprache!$D$5:$E$63,2,0))</f>
        <v/>
      </c>
      <c r="LA60" s="296"/>
      <c r="LB60" s="296"/>
      <c r="LC60" s="319">
        <f>COUNTIF(KW$57:KW$60,KW60)+COUNTIF(KY$57:KY$60,KW60)</f>
        <v>0</v>
      </c>
      <c r="LD60" s="293" t="str">
        <f>IF((LA60&lt;&gt;"")*(LB60&lt;&gt;"")*((IFERROR(VLOOKUP(KW60,$B$57:$F$60,5,0),"")&lt;&gt;"")+(IFERROR(VLOOKUP(KW60,$D$57:$G$60,4,0),"")&lt;&gt;""))*((IFERROR(VLOOKUP(KY60,$B$57:$F$60,5,0),"")&lt;&gt;"")+(IFERROR(VLOOKUP(KY60,$D$57:$G$60,4,0),"")&lt;&gt;"")),IF((LH60&lt;&gt;2)+($B$57&amp;$D$57&lt;&gt;KW60&amp;KY60)*($B$58&amp;$D$58&lt;&gt;KW60&amp;KY60)*($B$59&amp;$D$59&lt;&gt;KW60&amp;KY60)*($B$60&amp;$D$60&lt;&gt;KW60&amp;KY60)*($D$57&amp;$B$57&lt;&gt;KW60&amp;KY60)*($D$58&amp;$B$58&lt;&gt;KW60&amp;KY60)*($D$59&amp;$B$59&lt;&gt;KW60&amp;KY60)*($D$60&amp;$B$60&lt;&gt;KW60&amp;KY60),"0",(KW69+KY69&gt;KW73+KY73)*(LA60&gt;LB60)+(KW69+KY69=KW73+KY73)*(LA60=LB60)+(KW69+KY69&lt;KW73+KY73)*(LA60&lt;LB60)),"")</f>
        <v/>
      </c>
      <c r="LE60" s="293" t="str">
        <f>IF((LD60&lt;&gt;""),IF(OR(KW69+KY69&lt;&gt;KW73+KY73,PrSettings!$M$4="●"),((KW69+KY69-KW73-KY73)=(LA60-LB60))*(LD60=1),0),"")</f>
        <v/>
      </c>
      <c r="LF60" s="293" t="str">
        <f>IF((LE60&lt;&gt;""),IF(LD60="0",0,(KW69+KY69=LA60)*(KW73+KY73=LB60)),"")</f>
        <v/>
      </c>
      <c r="LG60" s="293" t="str">
        <f>IF(LD60&lt;&gt;"",IF((LH60&lt;&gt;2)+($B$57&amp;$D$57&lt;&gt;KW60&amp;KY60)*($B$58&amp;$D$58&lt;&gt;KW60&amp;KY60)*($B$59&amp;$D$59&lt;&gt;KW60&amp;KY60)*($B$60&amp;$D$60&lt;&gt;KW60&amp;KY60)*($D$57&amp;$B$57&lt;&gt;KW60&amp;KY60)*($D$58&amp;$B$58&lt;&gt;KW60&amp;KY60)*($D$59&amp;$B$59&lt;&gt;KW60&amp;KY60)*($D$60&amp;$B$60&lt;&gt;KW60&amp;KY60),0,IF(ABS(KW69+KY69-KW73-KY73)&gt;=PrSettings!$M$7,(ABS(KW69+KY69-KW73-KY73-LA60+LB60)&lt;=1)*1,IF(AND(LD60,$F60=$G60,KW69+KY69&gt;=PrSettings!$M$6),(ABS(LA60-KW69-KY69)&lt;=1)*1,IF(AND(LD60,KW69+KY69+KW73+KY73&gt;=PrSettings!$M$8),(ABS(LA60-KW69-KY69)+ABS(LB60-KW73-KY73)&lt;=1)*1,"")))),"")</f>
        <v/>
      </c>
      <c r="LH60" s="311" t="str">
        <f t="shared" si="856"/>
        <v/>
      </c>
      <c r="LJ60" s="306"/>
      <c r="LK60" s="566" t="str">
        <f>IF(LJ60="","",VLOOKUP(LJ60,Sprache!$D$5:$E$63,2,0))</f>
        <v/>
      </c>
      <c r="LL60" s="296"/>
      <c r="LM60" s="566" t="str">
        <f>IF(LL60="","",VLOOKUP(LL60,Sprache!$D$5:$E$63,2,0))</f>
        <v/>
      </c>
      <c r="LN60" s="296"/>
      <c r="LO60" s="296"/>
      <c r="LP60" s="319">
        <f>COUNTIF(LJ$57:LJ$60,LJ60)+COUNTIF(LL$57:LL$60,LJ60)</f>
        <v>0</v>
      </c>
      <c r="LQ60" s="293" t="str">
        <f>IF((LN60&lt;&gt;"")*(LO60&lt;&gt;"")*((IFERROR(VLOOKUP(LJ60,$B$57:$F$60,5,0),"")&lt;&gt;"")+(IFERROR(VLOOKUP(LJ60,$D$57:$G$60,4,0),"")&lt;&gt;""))*((IFERROR(VLOOKUP(LL60,$B$57:$F$60,5,0),"")&lt;&gt;"")+(IFERROR(VLOOKUP(LL60,$D$57:$G$60,4,0),"")&lt;&gt;"")),IF((LU60&lt;&gt;2)+($B$57&amp;$D$57&lt;&gt;LJ60&amp;LL60)*($B$58&amp;$D$58&lt;&gt;LJ60&amp;LL60)*($B$59&amp;$D$59&lt;&gt;LJ60&amp;LL60)*($B$60&amp;$D$60&lt;&gt;LJ60&amp;LL60)*($D$57&amp;$B$57&lt;&gt;LJ60&amp;LL60)*($D$58&amp;$B$58&lt;&gt;LJ60&amp;LL60)*($D$59&amp;$B$59&lt;&gt;LJ60&amp;LL60)*($D$60&amp;$B$60&lt;&gt;LJ60&amp;LL60),"0",(LJ69+LL69&gt;LJ73+LL73)*(LN60&gt;LO60)+(LJ69+LL69=LJ73+LL73)*(LN60=LO60)+(LJ69+LL69&lt;LJ73+LL73)*(LN60&lt;LO60)),"")</f>
        <v/>
      </c>
      <c r="LR60" s="293" t="str">
        <f>IF((LQ60&lt;&gt;""),IF(OR(LJ69+LL69&lt;&gt;LJ73+LL73,PrSettings!$M$4="●"),((LJ69+LL69-LJ73-LL73)=(LN60-LO60))*(LQ60=1),0),"")</f>
        <v/>
      </c>
      <c r="LS60" s="293" t="str">
        <f>IF((LR60&lt;&gt;""),IF(LQ60="0",0,(LJ69+LL69=LN60)*(LJ73+LL73=LO60)),"")</f>
        <v/>
      </c>
      <c r="LT60" s="293" t="str">
        <f>IF(LQ60&lt;&gt;"",IF((LU60&lt;&gt;2)+($B$57&amp;$D$57&lt;&gt;LJ60&amp;LL60)*($B$58&amp;$D$58&lt;&gt;LJ60&amp;LL60)*($B$59&amp;$D$59&lt;&gt;LJ60&amp;LL60)*($B$60&amp;$D$60&lt;&gt;LJ60&amp;LL60)*($D$57&amp;$B$57&lt;&gt;LJ60&amp;LL60)*($D$58&amp;$B$58&lt;&gt;LJ60&amp;LL60)*($D$59&amp;$B$59&lt;&gt;LJ60&amp;LL60)*($D$60&amp;$B$60&lt;&gt;LJ60&amp;LL60),0,IF(ABS(LJ69+LL69-LJ73-LL73)&gt;=PrSettings!$M$7,(ABS(LJ69+LL69-LJ73-LL73-LN60+LO60)&lt;=1)*1,IF(AND(LQ60,$F60=$G60,LJ69+LL69&gt;=PrSettings!$M$6),(ABS(LN60-LJ69-LL69)&lt;=1)*1,IF(AND(LQ60,LJ69+LL69+LJ73+LL73&gt;=PrSettings!$M$8),(ABS(LN60-LJ69-LL69)+ABS(LO60-LJ73-LL73)&lt;=1)*1,"")))),"")</f>
        <v/>
      </c>
      <c r="LU60" s="311" t="str">
        <f t="shared" si="857"/>
        <v/>
      </c>
      <c r="LW60" s="306"/>
      <c r="LX60" s="566" t="str">
        <f>IF(LW60="","",VLOOKUP(LW60,Sprache!$D$5:$E$63,2,0))</f>
        <v/>
      </c>
      <c r="LY60" s="296"/>
      <c r="LZ60" s="566" t="str">
        <f>IF(LY60="","",VLOOKUP(LY60,Sprache!$D$5:$E$63,2,0))</f>
        <v/>
      </c>
      <c r="MA60" s="296"/>
      <c r="MB60" s="296"/>
      <c r="MC60" s="319">
        <f>COUNTIF(LW$57:LW$60,LW60)+COUNTIF(LY$57:LY$60,LW60)</f>
        <v>0</v>
      </c>
      <c r="MD60" s="293" t="str">
        <f>IF((MA60&lt;&gt;"")*(MB60&lt;&gt;"")*((IFERROR(VLOOKUP(LW60,$B$57:$F$60,5,0),"")&lt;&gt;"")+(IFERROR(VLOOKUP(LW60,$D$57:$G$60,4,0),"")&lt;&gt;""))*((IFERROR(VLOOKUP(LY60,$B$57:$F$60,5,0),"")&lt;&gt;"")+(IFERROR(VLOOKUP(LY60,$D$57:$G$60,4,0),"")&lt;&gt;"")),IF((MH60&lt;&gt;2)+($B$57&amp;$D$57&lt;&gt;LW60&amp;LY60)*($B$58&amp;$D$58&lt;&gt;LW60&amp;LY60)*($B$59&amp;$D$59&lt;&gt;LW60&amp;LY60)*($B$60&amp;$D$60&lt;&gt;LW60&amp;LY60)*($D$57&amp;$B$57&lt;&gt;LW60&amp;LY60)*($D$58&amp;$B$58&lt;&gt;LW60&amp;LY60)*($D$59&amp;$B$59&lt;&gt;LW60&amp;LY60)*($D$60&amp;$B$60&lt;&gt;LW60&amp;LY60),"0",(LW69+LY69&gt;LW73+LY73)*(MA60&gt;MB60)+(LW69+LY69=LW73+LY73)*(MA60=MB60)+(LW69+LY69&lt;LW73+LY73)*(MA60&lt;MB60)),"")</f>
        <v/>
      </c>
      <c r="ME60" s="293" t="str">
        <f>IF((MD60&lt;&gt;""),IF(OR(LW69+LY69&lt;&gt;LW73+LY73,PrSettings!$M$4="●"),((LW69+LY69-LW73-LY73)=(MA60-MB60))*(MD60=1),0),"")</f>
        <v/>
      </c>
      <c r="MF60" s="293" t="str">
        <f>IF((ME60&lt;&gt;""),IF(MD60="0",0,(LW69+LY69=MA60)*(LW73+LY73=MB60)),"")</f>
        <v/>
      </c>
      <c r="MG60" s="293" t="str">
        <f>IF(MD60&lt;&gt;"",IF((MH60&lt;&gt;2)+($B$57&amp;$D$57&lt;&gt;LW60&amp;LY60)*($B$58&amp;$D$58&lt;&gt;LW60&amp;LY60)*($B$59&amp;$D$59&lt;&gt;LW60&amp;LY60)*($B$60&amp;$D$60&lt;&gt;LW60&amp;LY60)*($D$57&amp;$B$57&lt;&gt;LW60&amp;LY60)*($D$58&amp;$B$58&lt;&gt;LW60&amp;LY60)*($D$59&amp;$B$59&lt;&gt;LW60&amp;LY60)*($D$60&amp;$B$60&lt;&gt;LW60&amp;LY60),0,IF(ABS(LW69+LY69-LW73-LY73)&gt;=PrSettings!$M$7,(ABS(LW69+LY69-LW73-LY73-MA60+MB60)&lt;=1)*1,IF(AND(MD60,$F60=$G60,LW69+LY69&gt;=PrSettings!$M$6),(ABS(MA60-LW69-LY69)&lt;=1)*1,IF(AND(MD60,LW69+LY69+LW73+LY73&gt;=PrSettings!$M$8),(ABS(MA60-LW69-LY69)+ABS(MB60-LW73-LY73)&lt;=1)*1,"")))),"")</f>
        <v/>
      </c>
      <c r="MH60" s="311" t="str">
        <f t="shared" si="858"/>
        <v/>
      </c>
    </row>
    <row r="61" spans="1:346" ht="24" customHeight="1" x14ac:dyDescent="0.25">
      <c r="B61" s="281" t="str">
        <f>Sprache!$E$187</f>
        <v>Halbfinale</v>
      </c>
      <c r="C61" s="282"/>
      <c r="D61" s="303"/>
      <c r="E61" s="284"/>
      <c r="F61" s="304"/>
      <c r="G61" s="305"/>
      <c r="H61" s="559"/>
      <c r="J61" s="563" t="str">
        <f>$B61</f>
        <v>Halbfinale</v>
      </c>
      <c r="K61" s="564"/>
      <c r="L61" s="564"/>
      <c r="M61" s="284"/>
      <c r="N61" s="287"/>
      <c r="O61" s="288"/>
      <c r="P61" s="285"/>
      <c r="Q61" s="289"/>
      <c r="R61" s="289"/>
      <c r="S61" s="284"/>
      <c r="T61" s="284"/>
      <c r="U61" s="290"/>
      <c r="W61" s="563" t="str">
        <f>$B61</f>
        <v>Halbfinale</v>
      </c>
      <c r="X61" s="564"/>
      <c r="Y61" s="564"/>
      <c r="Z61" s="284"/>
      <c r="AA61" s="287"/>
      <c r="AB61" s="288"/>
      <c r="AC61" s="285"/>
      <c r="AD61" s="289"/>
      <c r="AE61" s="289"/>
      <c r="AF61" s="284"/>
      <c r="AG61" s="284"/>
      <c r="AH61" s="290"/>
      <c r="AJ61" s="563" t="str">
        <f>$B61</f>
        <v>Halbfinale</v>
      </c>
      <c r="AK61" s="564"/>
      <c r="AL61" s="564"/>
      <c r="AM61" s="284"/>
      <c r="AN61" s="287"/>
      <c r="AO61" s="288"/>
      <c r="AP61" s="285"/>
      <c r="AQ61" s="289"/>
      <c r="AR61" s="289"/>
      <c r="AS61" s="284"/>
      <c r="AT61" s="284"/>
      <c r="AU61" s="290"/>
      <c r="AW61" s="563" t="str">
        <f>$B61</f>
        <v>Halbfinale</v>
      </c>
      <c r="AX61" s="564"/>
      <c r="AY61" s="564"/>
      <c r="AZ61" s="284"/>
      <c r="BA61" s="287"/>
      <c r="BB61" s="288"/>
      <c r="BC61" s="285"/>
      <c r="BD61" s="289"/>
      <c r="BE61" s="289"/>
      <c r="BF61" s="284"/>
      <c r="BG61" s="284"/>
      <c r="BH61" s="290"/>
      <c r="BJ61" s="563" t="str">
        <f>$B61</f>
        <v>Halbfinale</v>
      </c>
      <c r="BK61" s="564"/>
      <c r="BL61" s="564"/>
      <c r="BM61" s="284"/>
      <c r="BN61" s="287"/>
      <c r="BO61" s="288"/>
      <c r="BP61" s="285"/>
      <c r="BQ61" s="289"/>
      <c r="BR61" s="289"/>
      <c r="BS61" s="284"/>
      <c r="BT61" s="284"/>
      <c r="BU61" s="290"/>
      <c r="BW61" s="563" t="str">
        <f>$B61</f>
        <v>Halbfinale</v>
      </c>
      <c r="BX61" s="564"/>
      <c r="BY61" s="564"/>
      <c r="BZ61" s="284"/>
      <c r="CA61" s="287"/>
      <c r="CB61" s="288"/>
      <c r="CC61" s="285"/>
      <c r="CD61" s="289"/>
      <c r="CE61" s="289"/>
      <c r="CF61" s="284"/>
      <c r="CG61" s="284"/>
      <c r="CH61" s="290"/>
      <c r="CJ61" s="563" t="str">
        <f>$B61</f>
        <v>Halbfinale</v>
      </c>
      <c r="CK61" s="564"/>
      <c r="CL61" s="564"/>
      <c r="CM61" s="284"/>
      <c r="CN61" s="287"/>
      <c r="CO61" s="288"/>
      <c r="CP61" s="285"/>
      <c r="CQ61" s="289"/>
      <c r="CR61" s="289"/>
      <c r="CS61" s="284"/>
      <c r="CT61" s="284"/>
      <c r="CU61" s="290"/>
      <c r="CW61" s="563" t="str">
        <f>$B61</f>
        <v>Halbfinale</v>
      </c>
      <c r="CX61" s="564"/>
      <c r="CY61" s="564"/>
      <c r="CZ61" s="284"/>
      <c r="DA61" s="287"/>
      <c r="DB61" s="288"/>
      <c r="DC61" s="285"/>
      <c r="DD61" s="289"/>
      <c r="DE61" s="289"/>
      <c r="DF61" s="284"/>
      <c r="DG61" s="284"/>
      <c r="DH61" s="290"/>
      <c r="DJ61" s="563" t="str">
        <f>$B61</f>
        <v>Halbfinale</v>
      </c>
      <c r="DK61" s="564"/>
      <c r="DL61" s="564"/>
      <c r="DM61" s="284"/>
      <c r="DN61" s="287"/>
      <c r="DO61" s="288"/>
      <c r="DP61" s="285"/>
      <c r="DQ61" s="289"/>
      <c r="DR61" s="289"/>
      <c r="DS61" s="284"/>
      <c r="DT61" s="284"/>
      <c r="DU61" s="290"/>
      <c r="DW61" s="563" t="str">
        <f>$B61</f>
        <v>Halbfinale</v>
      </c>
      <c r="DX61" s="564"/>
      <c r="DY61" s="564"/>
      <c r="DZ61" s="284"/>
      <c r="EA61" s="287"/>
      <c r="EB61" s="288"/>
      <c r="EC61" s="285"/>
      <c r="ED61" s="289"/>
      <c r="EE61" s="289"/>
      <c r="EF61" s="284"/>
      <c r="EG61" s="284"/>
      <c r="EH61" s="290"/>
      <c r="EJ61" s="563" t="str">
        <f>$B61</f>
        <v>Halbfinale</v>
      </c>
      <c r="EK61" s="564"/>
      <c r="EL61" s="564"/>
      <c r="EM61" s="284"/>
      <c r="EN61" s="287"/>
      <c r="EO61" s="288"/>
      <c r="EP61" s="285"/>
      <c r="EQ61" s="289"/>
      <c r="ER61" s="289"/>
      <c r="ES61" s="284"/>
      <c r="ET61" s="284"/>
      <c r="EU61" s="290"/>
      <c r="EW61" s="563" t="str">
        <f>$B61</f>
        <v>Halbfinale</v>
      </c>
      <c r="EX61" s="564"/>
      <c r="EY61" s="564"/>
      <c r="EZ61" s="284"/>
      <c r="FA61" s="287"/>
      <c r="FB61" s="288"/>
      <c r="FC61" s="285"/>
      <c r="FD61" s="289"/>
      <c r="FE61" s="289"/>
      <c r="FF61" s="284"/>
      <c r="FG61" s="284"/>
      <c r="FH61" s="290"/>
      <c r="FJ61" s="563" t="str">
        <f>$B61</f>
        <v>Halbfinale</v>
      </c>
      <c r="FK61" s="564"/>
      <c r="FL61" s="564"/>
      <c r="FM61" s="284"/>
      <c r="FN61" s="287"/>
      <c r="FO61" s="288"/>
      <c r="FP61" s="285"/>
      <c r="FQ61" s="289"/>
      <c r="FR61" s="289"/>
      <c r="FS61" s="284"/>
      <c r="FT61" s="284"/>
      <c r="FU61" s="290"/>
      <c r="FW61" s="563" t="str">
        <f>$B61</f>
        <v>Halbfinale</v>
      </c>
      <c r="FX61" s="564"/>
      <c r="FY61" s="564"/>
      <c r="FZ61" s="284"/>
      <c r="GA61" s="287"/>
      <c r="GB61" s="288"/>
      <c r="GC61" s="285"/>
      <c r="GD61" s="289"/>
      <c r="GE61" s="289"/>
      <c r="GF61" s="284"/>
      <c r="GG61" s="284"/>
      <c r="GH61" s="290"/>
      <c r="GJ61" s="563" t="str">
        <f>$B61</f>
        <v>Halbfinale</v>
      </c>
      <c r="GK61" s="564"/>
      <c r="GL61" s="564"/>
      <c r="GM61" s="284"/>
      <c r="GN61" s="287"/>
      <c r="GO61" s="288"/>
      <c r="GP61" s="285"/>
      <c r="GQ61" s="289"/>
      <c r="GR61" s="289"/>
      <c r="GS61" s="284"/>
      <c r="GT61" s="284"/>
      <c r="GU61" s="290"/>
      <c r="GW61" s="563" t="str">
        <f>$B61</f>
        <v>Halbfinale</v>
      </c>
      <c r="GX61" s="564"/>
      <c r="GY61" s="564"/>
      <c r="GZ61" s="284"/>
      <c r="HA61" s="287"/>
      <c r="HB61" s="288"/>
      <c r="HC61" s="285"/>
      <c r="HD61" s="289"/>
      <c r="HE61" s="289"/>
      <c r="HF61" s="284"/>
      <c r="HG61" s="284"/>
      <c r="HH61" s="290"/>
      <c r="HJ61" s="563" t="str">
        <f>$B61</f>
        <v>Halbfinale</v>
      </c>
      <c r="HK61" s="564"/>
      <c r="HL61" s="564"/>
      <c r="HM61" s="284"/>
      <c r="HN61" s="287"/>
      <c r="HO61" s="288"/>
      <c r="HP61" s="285"/>
      <c r="HQ61" s="289"/>
      <c r="HR61" s="289"/>
      <c r="HS61" s="284"/>
      <c r="HT61" s="284"/>
      <c r="HU61" s="290"/>
      <c r="HW61" s="563" t="str">
        <f>$B61</f>
        <v>Halbfinale</v>
      </c>
      <c r="HX61" s="564"/>
      <c r="HY61" s="564"/>
      <c r="HZ61" s="284"/>
      <c r="IA61" s="287"/>
      <c r="IB61" s="288"/>
      <c r="IC61" s="285"/>
      <c r="ID61" s="289"/>
      <c r="IE61" s="289"/>
      <c r="IF61" s="284"/>
      <c r="IG61" s="284"/>
      <c r="IH61" s="290"/>
      <c r="IJ61" s="563" t="str">
        <f>$B61</f>
        <v>Halbfinale</v>
      </c>
      <c r="IK61" s="564"/>
      <c r="IL61" s="564"/>
      <c r="IM61" s="284"/>
      <c r="IN61" s="287"/>
      <c r="IO61" s="288"/>
      <c r="IP61" s="285"/>
      <c r="IQ61" s="289"/>
      <c r="IR61" s="289"/>
      <c r="IS61" s="284"/>
      <c r="IT61" s="284"/>
      <c r="IU61" s="290"/>
      <c r="IW61" s="563" t="str">
        <f>$B61</f>
        <v>Halbfinale</v>
      </c>
      <c r="IX61" s="564"/>
      <c r="IY61" s="564"/>
      <c r="IZ61" s="284"/>
      <c r="JA61" s="287"/>
      <c r="JB61" s="288"/>
      <c r="JC61" s="285"/>
      <c r="JD61" s="289"/>
      <c r="JE61" s="289"/>
      <c r="JF61" s="284"/>
      <c r="JG61" s="284"/>
      <c r="JH61" s="290"/>
      <c r="JJ61" s="563" t="str">
        <f>$B61</f>
        <v>Halbfinale</v>
      </c>
      <c r="JK61" s="564"/>
      <c r="JL61" s="564"/>
      <c r="JM61" s="284"/>
      <c r="JN61" s="287"/>
      <c r="JO61" s="288"/>
      <c r="JP61" s="285"/>
      <c r="JQ61" s="289"/>
      <c r="JR61" s="289"/>
      <c r="JS61" s="284"/>
      <c r="JT61" s="284"/>
      <c r="JU61" s="290"/>
      <c r="JW61" s="563" t="str">
        <f>$B61</f>
        <v>Halbfinale</v>
      </c>
      <c r="JX61" s="564"/>
      <c r="JY61" s="564"/>
      <c r="JZ61" s="284"/>
      <c r="KA61" s="287"/>
      <c r="KB61" s="288"/>
      <c r="KC61" s="285"/>
      <c r="KD61" s="289"/>
      <c r="KE61" s="289"/>
      <c r="KF61" s="284"/>
      <c r="KG61" s="284"/>
      <c r="KH61" s="290"/>
      <c r="KJ61" s="563" t="str">
        <f>$B61</f>
        <v>Halbfinale</v>
      </c>
      <c r="KK61" s="564"/>
      <c r="KL61" s="564"/>
      <c r="KM61" s="284"/>
      <c r="KN61" s="287"/>
      <c r="KO61" s="288"/>
      <c r="KP61" s="285"/>
      <c r="KQ61" s="289"/>
      <c r="KR61" s="289"/>
      <c r="KS61" s="284"/>
      <c r="KT61" s="284"/>
      <c r="KU61" s="290"/>
      <c r="KW61" s="563" t="str">
        <f>$B61</f>
        <v>Halbfinale</v>
      </c>
      <c r="KX61" s="564"/>
      <c r="KY61" s="564"/>
      <c r="KZ61" s="284"/>
      <c r="LA61" s="287"/>
      <c r="LB61" s="288"/>
      <c r="LC61" s="285"/>
      <c r="LD61" s="289"/>
      <c r="LE61" s="289"/>
      <c r="LF61" s="284"/>
      <c r="LG61" s="284"/>
      <c r="LH61" s="290"/>
      <c r="LJ61" s="563" t="str">
        <f>$B61</f>
        <v>Halbfinale</v>
      </c>
      <c r="LK61" s="564"/>
      <c r="LL61" s="564"/>
      <c r="LM61" s="284"/>
      <c r="LN61" s="287"/>
      <c r="LO61" s="288"/>
      <c r="LP61" s="285"/>
      <c r="LQ61" s="289"/>
      <c r="LR61" s="289"/>
      <c r="LS61" s="284"/>
      <c r="LT61" s="284"/>
      <c r="LU61" s="290"/>
      <c r="LW61" s="563" t="str">
        <f>$B61</f>
        <v>Halbfinale</v>
      </c>
      <c r="LX61" s="564"/>
      <c r="LY61" s="564"/>
      <c r="LZ61" s="284"/>
      <c r="MA61" s="287"/>
      <c r="MB61" s="288"/>
      <c r="MC61" s="285"/>
      <c r="MD61" s="289"/>
      <c r="ME61" s="289"/>
      <c r="MF61" s="284"/>
      <c r="MG61" s="284"/>
      <c r="MH61" s="290"/>
    </row>
    <row r="62" spans="1:346" x14ac:dyDescent="0.25">
      <c r="B62" s="291" t="str">
        <f>IF(C62="","",INDEX(Groups!$C$7:$C$35,MATCH(C62,Groups!$D$7:$D$35,0)))</f>
        <v/>
      </c>
      <c r="C62" s="292" t="str">
        <f>EURO!$F$74</f>
        <v/>
      </c>
      <c r="D62" s="293" t="str">
        <f>IF(E62="","",INDEX(Groups!$C$7:$C$35,MATCH(E62,Groups!$D$7:$D$35,0)))</f>
        <v/>
      </c>
      <c r="E62" s="292" t="str">
        <f>EURO!$H$74</f>
        <v/>
      </c>
      <c r="F62" s="294" t="str">
        <f>IF(AND(EURO!$F$75&lt;&gt;"",EURO!$H$75&lt;&gt;""),EURO!$F$75,"")</f>
        <v/>
      </c>
      <c r="G62" s="295" t="str">
        <f>IF(AND(EURO!$F$75&lt;&gt;"",EURO!$H$75&lt;&gt;""),EURO!$H$75,"")</f>
        <v/>
      </c>
      <c r="H62" s="558" t="str">
        <f>IF(AND(F62&lt;&gt;"",G62&lt;&gt;"",F62=G62,EURO!$F$77&lt;&gt;"",EURO!$H$77&lt;&gt;""),"("&amp;EURO!$F$77&amp;Sprache!$E$149&amp;EURO!$H$77&amp;")","")</f>
        <v/>
      </c>
      <c r="J62" s="306"/>
      <c r="K62" s="566" t="str">
        <f>IF(J62="","",VLOOKUP(J62,Sprache!$D$5:$E$63,2,0))</f>
        <v/>
      </c>
      <c r="L62" s="296"/>
      <c r="M62" s="292" t="str">
        <f>IF(L62="","",VLOOKUP(L62,Sprache!$D$5:$E$63,2,0))</f>
        <v/>
      </c>
      <c r="N62" s="296"/>
      <c r="O62" s="296"/>
      <c r="P62" s="310">
        <f>COUNTIF(J$62:J$63,J62)+COUNTIF(L$62:L$63,J62)</f>
        <v>0</v>
      </c>
      <c r="Q62" s="293" t="str">
        <f>IF((N62&lt;&gt;"")*(O62&lt;&gt;"")*((IFERROR(VLOOKUP(J62,$B$62:$F$63,5,0),"")&lt;&gt;"")+(IFERROR(VLOOKUP(J62,$D$62:$G$63,4,0),"")&lt;&gt;""))*((IFERROR(VLOOKUP(L62,$B$62:$F$63,5,0),"")&lt;&gt;"")+(IFERROR(VLOOKUP(L62,$D$62:$G$63,4,0),"")&lt;&gt;"")),IF((U62&lt;&gt;2)+($B$62&amp;$D$62&lt;&gt;J62&amp;L62)*($B$63&amp;$D$63&lt;&gt;J62&amp;L62)*($D$62&amp;$B$62&lt;&gt;J62&amp;L62)*($D$63&amp;$B$63&lt;&gt;J62&amp;L62),"0",(K66+K68&gt;K70+K72)*(N62&gt;O62)+(K66+K68=K70+K72)*(N62=O62)+(K66+K68&lt;K70+K72)*(N62&lt;O62)),"")</f>
        <v/>
      </c>
      <c r="R62" s="293" t="str">
        <f>IF((Q62&lt;&gt;""),IF(OR(K66+K68&lt;&gt;K70+K72,PrSettings!$M$4="●"),((K66+K68-K70-K72)=(N62-O62))*(Q62=1),0),"")</f>
        <v/>
      </c>
      <c r="S62" s="293" t="str">
        <f>IF((R62&lt;&gt;""),IF(Q62="0",0,(K66+K68=N62)*(K70+K72=O62)),"")</f>
        <v/>
      </c>
      <c r="T62" s="293" t="str">
        <f>IF(Q62&lt;&gt;"",IF((U62&lt;&gt;2)+($B$62&amp;$D$62&lt;&gt;J62&amp;L62)*($B$63&amp;$D$63&lt;&gt;J62&amp;L62)*($D$62&amp;$B$62&lt;&gt;J62&amp;L62)*($D$63&amp;$B$63&lt;&gt;J62&amp;L62),0,IF(ABS(K66+K68-K70-K72)&gt;=PrSettings!$M$7,(ABS(K66+K68-K70-K72-N62+O62)&lt;=1)*1,IF(AND(Q62,$F62=$G62,K66+K68&gt;=PrSettings!$M$6),(ABS(N62-K66-K68)&lt;=1)*1,IF(AND(Q62,K66+K68+K70+K72&gt;=PrSettings!$M$8),(ABS(N62-K66-K68)+ABS(O62-K70-K72)&lt;=1)*1,"")))),"")</f>
        <v/>
      </c>
      <c r="U62" s="311" t="str">
        <f>IF(($C$62&amp;$C$63&amp;$E$62&amp;$E$63&lt;&gt;"")*(J$62&amp;J$63&amp;L$62&amp;L$63&lt;&gt;"")*(J62&amp;L62&lt;&gt;""),IF(P62&lt;&gt;1,0,COUNTIF($B$62:$B$63,J62)+COUNTIF($D$62:$D$63,J62))+IF(P50&lt;&gt;1,0,COUNTIF($B$62:$B$63,L62)+COUNTIF($D$62:$D$63,L62)),"")</f>
        <v/>
      </c>
      <c r="W62" s="306"/>
      <c r="X62" s="566" t="str">
        <f>IF(W62="","",VLOOKUP(W62,Sprache!$D$5:$E$63,2,0))</f>
        <v/>
      </c>
      <c r="Y62" s="296"/>
      <c r="Z62" s="292" t="str">
        <f>IF(Y62="","",VLOOKUP(Y62,Sprache!$D$5:$E$63,2,0))</f>
        <v/>
      </c>
      <c r="AA62" s="296"/>
      <c r="AB62" s="296"/>
      <c r="AC62" s="310">
        <f>COUNTIF(W$62:W$63,W62)+COUNTIF(Y$62:Y$63,W62)</f>
        <v>0</v>
      </c>
      <c r="AD62" s="293" t="str">
        <f>IF((AA62&lt;&gt;"")*(AB62&lt;&gt;"")*((IFERROR(VLOOKUP(W62,$B$62:$F$63,5,0),"")&lt;&gt;"")+(IFERROR(VLOOKUP(W62,$D$62:$G$63,4,0),"")&lt;&gt;""))*((IFERROR(VLOOKUP(Y62,$B$62:$F$63,5,0),"")&lt;&gt;"")+(IFERROR(VLOOKUP(Y62,$D$62:$G$63,4,0),"")&lt;&gt;"")),IF((AH62&lt;&gt;2)+($B$62&amp;$D$62&lt;&gt;W62&amp;Y62)*($B$63&amp;$D$63&lt;&gt;W62&amp;Y62)*($D$62&amp;$B$62&lt;&gt;W62&amp;Y62)*($D$63&amp;$B$63&lt;&gt;W62&amp;Y62),"0",(X66+X68&gt;X70+X72)*(AA62&gt;AB62)+(X66+X68=X70+X72)*(AA62=AB62)+(X66+X68&lt;X70+X72)*(AA62&lt;AB62)),"")</f>
        <v/>
      </c>
      <c r="AE62" s="293" t="str">
        <f>IF((AD62&lt;&gt;""),IF(OR(X66+X68&lt;&gt;X70+X72,PrSettings!$M$4="●"),((X66+X68-X70-X72)=(AA62-AB62))*(AD62=1),0),"")</f>
        <v/>
      </c>
      <c r="AF62" s="293" t="str">
        <f>IF((AE62&lt;&gt;""),IF(AD62="0",0,(X66+X68=AA62)*(X70+X72=AB62)),"")</f>
        <v/>
      </c>
      <c r="AG62" s="293" t="str">
        <f>IF(AD62&lt;&gt;"",IF((AH62&lt;&gt;2)+($B$62&amp;$D$62&lt;&gt;W62&amp;Y62)*($B$63&amp;$D$63&lt;&gt;W62&amp;Y62)*($D$62&amp;$B$62&lt;&gt;W62&amp;Y62)*($D$63&amp;$B$63&lt;&gt;W62&amp;Y62),0,IF(ABS(X66+X68-X70-X72)&gt;=PrSettings!$M$7,(ABS(X66+X68-X70-X72-AA62+AB62)&lt;=1)*1,IF(AND(AD62,$F62=$G62,X66+X68&gt;=PrSettings!$M$6),(ABS(AA62-X66-X68)&lt;=1)*1,IF(AND(AD62,X66+X68+X70+X72&gt;=PrSettings!$M$8),(ABS(AA62-X66-X68)+ABS(AB62-X70-X72)&lt;=1)*1,"")))),"")</f>
        <v/>
      </c>
      <c r="AH62" s="311" t="str">
        <f>IF(($C$62&amp;$C$63&amp;$E$62&amp;$E$63&lt;&gt;"")*(W$62&amp;W$63&amp;Y$62&amp;Y$63&lt;&gt;"")*(W62&amp;Y62&lt;&gt;""),IF(AC62&lt;&gt;1,0,COUNTIF($B$62:$B$63,W62)+COUNTIF($D$62:$D$63,W62))+IF(AC50&lt;&gt;1,0,COUNTIF($B$62:$B$63,Y62)+COUNTIF($D$62:$D$63,Y62)),"")</f>
        <v/>
      </c>
      <c r="AJ62" s="306"/>
      <c r="AK62" s="566" t="str">
        <f>IF(AJ62="","",VLOOKUP(AJ62,Sprache!$D$5:$E$63,2,0))</f>
        <v/>
      </c>
      <c r="AL62" s="296"/>
      <c r="AM62" s="292" t="str">
        <f>IF(AL62="","",VLOOKUP(AL62,Sprache!$D$5:$E$63,2,0))</f>
        <v/>
      </c>
      <c r="AN62" s="296"/>
      <c r="AO62" s="296"/>
      <c r="AP62" s="310">
        <f>COUNTIF(AJ$62:AJ$63,AJ62)+COUNTIF(AL$62:AL$63,AJ62)</f>
        <v>0</v>
      </c>
      <c r="AQ62" s="293" t="str">
        <f>IF((AN62&lt;&gt;"")*(AO62&lt;&gt;"")*((IFERROR(VLOOKUP(AJ62,$B$62:$F$63,5,0),"")&lt;&gt;"")+(IFERROR(VLOOKUP(AJ62,$D$62:$G$63,4,0),"")&lt;&gt;""))*((IFERROR(VLOOKUP(AL62,$B$62:$F$63,5,0),"")&lt;&gt;"")+(IFERROR(VLOOKUP(AL62,$D$62:$G$63,4,0),"")&lt;&gt;"")),IF((AU62&lt;&gt;2)+($B$62&amp;$D$62&lt;&gt;AJ62&amp;AL62)*($B$63&amp;$D$63&lt;&gt;AJ62&amp;AL62)*($D$62&amp;$B$62&lt;&gt;AJ62&amp;AL62)*($D$63&amp;$B$63&lt;&gt;AJ62&amp;AL62),"0",(AK66+AK68&gt;AK70+AK72)*(AN62&gt;AO62)+(AK66+AK68=AK70+AK72)*(AN62=AO62)+(AK66+AK68&lt;AK70+AK72)*(AN62&lt;AO62)),"")</f>
        <v/>
      </c>
      <c r="AR62" s="293" t="str">
        <f>IF((AQ62&lt;&gt;""),IF(OR(AK66+AK68&lt;&gt;AK70+AK72,PrSettings!$M$4="●"),((AK66+AK68-AK70-AK72)=(AN62-AO62))*(AQ62=1),0),"")</f>
        <v/>
      </c>
      <c r="AS62" s="293" t="str">
        <f>IF((AR62&lt;&gt;""),IF(AQ62="0",0,(AK66+AK68=AN62)*(AK70+AK72=AO62)),"")</f>
        <v/>
      </c>
      <c r="AT62" s="293" t="str">
        <f>IF(AQ62&lt;&gt;"",IF((AU62&lt;&gt;2)+($B$62&amp;$D$62&lt;&gt;AJ62&amp;AL62)*($B$63&amp;$D$63&lt;&gt;AJ62&amp;AL62)*($D$62&amp;$B$62&lt;&gt;AJ62&amp;AL62)*($D$63&amp;$B$63&lt;&gt;AJ62&amp;AL62),0,IF(ABS(AK66+AK68-AK70-AK72)&gt;=PrSettings!$M$7,(ABS(AK66+AK68-AK70-AK72-AN62+AO62)&lt;=1)*1,IF(AND(AQ62,$F62=$G62,AK66+AK68&gt;=PrSettings!$M$6),(ABS(AN62-AK66-AK68)&lt;=1)*1,IF(AND(AQ62,AK66+AK68+AK70+AK72&gt;=PrSettings!$M$8),(ABS(AN62-AK66-AK68)+ABS(AO62-AK70-AK72)&lt;=1)*1,"")))),"")</f>
        <v/>
      </c>
      <c r="AU62" s="311" t="str">
        <f>IF(($C$62&amp;$C$63&amp;$E$62&amp;$E$63&lt;&gt;"")*(AJ$62&amp;AJ$63&amp;AL$62&amp;AL$63&lt;&gt;"")*(AJ62&amp;AL62&lt;&gt;""),IF(AP62&lt;&gt;1,0,COUNTIF($B$62:$B$63,AJ62)+COUNTIF($D$62:$D$63,AJ62))+IF(AP50&lt;&gt;1,0,COUNTIF($B$62:$B$63,AL62)+COUNTIF($D$62:$D$63,AL62)),"")</f>
        <v/>
      </c>
      <c r="AW62" s="306"/>
      <c r="AX62" s="566" t="str">
        <f>IF(AW62="","",VLOOKUP(AW62,Sprache!$D$5:$E$63,2,0))</f>
        <v/>
      </c>
      <c r="AY62" s="296"/>
      <c r="AZ62" s="292" t="str">
        <f>IF(AY62="","",VLOOKUP(AY62,Sprache!$D$5:$E$63,2,0))</f>
        <v/>
      </c>
      <c r="BA62" s="296"/>
      <c r="BB62" s="296"/>
      <c r="BC62" s="310">
        <f>COUNTIF(AW$62:AW$63,AW62)+COUNTIF(AY$62:AY$63,AW62)</f>
        <v>0</v>
      </c>
      <c r="BD62" s="293" t="str">
        <f>IF((BA62&lt;&gt;"")*(BB62&lt;&gt;"")*((IFERROR(VLOOKUP(AW62,$B$62:$F$63,5,0),"")&lt;&gt;"")+(IFERROR(VLOOKUP(AW62,$D$62:$G$63,4,0),"")&lt;&gt;""))*((IFERROR(VLOOKUP(AY62,$B$62:$F$63,5,0),"")&lt;&gt;"")+(IFERROR(VLOOKUP(AY62,$D$62:$G$63,4,0),"")&lt;&gt;"")),IF((BH62&lt;&gt;2)+($B$62&amp;$D$62&lt;&gt;AW62&amp;AY62)*($B$63&amp;$D$63&lt;&gt;AW62&amp;AY62)*($D$62&amp;$B$62&lt;&gt;AW62&amp;AY62)*($D$63&amp;$B$63&lt;&gt;AW62&amp;AY62),"0",(AX66+AX68&gt;AX70+AX72)*(BA62&gt;BB62)+(AX66+AX68=AX70+AX72)*(BA62=BB62)+(AX66+AX68&lt;AX70+AX72)*(BA62&lt;BB62)),"")</f>
        <v/>
      </c>
      <c r="BE62" s="293" t="str">
        <f>IF((BD62&lt;&gt;""),IF(OR(AX66+AX68&lt;&gt;AX70+AX72,PrSettings!$M$4="●"),((AX66+AX68-AX70-AX72)=(BA62-BB62))*(BD62=1),0),"")</f>
        <v/>
      </c>
      <c r="BF62" s="293" t="str">
        <f>IF((BE62&lt;&gt;""),IF(BD62="0",0,(AX66+AX68=BA62)*(AX70+AX72=BB62)),"")</f>
        <v/>
      </c>
      <c r="BG62" s="293" t="str">
        <f>IF(BD62&lt;&gt;"",IF((BH62&lt;&gt;2)+($B$62&amp;$D$62&lt;&gt;AW62&amp;AY62)*($B$63&amp;$D$63&lt;&gt;AW62&amp;AY62)*($D$62&amp;$B$62&lt;&gt;AW62&amp;AY62)*($D$63&amp;$B$63&lt;&gt;AW62&amp;AY62),0,IF(ABS(AX66+AX68-AX70-AX72)&gt;=PrSettings!$M$7,(ABS(AX66+AX68-AX70-AX72-BA62+BB62)&lt;=1)*1,IF(AND(BD62,$F62=$G62,AX66+AX68&gt;=PrSettings!$M$6),(ABS(BA62-AX66-AX68)&lt;=1)*1,IF(AND(BD62,AX66+AX68+AX70+AX72&gt;=PrSettings!$M$8),(ABS(BA62-AX66-AX68)+ABS(BB62-AX70-AX72)&lt;=1)*1,"")))),"")</f>
        <v/>
      </c>
      <c r="BH62" s="311" t="str">
        <f>IF(($C$62&amp;$C$63&amp;$E$62&amp;$E$63&lt;&gt;"")*(AW$62&amp;AW$63&amp;AY$62&amp;AY$63&lt;&gt;"")*(AW62&amp;AY62&lt;&gt;""),IF(BC62&lt;&gt;1,0,COUNTIF($B$62:$B$63,AW62)+COUNTIF($D$62:$D$63,AW62))+IF(BC50&lt;&gt;1,0,COUNTIF($B$62:$B$63,AY62)+COUNTIF($D$62:$D$63,AY62)),"")</f>
        <v/>
      </c>
      <c r="BJ62" s="306"/>
      <c r="BK62" s="566" t="str">
        <f>IF(BJ62="","",VLOOKUP(BJ62,Sprache!$D$5:$E$63,2,0))</f>
        <v/>
      </c>
      <c r="BL62" s="296"/>
      <c r="BM62" s="292" t="str">
        <f>IF(BL62="","",VLOOKUP(BL62,Sprache!$D$5:$E$63,2,0))</f>
        <v/>
      </c>
      <c r="BN62" s="296"/>
      <c r="BO62" s="296"/>
      <c r="BP62" s="310">
        <f>COUNTIF(BJ$62:BJ$63,BJ62)+COUNTIF(BL$62:BL$63,BJ62)</f>
        <v>0</v>
      </c>
      <c r="BQ62" s="293" t="str">
        <f>IF((BN62&lt;&gt;"")*(BO62&lt;&gt;"")*((IFERROR(VLOOKUP(BJ62,$B$62:$F$63,5,0),"")&lt;&gt;"")+(IFERROR(VLOOKUP(BJ62,$D$62:$G$63,4,0),"")&lt;&gt;""))*((IFERROR(VLOOKUP(BL62,$B$62:$F$63,5,0),"")&lt;&gt;"")+(IFERROR(VLOOKUP(BL62,$D$62:$G$63,4,0),"")&lt;&gt;"")),IF((BU62&lt;&gt;2)+($B$62&amp;$D$62&lt;&gt;BJ62&amp;BL62)*($B$63&amp;$D$63&lt;&gt;BJ62&amp;BL62)*($D$62&amp;$B$62&lt;&gt;BJ62&amp;BL62)*($D$63&amp;$B$63&lt;&gt;BJ62&amp;BL62),"0",(BK66+BK68&gt;BK70+BK72)*(BN62&gt;BO62)+(BK66+BK68=BK70+BK72)*(BN62=BO62)+(BK66+BK68&lt;BK70+BK72)*(BN62&lt;BO62)),"")</f>
        <v/>
      </c>
      <c r="BR62" s="293" t="str">
        <f>IF((BQ62&lt;&gt;""),IF(OR(BK66+BK68&lt;&gt;BK70+BK72,PrSettings!$M$4="●"),((BK66+BK68-BK70-BK72)=(BN62-BO62))*(BQ62=1),0),"")</f>
        <v/>
      </c>
      <c r="BS62" s="293" t="str">
        <f>IF((BR62&lt;&gt;""),IF(BQ62="0",0,(BK66+BK68=BN62)*(BK70+BK72=BO62)),"")</f>
        <v/>
      </c>
      <c r="BT62" s="293" t="str">
        <f>IF(BQ62&lt;&gt;"",IF((BU62&lt;&gt;2)+($B$62&amp;$D$62&lt;&gt;BJ62&amp;BL62)*($B$63&amp;$D$63&lt;&gt;BJ62&amp;BL62)*($D$62&amp;$B$62&lt;&gt;BJ62&amp;BL62)*($D$63&amp;$B$63&lt;&gt;BJ62&amp;BL62),0,IF(ABS(BK66+BK68-BK70-BK72)&gt;=PrSettings!$M$7,(ABS(BK66+BK68-BK70-BK72-BN62+BO62)&lt;=1)*1,IF(AND(BQ62,$F62=$G62,BK66+BK68&gt;=PrSettings!$M$6),(ABS(BN62-BK66-BK68)&lt;=1)*1,IF(AND(BQ62,BK66+BK68+BK70+BK72&gt;=PrSettings!$M$8),(ABS(BN62-BK66-BK68)+ABS(BO62-BK70-BK72)&lt;=1)*1,"")))),"")</f>
        <v/>
      </c>
      <c r="BU62" s="311" t="str">
        <f>IF(($C$62&amp;$C$63&amp;$E$62&amp;$E$63&lt;&gt;"")*(BJ$62&amp;BJ$63&amp;BL$62&amp;BL$63&lt;&gt;"")*(BJ62&amp;BL62&lt;&gt;""),IF(BP62&lt;&gt;1,0,COUNTIF($B$62:$B$63,BJ62)+COUNTIF($D$62:$D$63,BJ62))+IF(BP50&lt;&gt;1,0,COUNTIF($B$62:$B$63,BL62)+COUNTIF($D$62:$D$63,BL62)),"")</f>
        <v/>
      </c>
      <c r="BW62" s="306"/>
      <c r="BX62" s="566" t="str">
        <f>IF(BW62="","",VLOOKUP(BW62,Sprache!$D$5:$E$63,2,0))</f>
        <v/>
      </c>
      <c r="BY62" s="296"/>
      <c r="BZ62" s="292" t="str">
        <f>IF(BY62="","",VLOOKUP(BY62,Sprache!$D$5:$E$63,2,0))</f>
        <v/>
      </c>
      <c r="CA62" s="296"/>
      <c r="CB62" s="296"/>
      <c r="CC62" s="310">
        <f>COUNTIF(BW$62:BW$63,BW62)+COUNTIF(BY$62:BY$63,BW62)</f>
        <v>0</v>
      </c>
      <c r="CD62" s="293" t="str">
        <f>IF((CA62&lt;&gt;"")*(CB62&lt;&gt;"")*((IFERROR(VLOOKUP(BW62,$B$62:$F$63,5,0),"")&lt;&gt;"")+(IFERROR(VLOOKUP(BW62,$D$62:$G$63,4,0),"")&lt;&gt;""))*((IFERROR(VLOOKUP(BY62,$B$62:$F$63,5,0),"")&lt;&gt;"")+(IFERROR(VLOOKUP(BY62,$D$62:$G$63,4,0),"")&lt;&gt;"")),IF((CH62&lt;&gt;2)+($B$62&amp;$D$62&lt;&gt;BW62&amp;BY62)*($B$63&amp;$D$63&lt;&gt;BW62&amp;BY62)*($D$62&amp;$B$62&lt;&gt;BW62&amp;BY62)*($D$63&amp;$B$63&lt;&gt;BW62&amp;BY62),"0",(BX66+BX68&gt;BX70+BX72)*(CA62&gt;CB62)+(BX66+BX68=BX70+BX72)*(CA62=CB62)+(BX66+BX68&lt;BX70+BX72)*(CA62&lt;CB62)),"")</f>
        <v/>
      </c>
      <c r="CE62" s="293" t="str">
        <f>IF((CD62&lt;&gt;""),IF(OR(BX66+BX68&lt;&gt;BX70+BX72,PrSettings!$M$4="●"),((BX66+BX68-BX70-BX72)=(CA62-CB62))*(CD62=1),0),"")</f>
        <v/>
      </c>
      <c r="CF62" s="293" t="str">
        <f>IF((CE62&lt;&gt;""),IF(CD62="0",0,(BX66+BX68=CA62)*(BX70+BX72=CB62)),"")</f>
        <v/>
      </c>
      <c r="CG62" s="293" t="str">
        <f>IF(CD62&lt;&gt;"",IF((CH62&lt;&gt;2)+($B$62&amp;$D$62&lt;&gt;BW62&amp;BY62)*($B$63&amp;$D$63&lt;&gt;BW62&amp;BY62)*($D$62&amp;$B$62&lt;&gt;BW62&amp;BY62)*($D$63&amp;$B$63&lt;&gt;BW62&amp;BY62),0,IF(ABS(BX66+BX68-BX70-BX72)&gt;=PrSettings!$M$7,(ABS(BX66+BX68-BX70-BX72-CA62+CB62)&lt;=1)*1,IF(AND(CD62,$F62=$G62,BX66+BX68&gt;=PrSettings!$M$6),(ABS(CA62-BX66-BX68)&lt;=1)*1,IF(AND(CD62,BX66+BX68+BX70+BX72&gt;=PrSettings!$M$8),(ABS(CA62-BX66-BX68)+ABS(CB62-BX70-BX72)&lt;=1)*1,"")))),"")</f>
        <v/>
      </c>
      <c r="CH62" s="311" t="str">
        <f>IF(($C$62&amp;$C$63&amp;$E$62&amp;$E$63&lt;&gt;"")*(BW$62&amp;BW$63&amp;BY$62&amp;BY$63&lt;&gt;"")*(BW62&amp;BY62&lt;&gt;""),IF(CC62&lt;&gt;1,0,COUNTIF($B$62:$B$63,BW62)+COUNTIF($D$62:$D$63,BW62))+IF(CC50&lt;&gt;1,0,COUNTIF($B$62:$B$63,BY62)+COUNTIF($D$62:$D$63,BY62)),"")</f>
        <v/>
      </c>
      <c r="CJ62" s="306"/>
      <c r="CK62" s="566" t="str">
        <f>IF(CJ62="","",VLOOKUP(CJ62,Sprache!$D$5:$E$63,2,0))</f>
        <v/>
      </c>
      <c r="CL62" s="296"/>
      <c r="CM62" s="292" t="str">
        <f>IF(CL62="","",VLOOKUP(CL62,Sprache!$D$5:$E$63,2,0))</f>
        <v/>
      </c>
      <c r="CN62" s="296"/>
      <c r="CO62" s="296"/>
      <c r="CP62" s="310">
        <f>COUNTIF(CJ$62:CJ$63,CJ62)+COUNTIF(CL$62:CL$63,CJ62)</f>
        <v>0</v>
      </c>
      <c r="CQ62" s="293" t="str">
        <f>IF((CN62&lt;&gt;"")*(CO62&lt;&gt;"")*((IFERROR(VLOOKUP(CJ62,$B$62:$F$63,5,0),"")&lt;&gt;"")+(IFERROR(VLOOKUP(CJ62,$D$62:$G$63,4,0),"")&lt;&gt;""))*((IFERROR(VLOOKUP(CL62,$B$62:$F$63,5,0),"")&lt;&gt;"")+(IFERROR(VLOOKUP(CL62,$D$62:$G$63,4,0),"")&lt;&gt;"")),IF((CU62&lt;&gt;2)+($B$62&amp;$D$62&lt;&gt;CJ62&amp;CL62)*($B$63&amp;$D$63&lt;&gt;CJ62&amp;CL62)*($D$62&amp;$B$62&lt;&gt;CJ62&amp;CL62)*($D$63&amp;$B$63&lt;&gt;CJ62&amp;CL62),"0",(CK66+CK68&gt;CK70+CK72)*(CN62&gt;CO62)+(CK66+CK68=CK70+CK72)*(CN62=CO62)+(CK66+CK68&lt;CK70+CK72)*(CN62&lt;CO62)),"")</f>
        <v/>
      </c>
      <c r="CR62" s="293" t="str">
        <f>IF((CQ62&lt;&gt;""),IF(OR(CK66+CK68&lt;&gt;CK70+CK72,PrSettings!$M$4="●"),((CK66+CK68-CK70-CK72)=(CN62-CO62))*(CQ62=1),0),"")</f>
        <v/>
      </c>
      <c r="CS62" s="293" t="str">
        <f>IF((CR62&lt;&gt;""),IF(CQ62="0",0,(CK66+CK68=CN62)*(CK70+CK72=CO62)),"")</f>
        <v/>
      </c>
      <c r="CT62" s="293" t="str">
        <f>IF(CQ62&lt;&gt;"",IF((CU62&lt;&gt;2)+($B$62&amp;$D$62&lt;&gt;CJ62&amp;CL62)*($B$63&amp;$D$63&lt;&gt;CJ62&amp;CL62)*($D$62&amp;$B$62&lt;&gt;CJ62&amp;CL62)*($D$63&amp;$B$63&lt;&gt;CJ62&amp;CL62),0,IF(ABS(CK66+CK68-CK70-CK72)&gt;=PrSettings!$M$7,(ABS(CK66+CK68-CK70-CK72-CN62+CO62)&lt;=1)*1,IF(AND(CQ62,$F62=$G62,CK66+CK68&gt;=PrSettings!$M$6),(ABS(CN62-CK66-CK68)&lt;=1)*1,IF(AND(CQ62,CK66+CK68+CK70+CK72&gt;=PrSettings!$M$8),(ABS(CN62-CK66-CK68)+ABS(CO62-CK70-CK72)&lt;=1)*1,"")))),"")</f>
        <v/>
      </c>
      <c r="CU62" s="311" t="str">
        <f>IF(($C$62&amp;$C$63&amp;$E$62&amp;$E$63&lt;&gt;"")*(CJ$62&amp;CJ$63&amp;CL$62&amp;CL$63&lt;&gt;"")*(CJ62&amp;CL62&lt;&gt;""),IF(CP62&lt;&gt;1,0,COUNTIF($B$62:$B$63,CJ62)+COUNTIF($D$62:$D$63,CJ62))+IF(CP50&lt;&gt;1,0,COUNTIF($B$62:$B$63,CL62)+COUNTIF($D$62:$D$63,CL62)),"")</f>
        <v/>
      </c>
      <c r="CW62" s="306"/>
      <c r="CX62" s="566" t="str">
        <f>IF(CW62="","",VLOOKUP(CW62,Sprache!$D$5:$E$63,2,0))</f>
        <v/>
      </c>
      <c r="CY62" s="296"/>
      <c r="CZ62" s="292" t="str">
        <f>IF(CY62="","",VLOOKUP(CY62,Sprache!$D$5:$E$63,2,0))</f>
        <v/>
      </c>
      <c r="DA62" s="296"/>
      <c r="DB62" s="296"/>
      <c r="DC62" s="310">
        <f>COUNTIF(CW$62:CW$63,CW62)+COUNTIF(CY$62:CY$63,CW62)</f>
        <v>0</v>
      </c>
      <c r="DD62" s="293" t="str">
        <f>IF((DA62&lt;&gt;"")*(DB62&lt;&gt;"")*((IFERROR(VLOOKUP(CW62,$B$62:$F$63,5,0),"")&lt;&gt;"")+(IFERROR(VLOOKUP(CW62,$D$62:$G$63,4,0),"")&lt;&gt;""))*((IFERROR(VLOOKUP(CY62,$B$62:$F$63,5,0),"")&lt;&gt;"")+(IFERROR(VLOOKUP(CY62,$D$62:$G$63,4,0),"")&lt;&gt;"")),IF((DH62&lt;&gt;2)+($B$62&amp;$D$62&lt;&gt;CW62&amp;CY62)*($B$63&amp;$D$63&lt;&gt;CW62&amp;CY62)*($D$62&amp;$B$62&lt;&gt;CW62&amp;CY62)*($D$63&amp;$B$63&lt;&gt;CW62&amp;CY62),"0",(CX66+CX68&gt;CX70+CX72)*(DA62&gt;DB62)+(CX66+CX68=CX70+CX72)*(DA62=DB62)+(CX66+CX68&lt;CX70+CX72)*(DA62&lt;DB62)),"")</f>
        <v/>
      </c>
      <c r="DE62" s="293" t="str">
        <f>IF((DD62&lt;&gt;""),IF(OR(CX66+CX68&lt;&gt;CX70+CX72,PrSettings!$M$4="●"),((CX66+CX68-CX70-CX72)=(DA62-DB62))*(DD62=1),0),"")</f>
        <v/>
      </c>
      <c r="DF62" s="293" t="str">
        <f>IF((DE62&lt;&gt;""),IF(DD62="0",0,(CX66+CX68=DA62)*(CX70+CX72=DB62)),"")</f>
        <v/>
      </c>
      <c r="DG62" s="293" t="str">
        <f>IF(DD62&lt;&gt;"",IF((DH62&lt;&gt;2)+($B$62&amp;$D$62&lt;&gt;CW62&amp;CY62)*($B$63&amp;$D$63&lt;&gt;CW62&amp;CY62)*($D$62&amp;$B$62&lt;&gt;CW62&amp;CY62)*($D$63&amp;$B$63&lt;&gt;CW62&amp;CY62),0,IF(ABS(CX66+CX68-CX70-CX72)&gt;=PrSettings!$M$7,(ABS(CX66+CX68-CX70-CX72-DA62+DB62)&lt;=1)*1,IF(AND(DD62,$F62=$G62,CX66+CX68&gt;=PrSettings!$M$6),(ABS(DA62-CX66-CX68)&lt;=1)*1,IF(AND(DD62,CX66+CX68+CX70+CX72&gt;=PrSettings!$M$8),(ABS(DA62-CX66-CX68)+ABS(DB62-CX70-CX72)&lt;=1)*1,"")))),"")</f>
        <v/>
      </c>
      <c r="DH62" s="311" t="str">
        <f>IF(($C$62&amp;$C$63&amp;$E$62&amp;$E$63&lt;&gt;"")*(CW$62&amp;CW$63&amp;CY$62&amp;CY$63&lt;&gt;"")*(CW62&amp;CY62&lt;&gt;""),IF(DC62&lt;&gt;1,0,COUNTIF($B$62:$B$63,CW62)+COUNTIF($D$62:$D$63,CW62))+IF(DC50&lt;&gt;1,0,COUNTIF($B$62:$B$63,CY62)+COUNTIF($D$62:$D$63,CY62)),"")</f>
        <v/>
      </c>
      <c r="DJ62" s="306"/>
      <c r="DK62" s="566" t="str">
        <f>IF(DJ62="","",VLOOKUP(DJ62,Sprache!$D$5:$E$63,2,0))</f>
        <v/>
      </c>
      <c r="DL62" s="296"/>
      <c r="DM62" s="292" t="str">
        <f>IF(DL62="","",VLOOKUP(DL62,Sprache!$D$5:$E$63,2,0))</f>
        <v/>
      </c>
      <c r="DN62" s="296"/>
      <c r="DO62" s="296"/>
      <c r="DP62" s="310">
        <f>COUNTIF(DJ$62:DJ$63,DJ62)+COUNTIF(DL$62:DL$63,DJ62)</f>
        <v>0</v>
      </c>
      <c r="DQ62" s="293" t="str">
        <f>IF((DN62&lt;&gt;"")*(DO62&lt;&gt;"")*((IFERROR(VLOOKUP(DJ62,$B$62:$F$63,5,0),"")&lt;&gt;"")+(IFERROR(VLOOKUP(DJ62,$D$62:$G$63,4,0),"")&lt;&gt;""))*((IFERROR(VLOOKUP(DL62,$B$62:$F$63,5,0),"")&lt;&gt;"")+(IFERROR(VLOOKUP(DL62,$D$62:$G$63,4,0),"")&lt;&gt;"")),IF((DU62&lt;&gt;2)+($B$62&amp;$D$62&lt;&gt;DJ62&amp;DL62)*($B$63&amp;$D$63&lt;&gt;DJ62&amp;DL62)*($D$62&amp;$B$62&lt;&gt;DJ62&amp;DL62)*($D$63&amp;$B$63&lt;&gt;DJ62&amp;DL62),"0",(DK66+DK68&gt;DK70+DK72)*(DN62&gt;DO62)+(DK66+DK68=DK70+DK72)*(DN62=DO62)+(DK66+DK68&lt;DK70+DK72)*(DN62&lt;DO62)),"")</f>
        <v/>
      </c>
      <c r="DR62" s="293" t="str">
        <f>IF((DQ62&lt;&gt;""),IF(OR(DK66+DK68&lt;&gt;DK70+DK72,PrSettings!$M$4="●"),((DK66+DK68-DK70-DK72)=(DN62-DO62))*(DQ62=1),0),"")</f>
        <v/>
      </c>
      <c r="DS62" s="293" t="str">
        <f>IF((DR62&lt;&gt;""),IF(DQ62="0",0,(DK66+DK68=DN62)*(DK70+DK72=DO62)),"")</f>
        <v/>
      </c>
      <c r="DT62" s="293" t="str">
        <f>IF(DQ62&lt;&gt;"",IF((DU62&lt;&gt;2)+($B$62&amp;$D$62&lt;&gt;DJ62&amp;DL62)*($B$63&amp;$D$63&lt;&gt;DJ62&amp;DL62)*($D$62&amp;$B$62&lt;&gt;DJ62&amp;DL62)*($D$63&amp;$B$63&lt;&gt;DJ62&amp;DL62),0,IF(ABS(DK66+DK68-DK70-DK72)&gt;=PrSettings!$M$7,(ABS(DK66+DK68-DK70-DK72-DN62+DO62)&lt;=1)*1,IF(AND(DQ62,$F62=$G62,DK66+DK68&gt;=PrSettings!$M$6),(ABS(DN62-DK66-DK68)&lt;=1)*1,IF(AND(DQ62,DK66+DK68+DK70+DK72&gt;=PrSettings!$M$8),(ABS(DN62-DK66-DK68)+ABS(DO62-DK70-DK72)&lt;=1)*1,"")))),"")</f>
        <v/>
      </c>
      <c r="DU62" s="311" t="str">
        <f>IF(($C$62&amp;$C$63&amp;$E$62&amp;$E$63&lt;&gt;"")*(DJ$62&amp;DJ$63&amp;DL$62&amp;DL$63&lt;&gt;"")*(DJ62&amp;DL62&lt;&gt;""),IF(DP62&lt;&gt;1,0,COUNTIF($B$62:$B$63,DJ62)+COUNTIF($D$62:$D$63,DJ62))+IF(DP50&lt;&gt;1,0,COUNTIF($B$62:$B$63,DL62)+COUNTIF($D$62:$D$63,DL62)),"")</f>
        <v/>
      </c>
      <c r="DW62" s="306"/>
      <c r="DX62" s="566" t="str">
        <f>IF(DW62="","",VLOOKUP(DW62,Sprache!$D$5:$E$63,2,0))</f>
        <v/>
      </c>
      <c r="DY62" s="296"/>
      <c r="DZ62" s="292" t="str">
        <f>IF(DY62="","",VLOOKUP(DY62,Sprache!$D$5:$E$63,2,0))</f>
        <v/>
      </c>
      <c r="EA62" s="296"/>
      <c r="EB62" s="296"/>
      <c r="EC62" s="310">
        <f>COUNTIF(DW$62:DW$63,DW62)+COUNTIF(DY$62:DY$63,DW62)</f>
        <v>0</v>
      </c>
      <c r="ED62" s="293" t="str">
        <f>IF((EA62&lt;&gt;"")*(EB62&lt;&gt;"")*((IFERROR(VLOOKUP(DW62,$B$62:$F$63,5,0),"")&lt;&gt;"")+(IFERROR(VLOOKUP(DW62,$D$62:$G$63,4,0),"")&lt;&gt;""))*((IFERROR(VLOOKUP(DY62,$B$62:$F$63,5,0),"")&lt;&gt;"")+(IFERROR(VLOOKUP(DY62,$D$62:$G$63,4,0),"")&lt;&gt;"")),IF((EH62&lt;&gt;2)+($B$62&amp;$D$62&lt;&gt;DW62&amp;DY62)*($B$63&amp;$D$63&lt;&gt;DW62&amp;DY62)*($D$62&amp;$B$62&lt;&gt;DW62&amp;DY62)*($D$63&amp;$B$63&lt;&gt;DW62&amp;DY62),"0",(DX66+DX68&gt;DX70+DX72)*(EA62&gt;EB62)+(DX66+DX68=DX70+DX72)*(EA62=EB62)+(DX66+DX68&lt;DX70+DX72)*(EA62&lt;EB62)),"")</f>
        <v/>
      </c>
      <c r="EE62" s="293" t="str">
        <f>IF((ED62&lt;&gt;""),IF(OR(DX66+DX68&lt;&gt;DX70+DX72,PrSettings!$M$4="●"),((DX66+DX68-DX70-DX72)=(EA62-EB62))*(ED62=1),0),"")</f>
        <v/>
      </c>
      <c r="EF62" s="293" t="str">
        <f>IF((EE62&lt;&gt;""),IF(ED62="0",0,(DX66+DX68=EA62)*(DX70+DX72=EB62)),"")</f>
        <v/>
      </c>
      <c r="EG62" s="293" t="str">
        <f>IF(ED62&lt;&gt;"",IF((EH62&lt;&gt;2)+($B$62&amp;$D$62&lt;&gt;DW62&amp;DY62)*($B$63&amp;$D$63&lt;&gt;DW62&amp;DY62)*($D$62&amp;$B$62&lt;&gt;DW62&amp;DY62)*($D$63&amp;$B$63&lt;&gt;DW62&amp;DY62),0,IF(ABS(DX66+DX68-DX70-DX72)&gt;=PrSettings!$M$7,(ABS(DX66+DX68-DX70-DX72-EA62+EB62)&lt;=1)*1,IF(AND(ED62,$F62=$G62,DX66+DX68&gt;=PrSettings!$M$6),(ABS(EA62-DX66-DX68)&lt;=1)*1,IF(AND(ED62,DX66+DX68+DX70+DX72&gt;=PrSettings!$M$8),(ABS(EA62-DX66-DX68)+ABS(EB62-DX70-DX72)&lt;=1)*1,"")))),"")</f>
        <v/>
      </c>
      <c r="EH62" s="311" t="str">
        <f>IF(($C$62&amp;$C$63&amp;$E$62&amp;$E$63&lt;&gt;"")*(DW$62&amp;DW$63&amp;DY$62&amp;DY$63&lt;&gt;"")*(DW62&amp;DY62&lt;&gt;""),IF(EC62&lt;&gt;1,0,COUNTIF($B$62:$B$63,DW62)+COUNTIF($D$62:$D$63,DW62))+IF(EC50&lt;&gt;1,0,COUNTIF($B$62:$B$63,DY62)+COUNTIF($D$62:$D$63,DY62)),"")</f>
        <v/>
      </c>
      <c r="EJ62" s="306"/>
      <c r="EK62" s="566" t="str">
        <f>IF(EJ62="","",VLOOKUP(EJ62,Sprache!$D$5:$E$63,2,0))</f>
        <v/>
      </c>
      <c r="EL62" s="296"/>
      <c r="EM62" s="292" t="str">
        <f>IF(EL62="","",VLOOKUP(EL62,Sprache!$D$5:$E$63,2,0))</f>
        <v/>
      </c>
      <c r="EN62" s="296"/>
      <c r="EO62" s="296"/>
      <c r="EP62" s="310">
        <f>COUNTIF(EJ$62:EJ$63,EJ62)+COUNTIF(EL$62:EL$63,EJ62)</f>
        <v>0</v>
      </c>
      <c r="EQ62" s="293" t="str">
        <f>IF((EN62&lt;&gt;"")*(EO62&lt;&gt;"")*((IFERROR(VLOOKUP(EJ62,$B$62:$F$63,5,0),"")&lt;&gt;"")+(IFERROR(VLOOKUP(EJ62,$D$62:$G$63,4,0),"")&lt;&gt;""))*((IFERROR(VLOOKUP(EL62,$B$62:$F$63,5,0),"")&lt;&gt;"")+(IFERROR(VLOOKUP(EL62,$D$62:$G$63,4,0),"")&lt;&gt;"")),IF((EU62&lt;&gt;2)+($B$62&amp;$D$62&lt;&gt;EJ62&amp;EL62)*($B$63&amp;$D$63&lt;&gt;EJ62&amp;EL62)*($D$62&amp;$B$62&lt;&gt;EJ62&amp;EL62)*($D$63&amp;$B$63&lt;&gt;EJ62&amp;EL62),"0",(EK66+EK68&gt;EK70+EK72)*(EN62&gt;EO62)+(EK66+EK68=EK70+EK72)*(EN62=EO62)+(EK66+EK68&lt;EK70+EK72)*(EN62&lt;EO62)),"")</f>
        <v/>
      </c>
      <c r="ER62" s="293" t="str">
        <f>IF((EQ62&lt;&gt;""),IF(OR(EK66+EK68&lt;&gt;EK70+EK72,PrSettings!$M$4="●"),((EK66+EK68-EK70-EK72)=(EN62-EO62))*(EQ62=1),0),"")</f>
        <v/>
      </c>
      <c r="ES62" s="293" t="str">
        <f>IF((ER62&lt;&gt;""),IF(EQ62="0",0,(EK66+EK68=EN62)*(EK70+EK72=EO62)),"")</f>
        <v/>
      </c>
      <c r="ET62" s="293" t="str">
        <f>IF(EQ62&lt;&gt;"",IF((EU62&lt;&gt;2)+($B$62&amp;$D$62&lt;&gt;EJ62&amp;EL62)*($B$63&amp;$D$63&lt;&gt;EJ62&amp;EL62)*($D$62&amp;$B$62&lt;&gt;EJ62&amp;EL62)*($D$63&amp;$B$63&lt;&gt;EJ62&amp;EL62),0,IF(ABS(EK66+EK68-EK70-EK72)&gt;=PrSettings!$M$7,(ABS(EK66+EK68-EK70-EK72-EN62+EO62)&lt;=1)*1,IF(AND(EQ62,$F62=$G62,EK66+EK68&gt;=PrSettings!$M$6),(ABS(EN62-EK66-EK68)&lt;=1)*1,IF(AND(EQ62,EK66+EK68+EK70+EK72&gt;=PrSettings!$M$8),(ABS(EN62-EK66-EK68)+ABS(EO62-EK70-EK72)&lt;=1)*1,"")))),"")</f>
        <v/>
      </c>
      <c r="EU62" s="311" t="str">
        <f>IF(($C$62&amp;$C$63&amp;$E$62&amp;$E$63&lt;&gt;"")*(EJ$62&amp;EJ$63&amp;EL$62&amp;EL$63&lt;&gt;"")*(EJ62&amp;EL62&lt;&gt;""),IF(EP62&lt;&gt;1,0,COUNTIF($B$62:$B$63,EJ62)+COUNTIF($D$62:$D$63,EJ62))+IF(EP50&lt;&gt;1,0,COUNTIF($B$62:$B$63,EL62)+COUNTIF($D$62:$D$63,EL62)),"")</f>
        <v/>
      </c>
      <c r="EW62" s="306"/>
      <c r="EX62" s="566" t="str">
        <f>IF(EW62="","",VLOOKUP(EW62,Sprache!$D$5:$E$63,2,0))</f>
        <v/>
      </c>
      <c r="EY62" s="296"/>
      <c r="EZ62" s="292" t="str">
        <f>IF(EY62="","",VLOOKUP(EY62,Sprache!$D$5:$E$63,2,0))</f>
        <v/>
      </c>
      <c r="FA62" s="296"/>
      <c r="FB62" s="296"/>
      <c r="FC62" s="310">
        <f>COUNTIF(EW$62:EW$63,EW62)+COUNTIF(EY$62:EY$63,EW62)</f>
        <v>0</v>
      </c>
      <c r="FD62" s="293" t="str">
        <f>IF((FA62&lt;&gt;"")*(FB62&lt;&gt;"")*((IFERROR(VLOOKUP(EW62,$B$62:$F$63,5,0),"")&lt;&gt;"")+(IFERROR(VLOOKUP(EW62,$D$62:$G$63,4,0),"")&lt;&gt;""))*((IFERROR(VLOOKUP(EY62,$B$62:$F$63,5,0),"")&lt;&gt;"")+(IFERROR(VLOOKUP(EY62,$D$62:$G$63,4,0),"")&lt;&gt;"")),IF((FH62&lt;&gt;2)+($B$62&amp;$D$62&lt;&gt;EW62&amp;EY62)*($B$63&amp;$D$63&lt;&gt;EW62&amp;EY62)*($D$62&amp;$B$62&lt;&gt;EW62&amp;EY62)*($D$63&amp;$B$63&lt;&gt;EW62&amp;EY62),"0",(EX66+EX68&gt;EX70+EX72)*(FA62&gt;FB62)+(EX66+EX68=EX70+EX72)*(FA62=FB62)+(EX66+EX68&lt;EX70+EX72)*(FA62&lt;FB62)),"")</f>
        <v/>
      </c>
      <c r="FE62" s="293" t="str">
        <f>IF((FD62&lt;&gt;""),IF(OR(EX66+EX68&lt;&gt;EX70+EX72,PrSettings!$M$4="●"),((EX66+EX68-EX70-EX72)=(FA62-FB62))*(FD62=1),0),"")</f>
        <v/>
      </c>
      <c r="FF62" s="293" t="str">
        <f>IF((FE62&lt;&gt;""),IF(FD62="0",0,(EX66+EX68=FA62)*(EX70+EX72=FB62)),"")</f>
        <v/>
      </c>
      <c r="FG62" s="293" t="str">
        <f>IF(FD62&lt;&gt;"",IF((FH62&lt;&gt;2)+($B$62&amp;$D$62&lt;&gt;EW62&amp;EY62)*($B$63&amp;$D$63&lt;&gt;EW62&amp;EY62)*($D$62&amp;$B$62&lt;&gt;EW62&amp;EY62)*($D$63&amp;$B$63&lt;&gt;EW62&amp;EY62),0,IF(ABS(EX66+EX68-EX70-EX72)&gt;=PrSettings!$M$7,(ABS(EX66+EX68-EX70-EX72-FA62+FB62)&lt;=1)*1,IF(AND(FD62,$F62=$G62,EX66+EX68&gt;=PrSettings!$M$6),(ABS(FA62-EX66-EX68)&lt;=1)*1,IF(AND(FD62,EX66+EX68+EX70+EX72&gt;=PrSettings!$M$8),(ABS(FA62-EX66-EX68)+ABS(FB62-EX70-EX72)&lt;=1)*1,"")))),"")</f>
        <v/>
      </c>
      <c r="FH62" s="311" t="str">
        <f>IF(($C$62&amp;$C$63&amp;$E$62&amp;$E$63&lt;&gt;"")*(EW$62&amp;EW$63&amp;EY$62&amp;EY$63&lt;&gt;"")*(EW62&amp;EY62&lt;&gt;""),IF(FC62&lt;&gt;1,0,COUNTIF($B$62:$B$63,EW62)+COUNTIF($D$62:$D$63,EW62))+IF(FC50&lt;&gt;1,0,COUNTIF($B$62:$B$63,EY62)+COUNTIF($D$62:$D$63,EY62)),"")</f>
        <v/>
      </c>
      <c r="FJ62" s="306"/>
      <c r="FK62" s="566" t="str">
        <f>IF(FJ62="","",VLOOKUP(FJ62,Sprache!$D$5:$E$63,2,0))</f>
        <v/>
      </c>
      <c r="FL62" s="296"/>
      <c r="FM62" s="292" t="str">
        <f>IF(FL62="","",VLOOKUP(FL62,Sprache!$D$5:$E$63,2,0))</f>
        <v/>
      </c>
      <c r="FN62" s="296"/>
      <c r="FO62" s="296"/>
      <c r="FP62" s="310">
        <f>COUNTIF(FJ$62:FJ$63,FJ62)+COUNTIF(FL$62:FL$63,FJ62)</f>
        <v>0</v>
      </c>
      <c r="FQ62" s="293" t="str">
        <f>IF((FN62&lt;&gt;"")*(FO62&lt;&gt;"")*((IFERROR(VLOOKUP(FJ62,$B$62:$F$63,5,0),"")&lt;&gt;"")+(IFERROR(VLOOKUP(FJ62,$D$62:$G$63,4,0),"")&lt;&gt;""))*((IFERROR(VLOOKUP(FL62,$B$62:$F$63,5,0),"")&lt;&gt;"")+(IFERROR(VLOOKUP(FL62,$D$62:$G$63,4,0),"")&lt;&gt;"")),IF((FU62&lt;&gt;2)+($B$62&amp;$D$62&lt;&gt;FJ62&amp;FL62)*($B$63&amp;$D$63&lt;&gt;FJ62&amp;FL62)*($D$62&amp;$B$62&lt;&gt;FJ62&amp;FL62)*($D$63&amp;$B$63&lt;&gt;FJ62&amp;FL62),"0",(FK66+FK68&gt;FK70+FK72)*(FN62&gt;FO62)+(FK66+FK68=FK70+FK72)*(FN62=FO62)+(FK66+FK68&lt;FK70+FK72)*(FN62&lt;FO62)),"")</f>
        <v/>
      </c>
      <c r="FR62" s="293" t="str">
        <f>IF((FQ62&lt;&gt;""),IF(OR(FK66+FK68&lt;&gt;FK70+FK72,PrSettings!$M$4="●"),((FK66+FK68-FK70-FK72)=(FN62-FO62))*(FQ62=1),0),"")</f>
        <v/>
      </c>
      <c r="FS62" s="293" t="str">
        <f>IF((FR62&lt;&gt;""),IF(FQ62="0",0,(FK66+FK68=FN62)*(FK70+FK72=FO62)),"")</f>
        <v/>
      </c>
      <c r="FT62" s="293" t="str">
        <f>IF(FQ62&lt;&gt;"",IF((FU62&lt;&gt;2)+($B$62&amp;$D$62&lt;&gt;FJ62&amp;FL62)*($B$63&amp;$D$63&lt;&gt;FJ62&amp;FL62)*($D$62&amp;$B$62&lt;&gt;FJ62&amp;FL62)*($D$63&amp;$B$63&lt;&gt;FJ62&amp;FL62),0,IF(ABS(FK66+FK68-FK70-FK72)&gt;=PrSettings!$M$7,(ABS(FK66+FK68-FK70-FK72-FN62+FO62)&lt;=1)*1,IF(AND(FQ62,$F62=$G62,FK66+FK68&gt;=PrSettings!$M$6),(ABS(FN62-FK66-FK68)&lt;=1)*1,IF(AND(FQ62,FK66+FK68+FK70+FK72&gt;=PrSettings!$M$8),(ABS(FN62-FK66-FK68)+ABS(FO62-FK70-FK72)&lt;=1)*1,"")))),"")</f>
        <v/>
      </c>
      <c r="FU62" s="311" t="str">
        <f>IF(($C$62&amp;$C$63&amp;$E$62&amp;$E$63&lt;&gt;"")*(FJ$62&amp;FJ$63&amp;FL$62&amp;FL$63&lt;&gt;"")*(FJ62&amp;FL62&lt;&gt;""),IF(FP62&lt;&gt;1,0,COUNTIF($B$62:$B$63,FJ62)+COUNTIF($D$62:$D$63,FJ62))+IF(FP50&lt;&gt;1,0,COUNTIF($B$62:$B$63,FL62)+COUNTIF($D$62:$D$63,FL62)),"")</f>
        <v/>
      </c>
      <c r="FW62" s="306"/>
      <c r="FX62" s="566" t="str">
        <f>IF(FW62="","",VLOOKUP(FW62,Sprache!$D$5:$E$63,2,0))</f>
        <v/>
      </c>
      <c r="FY62" s="296"/>
      <c r="FZ62" s="292" t="str">
        <f>IF(FY62="","",VLOOKUP(FY62,Sprache!$D$5:$E$63,2,0))</f>
        <v/>
      </c>
      <c r="GA62" s="296"/>
      <c r="GB62" s="296"/>
      <c r="GC62" s="310">
        <f>COUNTIF(FW$62:FW$63,FW62)+COUNTIF(FY$62:FY$63,FW62)</f>
        <v>0</v>
      </c>
      <c r="GD62" s="293" t="str">
        <f>IF((GA62&lt;&gt;"")*(GB62&lt;&gt;"")*((IFERROR(VLOOKUP(FW62,$B$62:$F$63,5,0),"")&lt;&gt;"")+(IFERROR(VLOOKUP(FW62,$D$62:$G$63,4,0),"")&lt;&gt;""))*((IFERROR(VLOOKUP(FY62,$B$62:$F$63,5,0),"")&lt;&gt;"")+(IFERROR(VLOOKUP(FY62,$D$62:$G$63,4,0),"")&lt;&gt;"")),IF((GH62&lt;&gt;2)+($B$62&amp;$D$62&lt;&gt;FW62&amp;FY62)*($B$63&amp;$D$63&lt;&gt;FW62&amp;FY62)*($D$62&amp;$B$62&lt;&gt;FW62&amp;FY62)*($D$63&amp;$B$63&lt;&gt;FW62&amp;FY62),"0",(FX66+FX68&gt;FX70+FX72)*(GA62&gt;GB62)+(FX66+FX68=FX70+FX72)*(GA62=GB62)+(FX66+FX68&lt;FX70+FX72)*(GA62&lt;GB62)),"")</f>
        <v/>
      </c>
      <c r="GE62" s="293" t="str">
        <f>IF((GD62&lt;&gt;""),IF(OR(FX66+FX68&lt;&gt;FX70+FX72,PrSettings!$M$4="●"),((FX66+FX68-FX70-FX72)=(GA62-GB62))*(GD62=1),0),"")</f>
        <v/>
      </c>
      <c r="GF62" s="293" t="str">
        <f>IF((GE62&lt;&gt;""),IF(GD62="0",0,(FX66+FX68=GA62)*(FX70+FX72=GB62)),"")</f>
        <v/>
      </c>
      <c r="GG62" s="293" t="str">
        <f>IF(GD62&lt;&gt;"",IF((GH62&lt;&gt;2)+($B$62&amp;$D$62&lt;&gt;FW62&amp;FY62)*($B$63&amp;$D$63&lt;&gt;FW62&amp;FY62)*($D$62&amp;$B$62&lt;&gt;FW62&amp;FY62)*($D$63&amp;$B$63&lt;&gt;FW62&amp;FY62),0,IF(ABS(FX66+FX68-FX70-FX72)&gt;=PrSettings!$M$7,(ABS(FX66+FX68-FX70-FX72-GA62+GB62)&lt;=1)*1,IF(AND(GD62,$F62=$G62,FX66+FX68&gt;=PrSettings!$M$6),(ABS(GA62-FX66-FX68)&lt;=1)*1,IF(AND(GD62,FX66+FX68+FX70+FX72&gt;=PrSettings!$M$8),(ABS(GA62-FX66-FX68)+ABS(GB62-FX70-FX72)&lt;=1)*1,"")))),"")</f>
        <v/>
      </c>
      <c r="GH62" s="311" t="str">
        <f>IF(($C$62&amp;$C$63&amp;$E$62&amp;$E$63&lt;&gt;"")*(FW$62&amp;FW$63&amp;FY$62&amp;FY$63&lt;&gt;"")*(FW62&amp;FY62&lt;&gt;""),IF(GC62&lt;&gt;1,0,COUNTIF($B$62:$B$63,FW62)+COUNTIF($D$62:$D$63,FW62))+IF(GC50&lt;&gt;1,0,COUNTIF($B$62:$B$63,FY62)+COUNTIF($D$62:$D$63,FY62)),"")</f>
        <v/>
      </c>
      <c r="GJ62" s="306"/>
      <c r="GK62" s="566" t="str">
        <f>IF(GJ62="","",VLOOKUP(GJ62,Sprache!$D$5:$E$63,2,0))</f>
        <v/>
      </c>
      <c r="GL62" s="296"/>
      <c r="GM62" s="292" t="str">
        <f>IF(GL62="","",VLOOKUP(GL62,Sprache!$D$5:$E$63,2,0))</f>
        <v/>
      </c>
      <c r="GN62" s="296"/>
      <c r="GO62" s="296"/>
      <c r="GP62" s="310">
        <f>COUNTIF(GJ$62:GJ$63,GJ62)+COUNTIF(GL$62:GL$63,GJ62)</f>
        <v>0</v>
      </c>
      <c r="GQ62" s="293" t="str">
        <f>IF((GN62&lt;&gt;"")*(GO62&lt;&gt;"")*((IFERROR(VLOOKUP(GJ62,$B$62:$F$63,5,0),"")&lt;&gt;"")+(IFERROR(VLOOKUP(GJ62,$D$62:$G$63,4,0),"")&lt;&gt;""))*((IFERROR(VLOOKUP(GL62,$B$62:$F$63,5,0),"")&lt;&gt;"")+(IFERROR(VLOOKUP(GL62,$D$62:$G$63,4,0),"")&lt;&gt;"")),IF((GU62&lt;&gt;2)+($B$62&amp;$D$62&lt;&gt;GJ62&amp;GL62)*($B$63&amp;$D$63&lt;&gt;GJ62&amp;GL62)*($D$62&amp;$B$62&lt;&gt;GJ62&amp;GL62)*($D$63&amp;$B$63&lt;&gt;GJ62&amp;GL62),"0",(GK66+GK68&gt;GK70+GK72)*(GN62&gt;GO62)+(GK66+GK68=GK70+GK72)*(GN62=GO62)+(GK66+GK68&lt;GK70+GK72)*(GN62&lt;GO62)),"")</f>
        <v/>
      </c>
      <c r="GR62" s="293" t="str">
        <f>IF((GQ62&lt;&gt;""),IF(OR(GK66+GK68&lt;&gt;GK70+GK72,PrSettings!$M$4="●"),((GK66+GK68-GK70-GK72)=(GN62-GO62))*(GQ62=1),0),"")</f>
        <v/>
      </c>
      <c r="GS62" s="293" t="str">
        <f>IF((GR62&lt;&gt;""),IF(GQ62="0",0,(GK66+GK68=GN62)*(GK70+GK72=GO62)),"")</f>
        <v/>
      </c>
      <c r="GT62" s="293" t="str">
        <f>IF(GQ62&lt;&gt;"",IF((GU62&lt;&gt;2)+($B$62&amp;$D$62&lt;&gt;GJ62&amp;GL62)*($B$63&amp;$D$63&lt;&gt;GJ62&amp;GL62)*($D$62&amp;$B$62&lt;&gt;GJ62&amp;GL62)*($D$63&amp;$B$63&lt;&gt;GJ62&amp;GL62),0,IF(ABS(GK66+GK68-GK70-GK72)&gt;=PrSettings!$M$7,(ABS(GK66+GK68-GK70-GK72-GN62+GO62)&lt;=1)*1,IF(AND(GQ62,$F62=$G62,GK66+GK68&gt;=PrSettings!$M$6),(ABS(GN62-GK66-GK68)&lt;=1)*1,IF(AND(GQ62,GK66+GK68+GK70+GK72&gt;=PrSettings!$M$8),(ABS(GN62-GK66-GK68)+ABS(GO62-GK70-GK72)&lt;=1)*1,"")))),"")</f>
        <v/>
      </c>
      <c r="GU62" s="311" t="str">
        <f>IF(($C$62&amp;$C$63&amp;$E$62&amp;$E$63&lt;&gt;"")*(GJ$62&amp;GJ$63&amp;GL$62&amp;GL$63&lt;&gt;"")*(GJ62&amp;GL62&lt;&gt;""),IF(GP62&lt;&gt;1,0,COUNTIF($B$62:$B$63,GJ62)+COUNTIF($D$62:$D$63,GJ62))+IF(GP50&lt;&gt;1,0,COUNTIF($B$62:$B$63,GL62)+COUNTIF($D$62:$D$63,GL62)),"")</f>
        <v/>
      </c>
      <c r="GW62" s="306"/>
      <c r="GX62" s="566" t="str">
        <f>IF(GW62="","",VLOOKUP(GW62,Sprache!$D$5:$E$63,2,0))</f>
        <v/>
      </c>
      <c r="GY62" s="296"/>
      <c r="GZ62" s="292" t="str">
        <f>IF(GY62="","",VLOOKUP(GY62,Sprache!$D$5:$E$63,2,0))</f>
        <v/>
      </c>
      <c r="HA62" s="296"/>
      <c r="HB62" s="296"/>
      <c r="HC62" s="310">
        <f>COUNTIF(GW$62:GW$63,GW62)+COUNTIF(GY$62:GY$63,GW62)</f>
        <v>0</v>
      </c>
      <c r="HD62" s="293" t="str">
        <f>IF((HA62&lt;&gt;"")*(HB62&lt;&gt;"")*((IFERROR(VLOOKUP(GW62,$B$62:$F$63,5,0),"")&lt;&gt;"")+(IFERROR(VLOOKUP(GW62,$D$62:$G$63,4,0),"")&lt;&gt;""))*((IFERROR(VLOOKUP(GY62,$B$62:$F$63,5,0),"")&lt;&gt;"")+(IFERROR(VLOOKUP(GY62,$D$62:$G$63,4,0),"")&lt;&gt;"")),IF((HH62&lt;&gt;2)+($B$62&amp;$D$62&lt;&gt;GW62&amp;GY62)*($B$63&amp;$D$63&lt;&gt;GW62&amp;GY62)*($D$62&amp;$B$62&lt;&gt;GW62&amp;GY62)*($D$63&amp;$B$63&lt;&gt;GW62&amp;GY62),"0",(GX66+GX68&gt;GX70+GX72)*(HA62&gt;HB62)+(GX66+GX68=GX70+GX72)*(HA62=HB62)+(GX66+GX68&lt;GX70+GX72)*(HA62&lt;HB62)),"")</f>
        <v/>
      </c>
      <c r="HE62" s="293" t="str">
        <f>IF((HD62&lt;&gt;""),IF(OR(GX66+GX68&lt;&gt;GX70+GX72,PrSettings!$M$4="●"),((GX66+GX68-GX70-GX72)=(HA62-HB62))*(HD62=1),0),"")</f>
        <v/>
      </c>
      <c r="HF62" s="293" t="str">
        <f>IF((HE62&lt;&gt;""),IF(HD62="0",0,(GX66+GX68=HA62)*(GX70+GX72=HB62)),"")</f>
        <v/>
      </c>
      <c r="HG62" s="293" t="str">
        <f>IF(HD62&lt;&gt;"",IF((HH62&lt;&gt;2)+($B$62&amp;$D$62&lt;&gt;GW62&amp;GY62)*($B$63&amp;$D$63&lt;&gt;GW62&amp;GY62)*($D$62&amp;$B$62&lt;&gt;GW62&amp;GY62)*($D$63&amp;$B$63&lt;&gt;GW62&amp;GY62),0,IF(ABS(GX66+GX68-GX70-GX72)&gt;=PrSettings!$M$7,(ABS(GX66+GX68-GX70-GX72-HA62+HB62)&lt;=1)*1,IF(AND(HD62,$F62=$G62,GX66+GX68&gt;=PrSettings!$M$6),(ABS(HA62-GX66-GX68)&lt;=1)*1,IF(AND(HD62,GX66+GX68+GX70+GX72&gt;=PrSettings!$M$8),(ABS(HA62-GX66-GX68)+ABS(HB62-GX70-GX72)&lt;=1)*1,"")))),"")</f>
        <v/>
      </c>
      <c r="HH62" s="311" t="str">
        <f>IF(($C$62&amp;$C$63&amp;$E$62&amp;$E$63&lt;&gt;"")*(GW$62&amp;GW$63&amp;GY$62&amp;GY$63&lt;&gt;"")*(GW62&amp;GY62&lt;&gt;""),IF(HC62&lt;&gt;1,0,COUNTIF($B$62:$B$63,GW62)+COUNTIF($D$62:$D$63,GW62))+IF(HC50&lt;&gt;1,0,COUNTIF($B$62:$B$63,GY62)+COUNTIF($D$62:$D$63,GY62)),"")</f>
        <v/>
      </c>
      <c r="HJ62" s="306"/>
      <c r="HK62" s="566" t="str">
        <f>IF(HJ62="","",VLOOKUP(HJ62,Sprache!$D$5:$E$63,2,0))</f>
        <v/>
      </c>
      <c r="HL62" s="296"/>
      <c r="HM62" s="292" t="str">
        <f>IF(HL62="","",VLOOKUP(HL62,Sprache!$D$5:$E$63,2,0))</f>
        <v/>
      </c>
      <c r="HN62" s="296"/>
      <c r="HO62" s="296"/>
      <c r="HP62" s="310">
        <f>COUNTIF(HJ$62:HJ$63,HJ62)+COUNTIF(HL$62:HL$63,HJ62)</f>
        <v>0</v>
      </c>
      <c r="HQ62" s="293" t="str">
        <f>IF((HN62&lt;&gt;"")*(HO62&lt;&gt;"")*((IFERROR(VLOOKUP(HJ62,$B$62:$F$63,5,0),"")&lt;&gt;"")+(IFERROR(VLOOKUP(HJ62,$D$62:$G$63,4,0),"")&lt;&gt;""))*((IFERROR(VLOOKUP(HL62,$B$62:$F$63,5,0),"")&lt;&gt;"")+(IFERROR(VLOOKUP(HL62,$D$62:$G$63,4,0),"")&lt;&gt;"")),IF((HU62&lt;&gt;2)+($B$62&amp;$D$62&lt;&gt;HJ62&amp;HL62)*($B$63&amp;$D$63&lt;&gt;HJ62&amp;HL62)*($D$62&amp;$B$62&lt;&gt;HJ62&amp;HL62)*($D$63&amp;$B$63&lt;&gt;HJ62&amp;HL62),"0",(HK66+HK68&gt;HK70+HK72)*(HN62&gt;HO62)+(HK66+HK68=HK70+HK72)*(HN62=HO62)+(HK66+HK68&lt;HK70+HK72)*(HN62&lt;HO62)),"")</f>
        <v/>
      </c>
      <c r="HR62" s="293" t="str">
        <f>IF((HQ62&lt;&gt;""),IF(OR(HK66+HK68&lt;&gt;HK70+HK72,PrSettings!$M$4="●"),((HK66+HK68-HK70-HK72)=(HN62-HO62))*(HQ62=1),0),"")</f>
        <v/>
      </c>
      <c r="HS62" s="293" t="str">
        <f>IF((HR62&lt;&gt;""),IF(HQ62="0",0,(HK66+HK68=HN62)*(HK70+HK72=HO62)),"")</f>
        <v/>
      </c>
      <c r="HT62" s="293" t="str">
        <f>IF(HQ62&lt;&gt;"",IF((HU62&lt;&gt;2)+($B$62&amp;$D$62&lt;&gt;HJ62&amp;HL62)*($B$63&amp;$D$63&lt;&gt;HJ62&amp;HL62)*($D$62&amp;$B$62&lt;&gt;HJ62&amp;HL62)*($D$63&amp;$B$63&lt;&gt;HJ62&amp;HL62),0,IF(ABS(HK66+HK68-HK70-HK72)&gt;=PrSettings!$M$7,(ABS(HK66+HK68-HK70-HK72-HN62+HO62)&lt;=1)*1,IF(AND(HQ62,$F62=$G62,HK66+HK68&gt;=PrSettings!$M$6),(ABS(HN62-HK66-HK68)&lt;=1)*1,IF(AND(HQ62,HK66+HK68+HK70+HK72&gt;=PrSettings!$M$8),(ABS(HN62-HK66-HK68)+ABS(HO62-HK70-HK72)&lt;=1)*1,"")))),"")</f>
        <v/>
      </c>
      <c r="HU62" s="311" t="str">
        <f>IF(($C$62&amp;$C$63&amp;$E$62&amp;$E$63&lt;&gt;"")*(HJ$62&amp;HJ$63&amp;HL$62&amp;HL$63&lt;&gt;"")*(HJ62&amp;HL62&lt;&gt;""),IF(HP62&lt;&gt;1,0,COUNTIF($B$62:$B$63,HJ62)+COUNTIF($D$62:$D$63,HJ62))+IF(HP50&lt;&gt;1,0,COUNTIF($B$62:$B$63,HL62)+COUNTIF($D$62:$D$63,HL62)),"")</f>
        <v/>
      </c>
      <c r="HW62" s="306"/>
      <c r="HX62" s="566" t="str">
        <f>IF(HW62="","",VLOOKUP(HW62,Sprache!$D$5:$E$63,2,0))</f>
        <v/>
      </c>
      <c r="HY62" s="296"/>
      <c r="HZ62" s="292" t="str">
        <f>IF(HY62="","",VLOOKUP(HY62,Sprache!$D$5:$E$63,2,0))</f>
        <v/>
      </c>
      <c r="IA62" s="296"/>
      <c r="IB62" s="296"/>
      <c r="IC62" s="310">
        <f>COUNTIF(HW$62:HW$63,HW62)+COUNTIF(HY$62:HY$63,HW62)</f>
        <v>0</v>
      </c>
      <c r="ID62" s="293" t="str">
        <f>IF((IA62&lt;&gt;"")*(IB62&lt;&gt;"")*((IFERROR(VLOOKUP(HW62,$B$62:$F$63,5,0),"")&lt;&gt;"")+(IFERROR(VLOOKUP(HW62,$D$62:$G$63,4,0),"")&lt;&gt;""))*((IFERROR(VLOOKUP(HY62,$B$62:$F$63,5,0),"")&lt;&gt;"")+(IFERROR(VLOOKUP(HY62,$D$62:$G$63,4,0),"")&lt;&gt;"")),IF((IH62&lt;&gt;2)+($B$62&amp;$D$62&lt;&gt;HW62&amp;HY62)*($B$63&amp;$D$63&lt;&gt;HW62&amp;HY62)*($D$62&amp;$B$62&lt;&gt;HW62&amp;HY62)*($D$63&amp;$B$63&lt;&gt;HW62&amp;HY62),"0",(HX66+HX68&gt;HX70+HX72)*(IA62&gt;IB62)+(HX66+HX68=HX70+HX72)*(IA62=IB62)+(HX66+HX68&lt;HX70+HX72)*(IA62&lt;IB62)),"")</f>
        <v/>
      </c>
      <c r="IE62" s="293" t="str">
        <f>IF((ID62&lt;&gt;""),IF(OR(HX66+HX68&lt;&gt;HX70+HX72,PrSettings!$M$4="●"),((HX66+HX68-HX70-HX72)=(IA62-IB62))*(ID62=1),0),"")</f>
        <v/>
      </c>
      <c r="IF62" s="293" t="str">
        <f>IF((IE62&lt;&gt;""),IF(ID62="0",0,(HX66+HX68=IA62)*(HX70+HX72=IB62)),"")</f>
        <v/>
      </c>
      <c r="IG62" s="293" t="str">
        <f>IF(ID62&lt;&gt;"",IF((IH62&lt;&gt;2)+($B$62&amp;$D$62&lt;&gt;HW62&amp;HY62)*($B$63&amp;$D$63&lt;&gt;HW62&amp;HY62)*($D$62&amp;$B$62&lt;&gt;HW62&amp;HY62)*($D$63&amp;$B$63&lt;&gt;HW62&amp;HY62),0,IF(ABS(HX66+HX68-HX70-HX72)&gt;=PrSettings!$M$7,(ABS(HX66+HX68-HX70-HX72-IA62+IB62)&lt;=1)*1,IF(AND(ID62,$F62=$G62,HX66+HX68&gt;=PrSettings!$M$6),(ABS(IA62-HX66-HX68)&lt;=1)*1,IF(AND(ID62,HX66+HX68+HX70+HX72&gt;=PrSettings!$M$8),(ABS(IA62-HX66-HX68)+ABS(IB62-HX70-HX72)&lt;=1)*1,"")))),"")</f>
        <v/>
      </c>
      <c r="IH62" s="311" t="str">
        <f>IF(($C$62&amp;$C$63&amp;$E$62&amp;$E$63&lt;&gt;"")*(HW$62&amp;HW$63&amp;HY$62&amp;HY$63&lt;&gt;"")*(HW62&amp;HY62&lt;&gt;""),IF(IC62&lt;&gt;1,0,COUNTIF($B$62:$B$63,HW62)+COUNTIF($D$62:$D$63,HW62))+IF(IC50&lt;&gt;1,0,COUNTIF($B$62:$B$63,HY62)+COUNTIF($D$62:$D$63,HY62)),"")</f>
        <v/>
      </c>
      <c r="IJ62" s="306"/>
      <c r="IK62" s="566" t="str">
        <f>IF(IJ62="","",VLOOKUP(IJ62,Sprache!$D$5:$E$63,2,0))</f>
        <v/>
      </c>
      <c r="IL62" s="296"/>
      <c r="IM62" s="292" t="str">
        <f>IF(IL62="","",VLOOKUP(IL62,Sprache!$D$5:$E$63,2,0))</f>
        <v/>
      </c>
      <c r="IN62" s="296"/>
      <c r="IO62" s="296"/>
      <c r="IP62" s="310">
        <f>COUNTIF(IJ$62:IJ$63,IJ62)+COUNTIF(IL$62:IL$63,IJ62)</f>
        <v>0</v>
      </c>
      <c r="IQ62" s="293" t="str">
        <f>IF((IN62&lt;&gt;"")*(IO62&lt;&gt;"")*((IFERROR(VLOOKUP(IJ62,$B$62:$F$63,5,0),"")&lt;&gt;"")+(IFERROR(VLOOKUP(IJ62,$D$62:$G$63,4,0),"")&lt;&gt;""))*((IFERROR(VLOOKUP(IL62,$B$62:$F$63,5,0),"")&lt;&gt;"")+(IFERROR(VLOOKUP(IL62,$D$62:$G$63,4,0),"")&lt;&gt;"")),IF((IU62&lt;&gt;2)+($B$62&amp;$D$62&lt;&gt;IJ62&amp;IL62)*($B$63&amp;$D$63&lt;&gt;IJ62&amp;IL62)*($D$62&amp;$B$62&lt;&gt;IJ62&amp;IL62)*($D$63&amp;$B$63&lt;&gt;IJ62&amp;IL62),"0",(IK66+IK68&gt;IK70+IK72)*(IN62&gt;IO62)+(IK66+IK68=IK70+IK72)*(IN62=IO62)+(IK66+IK68&lt;IK70+IK72)*(IN62&lt;IO62)),"")</f>
        <v/>
      </c>
      <c r="IR62" s="293" t="str">
        <f>IF((IQ62&lt;&gt;""),IF(OR(IK66+IK68&lt;&gt;IK70+IK72,PrSettings!$M$4="●"),((IK66+IK68-IK70-IK72)=(IN62-IO62))*(IQ62=1),0),"")</f>
        <v/>
      </c>
      <c r="IS62" s="293" t="str">
        <f>IF((IR62&lt;&gt;""),IF(IQ62="0",0,(IK66+IK68=IN62)*(IK70+IK72=IO62)),"")</f>
        <v/>
      </c>
      <c r="IT62" s="293" t="str">
        <f>IF(IQ62&lt;&gt;"",IF((IU62&lt;&gt;2)+($B$62&amp;$D$62&lt;&gt;IJ62&amp;IL62)*($B$63&amp;$D$63&lt;&gt;IJ62&amp;IL62)*($D$62&amp;$B$62&lt;&gt;IJ62&amp;IL62)*($D$63&amp;$B$63&lt;&gt;IJ62&amp;IL62),0,IF(ABS(IK66+IK68-IK70-IK72)&gt;=PrSettings!$M$7,(ABS(IK66+IK68-IK70-IK72-IN62+IO62)&lt;=1)*1,IF(AND(IQ62,$F62=$G62,IK66+IK68&gt;=PrSettings!$M$6),(ABS(IN62-IK66-IK68)&lt;=1)*1,IF(AND(IQ62,IK66+IK68+IK70+IK72&gt;=PrSettings!$M$8),(ABS(IN62-IK66-IK68)+ABS(IO62-IK70-IK72)&lt;=1)*1,"")))),"")</f>
        <v/>
      </c>
      <c r="IU62" s="311" t="str">
        <f>IF(($C$62&amp;$C$63&amp;$E$62&amp;$E$63&lt;&gt;"")*(IJ$62&amp;IJ$63&amp;IL$62&amp;IL$63&lt;&gt;"")*(IJ62&amp;IL62&lt;&gt;""),IF(IP62&lt;&gt;1,0,COUNTIF($B$62:$B$63,IJ62)+COUNTIF($D$62:$D$63,IJ62))+IF(IP50&lt;&gt;1,0,COUNTIF($B$62:$B$63,IL62)+COUNTIF($D$62:$D$63,IL62)),"")</f>
        <v/>
      </c>
      <c r="IW62" s="306"/>
      <c r="IX62" s="566" t="str">
        <f>IF(IW62="","",VLOOKUP(IW62,Sprache!$D$5:$E$63,2,0))</f>
        <v/>
      </c>
      <c r="IY62" s="296"/>
      <c r="IZ62" s="292" t="str">
        <f>IF(IY62="","",VLOOKUP(IY62,Sprache!$D$5:$E$63,2,0))</f>
        <v/>
      </c>
      <c r="JA62" s="296"/>
      <c r="JB62" s="296"/>
      <c r="JC62" s="310">
        <f>COUNTIF(IW$62:IW$63,IW62)+COUNTIF(IY$62:IY$63,IW62)</f>
        <v>0</v>
      </c>
      <c r="JD62" s="293" t="str">
        <f>IF((JA62&lt;&gt;"")*(JB62&lt;&gt;"")*((IFERROR(VLOOKUP(IW62,$B$62:$F$63,5,0),"")&lt;&gt;"")+(IFERROR(VLOOKUP(IW62,$D$62:$G$63,4,0),"")&lt;&gt;""))*((IFERROR(VLOOKUP(IY62,$B$62:$F$63,5,0),"")&lt;&gt;"")+(IFERROR(VLOOKUP(IY62,$D$62:$G$63,4,0),"")&lt;&gt;"")),IF((JH62&lt;&gt;2)+($B$62&amp;$D$62&lt;&gt;IW62&amp;IY62)*($B$63&amp;$D$63&lt;&gt;IW62&amp;IY62)*($D$62&amp;$B$62&lt;&gt;IW62&amp;IY62)*($D$63&amp;$B$63&lt;&gt;IW62&amp;IY62),"0",(IX66+IX68&gt;IX70+IX72)*(JA62&gt;JB62)+(IX66+IX68=IX70+IX72)*(JA62=JB62)+(IX66+IX68&lt;IX70+IX72)*(JA62&lt;JB62)),"")</f>
        <v/>
      </c>
      <c r="JE62" s="293" t="str">
        <f>IF((JD62&lt;&gt;""),IF(OR(IX66+IX68&lt;&gt;IX70+IX72,PrSettings!$M$4="●"),((IX66+IX68-IX70-IX72)=(JA62-JB62))*(JD62=1),0),"")</f>
        <v/>
      </c>
      <c r="JF62" s="293" t="str">
        <f>IF((JE62&lt;&gt;""),IF(JD62="0",0,(IX66+IX68=JA62)*(IX70+IX72=JB62)),"")</f>
        <v/>
      </c>
      <c r="JG62" s="293" t="str">
        <f>IF(JD62&lt;&gt;"",IF((JH62&lt;&gt;2)+($B$62&amp;$D$62&lt;&gt;IW62&amp;IY62)*($B$63&amp;$D$63&lt;&gt;IW62&amp;IY62)*($D$62&amp;$B$62&lt;&gt;IW62&amp;IY62)*($D$63&amp;$B$63&lt;&gt;IW62&amp;IY62),0,IF(ABS(IX66+IX68-IX70-IX72)&gt;=PrSettings!$M$7,(ABS(IX66+IX68-IX70-IX72-JA62+JB62)&lt;=1)*1,IF(AND(JD62,$F62=$G62,IX66+IX68&gt;=PrSettings!$M$6),(ABS(JA62-IX66-IX68)&lt;=1)*1,IF(AND(JD62,IX66+IX68+IX70+IX72&gt;=PrSettings!$M$8),(ABS(JA62-IX66-IX68)+ABS(JB62-IX70-IX72)&lt;=1)*1,"")))),"")</f>
        <v/>
      </c>
      <c r="JH62" s="311" t="str">
        <f>IF(($C$62&amp;$C$63&amp;$E$62&amp;$E$63&lt;&gt;"")*(IW$62&amp;IW$63&amp;IY$62&amp;IY$63&lt;&gt;"")*(IW62&amp;IY62&lt;&gt;""),IF(JC62&lt;&gt;1,0,COUNTIF($B$62:$B$63,IW62)+COUNTIF($D$62:$D$63,IW62))+IF(JC50&lt;&gt;1,0,COUNTIF($B$62:$B$63,IY62)+COUNTIF($D$62:$D$63,IY62)),"")</f>
        <v/>
      </c>
      <c r="JJ62" s="306"/>
      <c r="JK62" s="566" t="str">
        <f>IF(JJ62="","",VLOOKUP(JJ62,Sprache!$D$5:$E$63,2,0))</f>
        <v/>
      </c>
      <c r="JL62" s="296"/>
      <c r="JM62" s="292" t="str">
        <f>IF(JL62="","",VLOOKUP(JL62,Sprache!$D$5:$E$63,2,0))</f>
        <v/>
      </c>
      <c r="JN62" s="296"/>
      <c r="JO62" s="296"/>
      <c r="JP62" s="310">
        <f>COUNTIF(JJ$62:JJ$63,JJ62)+COUNTIF(JL$62:JL$63,JJ62)</f>
        <v>0</v>
      </c>
      <c r="JQ62" s="293" t="str">
        <f>IF((JN62&lt;&gt;"")*(JO62&lt;&gt;"")*((IFERROR(VLOOKUP(JJ62,$B$62:$F$63,5,0),"")&lt;&gt;"")+(IFERROR(VLOOKUP(JJ62,$D$62:$G$63,4,0),"")&lt;&gt;""))*((IFERROR(VLOOKUP(JL62,$B$62:$F$63,5,0),"")&lt;&gt;"")+(IFERROR(VLOOKUP(JL62,$D$62:$G$63,4,0),"")&lt;&gt;"")),IF((JU62&lt;&gt;2)+($B$62&amp;$D$62&lt;&gt;JJ62&amp;JL62)*($B$63&amp;$D$63&lt;&gt;JJ62&amp;JL62)*($D$62&amp;$B$62&lt;&gt;JJ62&amp;JL62)*($D$63&amp;$B$63&lt;&gt;JJ62&amp;JL62),"0",(JK66+JK68&gt;JK70+JK72)*(JN62&gt;JO62)+(JK66+JK68=JK70+JK72)*(JN62=JO62)+(JK66+JK68&lt;JK70+JK72)*(JN62&lt;JO62)),"")</f>
        <v/>
      </c>
      <c r="JR62" s="293" t="str">
        <f>IF((JQ62&lt;&gt;""),IF(OR(JK66+JK68&lt;&gt;JK70+JK72,PrSettings!$M$4="●"),((JK66+JK68-JK70-JK72)=(JN62-JO62))*(JQ62=1),0),"")</f>
        <v/>
      </c>
      <c r="JS62" s="293" t="str">
        <f>IF((JR62&lt;&gt;""),IF(JQ62="0",0,(JK66+JK68=JN62)*(JK70+JK72=JO62)),"")</f>
        <v/>
      </c>
      <c r="JT62" s="293" t="str">
        <f>IF(JQ62&lt;&gt;"",IF((JU62&lt;&gt;2)+($B$62&amp;$D$62&lt;&gt;JJ62&amp;JL62)*($B$63&amp;$D$63&lt;&gt;JJ62&amp;JL62)*($D$62&amp;$B$62&lt;&gt;JJ62&amp;JL62)*($D$63&amp;$B$63&lt;&gt;JJ62&amp;JL62),0,IF(ABS(JK66+JK68-JK70-JK72)&gt;=PrSettings!$M$7,(ABS(JK66+JK68-JK70-JK72-JN62+JO62)&lt;=1)*1,IF(AND(JQ62,$F62=$G62,JK66+JK68&gt;=PrSettings!$M$6),(ABS(JN62-JK66-JK68)&lt;=1)*1,IF(AND(JQ62,JK66+JK68+JK70+JK72&gt;=PrSettings!$M$8),(ABS(JN62-JK66-JK68)+ABS(JO62-JK70-JK72)&lt;=1)*1,"")))),"")</f>
        <v/>
      </c>
      <c r="JU62" s="311" t="str">
        <f>IF(($C$62&amp;$C$63&amp;$E$62&amp;$E$63&lt;&gt;"")*(JJ$62&amp;JJ$63&amp;JL$62&amp;JL$63&lt;&gt;"")*(JJ62&amp;JL62&lt;&gt;""),IF(JP62&lt;&gt;1,0,COUNTIF($B$62:$B$63,JJ62)+COUNTIF($D$62:$D$63,JJ62))+IF(JP50&lt;&gt;1,0,COUNTIF($B$62:$B$63,JL62)+COUNTIF($D$62:$D$63,JL62)),"")</f>
        <v/>
      </c>
      <c r="JW62" s="306"/>
      <c r="JX62" s="566" t="str">
        <f>IF(JW62="","",VLOOKUP(JW62,Sprache!$D$5:$E$63,2,0))</f>
        <v/>
      </c>
      <c r="JY62" s="296"/>
      <c r="JZ62" s="292" t="str">
        <f>IF(JY62="","",VLOOKUP(JY62,Sprache!$D$5:$E$63,2,0))</f>
        <v/>
      </c>
      <c r="KA62" s="296"/>
      <c r="KB62" s="296"/>
      <c r="KC62" s="310">
        <f>COUNTIF(JW$62:JW$63,JW62)+COUNTIF(JY$62:JY$63,JW62)</f>
        <v>0</v>
      </c>
      <c r="KD62" s="293" t="str">
        <f>IF((KA62&lt;&gt;"")*(KB62&lt;&gt;"")*((IFERROR(VLOOKUP(JW62,$B$62:$F$63,5,0),"")&lt;&gt;"")+(IFERROR(VLOOKUP(JW62,$D$62:$G$63,4,0),"")&lt;&gt;""))*((IFERROR(VLOOKUP(JY62,$B$62:$F$63,5,0),"")&lt;&gt;"")+(IFERROR(VLOOKUP(JY62,$D$62:$G$63,4,0),"")&lt;&gt;"")),IF((KH62&lt;&gt;2)+($B$62&amp;$D$62&lt;&gt;JW62&amp;JY62)*($B$63&amp;$D$63&lt;&gt;JW62&amp;JY62)*($D$62&amp;$B$62&lt;&gt;JW62&amp;JY62)*($D$63&amp;$B$63&lt;&gt;JW62&amp;JY62),"0",(JX66+JX68&gt;JX70+JX72)*(KA62&gt;KB62)+(JX66+JX68=JX70+JX72)*(KA62=KB62)+(JX66+JX68&lt;JX70+JX72)*(KA62&lt;KB62)),"")</f>
        <v/>
      </c>
      <c r="KE62" s="293" t="str">
        <f>IF((KD62&lt;&gt;""),IF(OR(JX66+JX68&lt;&gt;JX70+JX72,PrSettings!$M$4="●"),((JX66+JX68-JX70-JX72)=(KA62-KB62))*(KD62=1),0),"")</f>
        <v/>
      </c>
      <c r="KF62" s="293" t="str">
        <f>IF((KE62&lt;&gt;""),IF(KD62="0",0,(JX66+JX68=KA62)*(JX70+JX72=KB62)),"")</f>
        <v/>
      </c>
      <c r="KG62" s="293" t="str">
        <f>IF(KD62&lt;&gt;"",IF((KH62&lt;&gt;2)+($B$62&amp;$D$62&lt;&gt;JW62&amp;JY62)*($B$63&amp;$D$63&lt;&gt;JW62&amp;JY62)*($D$62&amp;$B$62&lt;&gt;JW62&amp;JY62)*($D$63&amp;$B$63&lt;&gt;JW62&amp;JY62),0,IF(ABS(JX66+JX68-JX70-JX72)&gt;=PrSettings!$M$7,(ABS(JX66+JX68-JX70-JX72-KA62+KB62)&lt;=1)*1,IF(AND(KD62,$F62=$G62,JX66+JX68&gt;=PrSettings!$M$6),(ABS(KA62-JX66-JX68)&lt;=1)*1,IF(AND(KD62,JX66+JX68+JX70+JX72&gt;=PrSettings!$M$8),(ABS(KA62-JX66-JX68)+ABS(KB62-JX70-JX72)&lt;=1)*1,"")))),"")</f>
        <v/>
      </c>
      <c r="KH62" s="311" t="str">
        <f>IF(($C$62&amp;$C$63&amp;$E$62&amp;$E$63&lt;&gt;"")*(JW$62&amp;JW$63&amp;JY$62&amp;JY$63&lt;&gt;"")*(JW62&amp;JY62&lt;&gt;""),IF(KC62&lt;&gt;1,0,COUNTIF($B$62:$B$63,JW62)+COUNTIF($D$62:$D$63,JW62))+IF(KC50&lt;&gt;1,0,COUNTIF($B$62:$B$63,JY62)+COUNTIF($D$62:$D$63,JY62)),"")</f>
        <v/>
      </c>
      <c r="KJ62" s="306"/>
      <c r="KK62" s="566" t="str">
        <f>IF(KJ62="","",VLOOKUP(KJ62,Sprache!$D$5:$E$63,2,0))</f>
        <v/>
      </c>
      <c r="KL62" s="296"/>
      <c r="KM62" s="292" t="str">
        <f>IF(KL62="","",VLOOKUP(KL62,Sprache!$D$5:$E$63,2,0))</f>
        <v/>
      </c>
      <c r="KN62" s="296"/>
      <c r="KO62" s="296"/>
      <c r="KP62" s="310">
        <f>COUNTIF(KJ$62:KJ$63,KJ62)+COUNTIF(KL$62:KL$63,KJ62)</f>
        <v>0</v>
      </c>
      <c r="KQ62" s="293" t="str">
        <f>IF((KN62&lt;&gt;"")*(KO62&lt;&gt;"")*((IFERROR(VLOOKUP(KJ62,$B$62:$F$63,5,0),"")&lt;&gt;"")+(IFERROR(VLOOKUP(KJ62,$D$62:$G$63,4,0),"")&lt;&gt;""))*((IFERROR(VLOOKUP(KL62,$B$62:$F$63,5,0),"")&lt;&gt;"")+(IFERROR(VLOOKUP(KL62,$D$62:$G$63,4,0),"")&lt;&gt;"")),IF((KU62&lt;&gt;2)+($B$62&amp;$D$62&lt;&gt;KJ62&amp;KL62)*($B$63&amp;$D$63&lt;&gt;KJ62&amp;KL62)*($D$62&amp;$B$62&lt;&gt;KJ62&amp;KL62)*($D$63&amp;$B$63&lt;&gt;KJ62&amp;KL62),"0",(KK66+KK68&gt;KK70+KK72)*(KN62&gt;KO62)+(KK66+KK68=KK70+KK72)*(KN62=KO62)+(KK66+KK68&lt;KK70+KK72)*(KN62&lt;KO62)),"")</f>
        <v/>
      </c>
      <c r="KR62" s="293" t="str">
        <f>IF((KQ62&lt;&gt;""),IF(OR(KK66+KK68&lt;&gt;KK70+KK72,PrSettings!$M$4="●"),((KK66+KK68-KK70-KK72)=(KN62-KO62))*(KQ62=1),0),"")</f>
        <v/>
      </c>
      <c r="KS62" s="293" t="str">
        <f>IF((KR62&lt;&gt;""),IF(KQ62="0",0,(KK66+KK68=KN62)*(KK70+KK72=KO62)),"")</f>
        <v/>
      </c>
      <c r="KT62" s="293" t="str">
        <f>IF(KQ62&lt;&gt;"",IF((KU62&lt;&gt;2)+($B$62&amp;$D$62&lt;&gt;KJ62&amp;KL62)*($B$63&amp;$D$63&lt;&gt;KJ62&amp;KL62)*($D$62&amp;$B$62&lt;&gt;KJ62&amp;KL62)*($D$63&amp;$B$63&lt;&gt;KJ62&amp;KL62),0,IF(ABS(KK66+KK68-KK70-KK72)&gt;=PrSettings!$M$7,(ABS(KK66+KK68-KK70-KK72-KN62+KO62)&lt;=1)*1,IF(AND(KQ62,$F62=$G62,KK66+KK68&gt;=PrSettings!$M$6),(ABS(KN62-KK66-KK68)&lt;=1)*1,IF(AND(KQ62,KK66+KK68+KK70+KK72&gt;=PrSettings!$M$8),(ABS(KN62-KK66-KK68)+ABS(KO62-KK70-KK72)&lt;=1)*1,"")))),"")</f>
        <v/>
      </c>
      <c r="KU62" s="311" t="str">
        <f>IF(($C$62&amp;$C$63&amp;$E$62&amp;$E$63&lt;&gt;"")*(KJ$62&amp;KJ$63&amp;KL$62&amp;KL$63&lt;&gt;"")*(KJ62&amp;KL62&lt;&gt;""),IF(KP62&lt;&gt;1,0,COUNTIF($B$62:$B$63,KJ62)+COUNTIF($D$62:$D$63,KJ62))+IF(KP50&lt;&gt;1,0,COUNTIF($B$62:$B$63,KL62)+COUNTIF($D$62:$D$63,KL62)),"")</f>
        <v/>
      </c>
      <c r="KW62" s="306"/>
      <c r="KX62" s="566" t="str">
        <f>IF(KW62="","",VLOOKUP(KW62,Sprache!$D$5:$E$63,2,0))</f>
        <v/>
      </c>
      <c r="KY62" s="296"/>
      <c r="KZ62" s="292" t="str">
        <f>IF(KY62="","",VLOOKUP(KY62,Sprache!$D$5:$E$63,2,0))</f>
        <v/>
      </c>
      <c r="LA62" s="296"/>
      <c r="LB62" s="296"/>
      <c r="LC62" s="310">
        <f>COUNTIF(KW$62:KW$63,KW62)+COUNTIF(KY$62:KY$63,KW62)</f>
        <v>0</v>
      </c>
      <c r="LD62" s="293" t="str">
        <f>IF((LA62&lt;&gt;"")*(LB62&lt;&gt;"")*((IFERROR(VLOOKUP(KW62,$B$62:$F$63,5,0),"")&lt;&gt;"")+(IFERROR(VLOOKUP(KW62,$D$62:$G$63,4,0),"")&lt;&gt;""))*((IFERROR(VLOOKUP(KY62,$B$62:$F$63,5,0),"")&lt;&gt;"")+(IFERROR(VLOOKUP(KY62,$D$62:$G$63,4,0),"")&lt;&gt;"")),IF((LH62&lt;&gt;2)+($B$62&amp;$D$62&lt;&gt;KW62&amp;KY62)*($B$63&amp;$D$63&lt;&gt;KW62&amp;KY62)*($D$62&amp;$B$62&lt;&gt;KW62&amp;KY62)*($D$63&amp;$B$63&lt;&gt;KW62&amp;KY62),"0",(KX66+KX68&gt;KX70+KX72)*(LA62&gt;LB62)+(KX66+KX68=KX70+KX72)*(LA62=LB62)+(KX66+KX68&lt;KX70+KX72)*(LA62&lt;LB62)),"")</f>
        <v/>
      </c>
      <c r="LE62" s="293" t="str">
        <f>IF((LD62&lt;&gt;""),IF(OR(KX66+KX68&lt;&gt;KX70+KX72,PrSettings!$M$4="●"),((KX66+KX68-KX70-KX72)=(LA62-LB62))*(LD62=1),0),"")</f>
        <v/>
      </c>
      <c r="LF62" s="293" t="str">
        <f>IF((LE62&lt;&gt;""),IF(LD62="0",0,(KX66+KX68=LA62)*(KX70+KX72=LB62)),"")</f>
        <v/>
      </c>
      <c r="LG62" s="293" t="str">
        <f>IF(LD62&lt;&gt;"",IF((LH62&lt;&gt;2)+($B$62&amp;$D$62&lt;&gt;KW62&amp;KY62)*($B$63&amp;$D$63&lt;&gt;KW62&amp;KY62)*($D$62&amp;$B$62&lt;&gt;KW62&amp;KY62)*($D$63&amp;$B$63&lt;&gt;KW62&amp;KY62),0,IF(ABS(KX66+KX68-KX70-KX72)&gt;=PrSettings!$M$7,(ABS(KX66+KX68-KX70-KX72-LA62+LB62)&lt;=1)*1,IF(AND(LD62,$F62=$G62,KX66+KX68&gt;=PrSettings!$M$6),(ABS(LA62-KX66-KX68)&lt;=1)*1,IF(AND(LD62,KX66+KX68+KX70+KX72&gt;=PrSettings!$M$8),(ABS(LA62-KX66-KX68)+ABS(LB62-KX70-KX72)&lt;=1)*1,"")))),"")</f>
        <v/>
      </c>
      <c r="LH62" s="311" t="str">
        <f>IF(($C$62&amp;$C$63&amp;$E$62&amp;$E$63&lt;&gt;"")*(KW$62&amp;KW$63&amp;KY$62&amp;KY$63&lt;&gt;"")*(KW62&amp;KY62&lt;&gt;""),IF(LC62&lt;&gt;1,0,COUNTIF($B$62:$B$63,KW62)+COUNTIF($D$62:$D$63,KW62))+IF(LC50&lt;&gt;1,0,COUNTIF($B$62:$B$63,KY62)+COUNTIF($D$62:$D$63,KY62)),"")</f>
        <v/>
      </c>
      <c r="LJ62" s="306"/>
      <c r="LK62" s="566" t="str">
        <f>IF(LJ62="","",VLOOKUP(LJ62,Sprache!$D$5:$E$63,2,0))</f>
        <v/>
      </c>
      <c r="LL62" s="296"/>
      <c r="LM62" s="292" t="str">
        <f>IF(LL62="","",VLOOKUP(LL62,Sprache!$D$5:$E$63,2,0))</f>
        <v/>
      </c>
      <c r="LN62" s="296"/>
      <c r="LO62" s="296"/>
      <c r="LP62" s="310">
        <f>COUNTIF(LJ$62:LJ$63,LJ62)+COUNTIF(LL$62:LL$63,LJ62)</f>
        <v>0</v>
      </c>
      <c r="LQ62" s="293" t="str">
        <f>IF((LN62&lt;&gt;"")*(LO62&lt;&gt;"")*((IFERROR(VLOOKUP(LJ62,$B$62:$F$63,5,0),"")&lt;&gt;"")+(IFERROR(VLOOKUP(LJ62,$D$62:$G$63,4,0),"")&lt;&gt;""))*((IFERROR(VLOOKUP(LL62,$B$62:$F$63,5,0),"")&lt;&gt;"")+(IFERROR(VLOOKUP(LL62,$D$62:$G$63,4,0),"")&lt;&gt;"")),IF((LU62&lt;&gt;2)+($B$62&amp;$D$62&lt;&gt;LJ62&amp;LL62)*($B$63&amp;$D$63&lt;&gt;LJ62&amp;LL62)*($D$62&amp;$B$62&lt;&gt;LJ62&amp;LL62)*($D$63&amp;$B$63&lt;&gt;LJ62&amp;LL62),"0",(LK66+LK68&gt;LK70+LK72)*(LN62&gt;LO62)+(LK66+LK68=LK70+LK72)*(LN62=LO62)+(LK66+LK68&lt;LK70+LK72)*(LN62&lt;LO62)),"")</f>
        <v/>
      </c>
      <c r="LR62" s="293" t="str">
        <f>IF((LQ62&lt;&gt;""),IF(OR(LK66+LK68&lt;&gt;LK70+LK72,PrSettings!$M$4="●"),((LK66+LK68-LK70-LK72)=(LN62-LO62))*(LQ62=1),0),"")</f>
        <v/>
      </c>
      <c r="LS62" s="293" t="str">
        <f>IF((LR62&lt;&gt;""),IF(LQ62="0",0,(LK66+LK68=LN62)*(LK70+LK72=LO62)),"")</f>
        <v/>
      </c>
      <c r="LT62" s="293" t="str">
        <f>IF(LQ62&lt;&gt;"",IF((LU62&lt;&gt;2)+($B$62&amp;$D$62&lt;&gt;LJ62&amp;LL62)*($B$63&amp;$D$63&lt;&gt;LJ62&amp;LL62)*($D$62&amp;$B$62&lt;&gt;LJ62&amp;LL62)*($D$63&amp;$B$63&lt;&gt;LJ62&amp;LL62),0,IF(ABS(LK66+LK68-LK70-LK72)&gt;=PrSettings!$M$7,(ABS(LK66+LK68-LK70-LK72-LN62+LO62)&lt;=1)*1,IF(AND(LQ62,$F62=$G62,LK66+LK68&gt;=PrSettings!$M$6),(ABS(LN62-LK66-LK68)&lt;=1)*1,IF(AND(LQ62,LK66+LK68+LK70+LK72&gt;=PrSettings!$M$8),(ABS(LN62-LK66-LK68)+ABS(LO62-LK70-LK72)&lt;=1)*1,"")))),"")</f>
        <v/>
      </c>
      <c r="LU62" s="311" t="str">
        <f>IF(($C$62&amp;$C$63&amp;$E$62&amp;$E$63&lt;&gt;"")*(LJ$62&amp;LJ$63&amp;LL$62&amp;LL$63&lt;&gt;"")*(LJ62&amp;LL62&lt;&gt;""),IF(LP62&lt;&gt;1,0,COUNTIF($B$62:$B$63,LJ62)+COUNTIF($D$62:$D$63,LJ62))+IF(LP50&lt;&gt;1,0,COUNTIF($B$62:$B$63,LL62)+COUNTIF($D$62:$D$63,LL62)),"")</f>
        <v/>
      </c>
      <c r="LW62" s="306"/>
      <c r="LX62" s="566" t="str">
        <f>IF(LW62="","",VLOOKUP(LW62,Sprache!$D$5:$E$63,2,0))</f>
        <v/>
      </c>
      <c r="LY62" s="296"/>
      <c r="LZ62" s="292" t="str">
        <f>IF(LY62="","",VLOOKUP(LY62,Sprache!$D$5:$E$63,2,0))</f>
        <v/>
      </c>
      <c r="MA62" s="296"/>
      <c r="MB62" s="296"/>
      <c r="MC62" s="310">
        <f>COUNTIF(LW$62:LW$63,LW62)+COUNTIF(LY$62:LY$63,LW62)</f>
        <v>0</v>
      </c>
      <c r="MD62" s="293" t="str">
        <f>IF((MA62&lt;&gt;"")*(MB62&lt;&gt;"")*((IFERROR(VLOOKUP(LW62,$B$62:$F$63,5,0),"")&lt;&gt;"")+(IFERROR(VLOOKUP(LW62,$D$62:$G$63,4,0),"")&lt;&gt;""))*((IFERROR(VLOOKUP(LY62,$B$62:$F$63,5,0),"")&lt;&gt;"")+(IFERROR(VLOOKUP(LY62,$D$62:$G$63,4,0),"")&lt;&gt;"")),IF((MH62&lt;&gt;2)+($B$62&amp;$D$62&lt;&gt;LW62&amp;LY62)*($B$63&amp;$D$63&lt;&gt;LW62&amp;LY62)*($D$62&amp;$B$62&lt;&gt;LW62&amp;LY62)*($D$63&amp;$B$63&lt;&gt;LW62&amp;LY62),"0",(LX66+LX68&gt;LX70+LX72)*(MA62&gt;MB62)+(LX66+LX68=LX70+LX72)*(MA62=MB62)+(LX66+LX68&lt;LX70+LX72)*(MA62&lt;MB62)),"")</f>
        <v/>
      </c>
      <c r="ME62" s="293" t="str">
        <f>IF((MD62&lt;&gt;""),IF(OR(LX66+LX68&lt;&gt;LX70+LX72,PrSettings!$M$4="●"),((LX66+LX68-LX70-LX72)=(MA62-MB62))*(MD62=1),0),"")</f>
        <v/>
      </c>
      <c r="MF62" s="293" t="str">
        <f>IF((ME62&lt;&gt;""),IF(MD62="0",0,(LX66+LX68=MA62)*(LX70+LX72=MB62)),"")</f>
        <v/>
      </c>
      <c r="MG62" s="293" t="str">
        <f>IF(MD62&lt;&gt;"",IF((MH62&lt;&gt;2)+($B$62&amp;$D$62&lt;&gt;LW62&amp;LY62)*($B$63&amp;$D$63&lt;&gt;LW62&amp;LY62)*($D$62&amp;$B$62&lt;&gt;LW62&amp;LY62)*($D$63&amp;$B$63&lt;&gt;LW62&amp;LY62),0,IF(ABS(LX66+LX68-LX70-LX72)&gt;=PrSettings!$M$7,(ABS(LX66+LX68-LX70-LX72-MA62+MB62)&lt;=1)*1,IF(AND(MD62,$F62=$G62,LX66+LX68&gt;=PrSettings!$M$6),(ABS(MA62-LX66-LX68)&lt;=1)*1,IF(AND(MD62,LX66+LX68+LX70+LX72&gt;=PrSettings!$M$8),(ABS(MA62-LX66-LX68)+ABS(MB62-LX70-LX72)&lt;=1)*1,"")))),"")</f>
        <v/>
      </c>
      <c r="MH62" s="311" t="str">
        <f>IF(($C$62&amp;$C$63&amp;$E$62&amp;$E$63&lt;&gt;"")*(LW$62&amp;LW$63&amp;LY$62&amp;LY$63&lt;&gt;"")*(LW62&amp;LY62&lt;&gt;""),IF(MC62&lt;&gt;1,0,COUNTIF($B$62:$B$63,LW62)+COUNTIF($D$62:$D$63,LW62))+IF(MC50&lt;&gt;1,0,COUNTIF($B$62:$B$63,LY62)+COUNTIF($D$62:$D$63,LY62)),"")</f>
        <v/>
      </c>
    </row>
    <row r="63" spans="1:346" x14ac:dyDescent="0.25">
      <c r="B63" s="291" t="str">
        <f>IF(C63="","",INDEX(Groups!$C$7:$C$35,MATCH(C63,Groups!$D$7:$D$35,0)))</f>
        <v/>
      </c>
      <c r="C63" s="292" t="str">
        <f>EURO!$R$74</f>
        <v/>
      </c>
      <c r="D63" s="293" t="str">
        <f>IF(E63="","",INDEX(Groups!$C$7:$C$35,MATCH(E63,Groups!$D$7:$D$35,0)))</f>
        <v/>
      </c>
      <c r="E63" s="292" t="str">
        <f>EURO!$T$74</f>
        <v/>
      </c>
      <c r="F63" s="294" t="str">
        <f>IF(AND(EURO!$R$75&lt;&gt;"",EURO!$T$75&lt;&gt;""),EURO!$R$75,"")</f>
        <v/>
      </c>
      <c r="G63" s="295" t="str">
        <f>IF(AND(EURO!$R$75&lt;&gt;"",EURO!$T$75&lt;&gt;""),EURO!$T$75,"")</f>
        <v/>
      </c>
      <c r="H63" s="558" t="str">
        <f>IF(AND(F63&lt;&gt;"",G63&lt;&gt;"",F63=G63,EURO!$R$77&lt;&gt;"",EURO!$T$77&lt;&gt;""),"("&amp;EURO!$R$77&amp;Sprache!$E$149&amp;EURO!$T$77&amp;")","")</f>
        <v/>
      </c>
      <c r="J63" s="306"/>
      <c r="K63" s="566" t="str">
        <f>IF(J63="","",VLOOKUP(J63,Sprache!$D$5:$E$63,2,0))</f>
        <v/>
      </c>
      <c r="L63" s="296"/>
      <c r="M63" s="292" t="str">
        <f>IF(L63="","",VLOOKUP(L63,Sprache!$D$5:$E$63,2,0))</f>
        <v/>
      </c>
      <c r="N63" s="296"/>
      <c r="O63" s="296"/>
      <c r="P63" s="319">
        <f>COUNTIF(J$62:J$63,J63)+COUNTIF(L$62:L$63,J63)</f>
        <v>0</v>
      </c>
      <c r="Q63" s="293" t="str">
        <f>IF((N63&lt;&gt;"")*(O63&lt;&gt;"")*((IFERROR(VLOOKUP(J63,$B$62:$F$63,5,0),"")&lt;&gt;"")+(IFERROR(VLOOKUP(J63,$D$62:$G$63,4,0),"")&lt;&gt;""))*((IFERROR(VLOOKUP(L63,$B$62:$F$63,5,0),"")&lt;&gt;"")+(IFERROR(VLOOKUP(L63,$D$62:$G$63,4,0),"")&lt;&gt;"")),IF((U63&lt;&gt;2)+($B$62&amp;$D$62&lt;&gt;J63&amp;L63)*($B$63&amp;$D$63&lt;&gt;J63&amp;L63)*($D$62&amp;$B$62&lt;&gt;J63&amp;L63)*($D$63&amp;$B$63&lt;&gt;J63&amp;L63),"0",(K67+K69&gt;K71+K73)*(N63&gt;O63)+(K67+K69=K71+K73)*(N63=O63)+(K67+K69&lt;K71+K73)*(N63&lt;O63)),"")</f>
        <v/>
      </c>
      <c r="R63" s="293" t="str">
        <f>IF((Q63&lt;&gt;""),IF(OR(K67+K69&lt;&gt;K71+K73,PrSettings!$M$4="●"),((K67+K69-K71-K73)=(N63-O63))*(Q63=1),0),"")</f>
        <v/>
      </c>
      <c r="S63" s="293" t="str">
        <f>IF((R63&lt;&gt;""),IF(Q63="0",0,(K67+K69=N63)*(K71+K73=O63)),"")</f>
        <v/>
      </c>
      <c r="T63" s="293" t="str">
        <f>IF(Q63&lt;&gt;"",IF((U63&lt;&gt;2)+($B$62&amp;$D$62&lt;&gt;J63&amp;L63)*($B$63&amp;$D$63&lt;&gt;J63&amp;L63)*($D$62&amp;$B$62&lt;&gt;J63&amp;L63)*($D$63&amp;$B$63&lt;&gt;J63&amp;L63),0,IF(ABS(K67+K69-K71-K73)&gt;=PrSettings!$M$7,(ABS(K67+K69-K71-K73-N63+O63)&lt;=1)*1,IF(AND(Q63,$F63=$G63,K67+K69&gt;=PrSettings!$M$6),(ABS(N63-K67-K69)&lt;=1)*1,IF(AND(Q63,K67+K69+K71+K73&gt;=PrSettings!$M$8),(ABS(N63-K67-K69)+ABS(O63-K71-K73)&lt;=1)*1,"")))),"")</f>
        <v/>
      </c>
      <c r="U63" s="311" t="str">
        <f>IF(($C$62&amp;$C$63&amp;$E$62&amp;$E$63&lt;&gt;"")*(J$62&amp;J$63&amp;L$62&amp;L$63&lt;&gt;"")*(J63&amp;L63&lt;&gt;""),IF(P63&lt;&gt;1,0,COUNTIF($B$62:$B$63,J63)+COUNTIF($D$62:$D$63,J63))+IF(P51&lt;&gt;1,0,COUNTIF($B$62:$B$63,L63)+COUNTIF($D$62:$D$63,L63)),"")</f>
        <v/>
      </c>
      <c r="W63" s="306"/>
      <c r="X63" s="566" t="str">
        <f>IF(W63="","",VLOOKUP(W63,Sprache!$D$5:$E$63,2,0))</f>
        <v/>
      </c>
      <c r="Y63" s="296"/>
      <c r="Z63" s="292" t="str">
        <f>IF(Y63="","",VLOOKUP(Y63,Sprache!$D$5:$E$63,2,0))</f>
        <v/>
      </c>
      <c r="AA63" s="296"/>
      <c r="AB63" s="296"/>
      <c r="AC63" s="319">
        <f>COUNTIF(W$62:W$63,W63)+COUNTIF(Y$62:Y$63,W63)</f>
        <v>0</v>
      </c>
      <c r="AD63" s="293" t="str">
        <f>IF((AA63&lt;&gt;"")*(AB63&lt;&gt;"")*((IFERROR(VLOOKUP(W63,$B$62:$F$63,5,0),"")&lt;&gt;"")+(IFERROR(VLOOKUP(W63,$D$62:$G$63,4,0),"")&lt;&gt;""))*((IFERROR(VLOOKUP(Y63,$B$62:$F$63,5,0),"")&lt;&gt;"")+(IFERROR(VLOOKUP(Y63,$D$62:$G$63,4,0),"")&lt;&gt;"")),IF((AH63&lt;&gt;2)+($B$62&amp;$D$62&lt;&gt;W63&amp;Y63)*($B$63&amp;$D$63&lt;&gt;W63&amp;Y63)*($D$62&amp;$B$62&lt;&gt;W63&amp;Y63)*($D$63&amp;$B$63&lt;&gt;W63&amp;Y63),"0",(X67+X69&gt;X71+X73)*(AA63&gt;AB63)+(X67+X69=X71+X73)*(AA63=AB63)+(X67+X69&lt;X71+X73)*(AA63&lt;AB63)),"")</f>
        <v/>
      </c>
      <c r="AE63" s="293" t="str">
        <f>IF((AD63&lt;&gt;""),IF(OR(X67+X69&lt;&gt;X71+X73,PrSettings!$M$4="●"),((X67+X69-X71-X73)=(AA63-AB63))*(AD63=1),0),"")</f>
        <v/>
      </c>
      <c r="AF63" s="293" t="str">
        <f>IF((AE63&lt;&gt;""),IF(AD63="0",0,(X67+X69=AA63)*(X71+X73=AB63)),"")</f>
        <v/>
      </c>
      <c r="AG63" s="293" t="str">
        <f>IF(AD63&lt;&gt;"",IF((AH63&lt;&gt;2)+($B$62&amp;$D$62&lt;&gt;W63&amp;Y63)*($B$63&amp;$D$63&lt;&gt;W63&amp;Y63)*($D$62&amp;$B$62&lt;&gt;W63&amp;Y63)*($D$63&amp;$B$63&lt;&gt;W63&amp;Y63),0,IF(ABS(X67+X69-X71-X73)&gt;=PrSettings!$M$7,(ABS(X67+X69-X71-X73-AA63+AB63)&lt;=1)*1,IF(AND(AD63,$F63=$G63,X67+X69&gt;=PrSettings!$M$6),(ABS(AA63-X67-X69)&lt;=1)*1,IF(AND(AD63,X67+X69+X71+X73&gt;=PrSettings!$M$8),(ABS(AA63-X67-X69)+ABS(AB63-X71-X73)&lt;=1)*1,"")))),"")</f>
        <v/>
      </c>
      <c r="AH63" s="311" t="str">
        <f>IF(($C$62&amp;$C$63&amp;$E$62&amp;$E$63&lt;&gt;"")*(W$62&amp;W$63&amp;Y$62&amp;Y$63&lt;&gt;"")*(W63&amp;Y63&lt;&gt;""),IF(AC63&lt;&gt;1,0,COUNTIF($B$62:$B$63,W63)+COUNTIF($D$62:$D$63,W63))+IF(AC51&lt;&gt;1,0,COUNTIF($B$62:$B$63,Y63)+COUNTIF($D$62:$D$63,Y63)),"")</f>
        <v/>
      </c>
      <c r="AJ63" s="306"/>
      <c r="AK63" s="566" t="str">
        <f>IF(AJ63="","",VLOOKUP(AJ63,Sprache!$D$5:$E$63,2,0))</f>
        <v/>
      </c>
      <c r="AL63" s="296"/>
      <c r="AM63" s="292" t="str">
        <f>IF(AL63="","",VLOOKUP(AL63,Sprache!$D$5:$E$63,2,0))</f>
        <v/>
      </c>
      <c r="AN63" s="296"/>
      <c r="AO63" s="296"/>
      <c r="AP63" s="319">
        <f>COUNTIF(AJ$62:AJ$63,AJ63)+COUNTIF(AL$62:AL$63,AJ63)</f>
        <v>0</v>
      </c>
      <c r="AQ63" s="293" t="str">
        <f>IF((AN63&lt;&gt;"")*(AO63&lt;&gt;"")*((IFERROR(VLOOKUP(AJ63,$B$62:$F$63,5,0),"")&lt;&gt;"")+(IFERROR(VLOOKUP(AJ63,$D$62:$G$63,4,0),"")&lt;&gt;""))*((IFERROR(VLOOKUP(AL63,$B$62:$F$63,5,0),"")&lt;&gt;"")+(IFERROR(VLOOKUP(AL63,$D$62:$G$63,4,0),"")&lt;&gt;"")),IF((AU63&lt;&gt;2)+($B$62&amp;$D$62&lt;&gt;AJ63&amp;AL63)*($B$63&amp;$D$63&lt;&gt;AJ63&amp;AL63)*($D$62&amp;$B$62&lt;&gt;AJ63&amp;AL63)*($D$63&amp;$B$63&lt;&gt;AJ63&amp;AL63),"0",(AK67+AK69&gt;AK71+AK73)*(AN63&gt;AO63)+(AK67+AK69=AK71+AK73)*(AN63=AO63)+(AK67+AK69&lt;AK71+AK73)*(AN63&lt;AO63)),"")</f>
        <v/>
      </c>
      <c r="AR63" s="293" t="str">
        <f>IF((AQ63&lt;&gt;""),IF(OR(AK67+AK69&lt;&gt;AK71+AK73,PrSettings!$M$4="●"),((AK67+AK69-AK71-AK73)=(AN63-AO63))*(AQ63=1),0),"")</f>
        <v/>
      </c>
      <c r="AS63" s="293" t="str">
        <f>IF((AR63&lt;&gt;""),IF(AQ63="0",0,(AK67+AK69=AN63)*(AK71+AK73=AO63)),"")</f>
        <v/>
      </c>
      <c r="AT63" s="293" t="str">
        <f>IF(AQ63&lt;&gt;"",IF((AU63&lt;&gt;2)+($B$62&amp;$D$62&lt;&gt;AJ63&amp;AL63)*($B$63&amp;$D$63&lt;&gt;AJ63&amp;AL63)*($D$62&amp;$B$62&lt;&gt;AJ63&amp;AL63)*($D$63&amp;$B$63&lt;&gt;AJ63&amp;AL63),0,IF(ABS(AK67+AK69-AK71-AK73)&gt;=PrSettings!$M$7,(ABS(AK67+AK69-AK71-AK73-AN63+AO63)&lt;=1)*1,IF(AND(AQ63,$F63=$G63,AK67+AK69&gt;=PrSettings!$M$6),(ABS(AN63-AK67-AK69)&lt;=1)*1,IF(AND(AQ63,AK67+AK69+AK71+AK73&gt;=PrSettings!$M$8),(ABS(AN63-AK67-AK69)+ABS(AO63-AK71-AK73)&lt;=1)*1,"")))),"")</f>
        <v/>
      </c>
      <c r="AU63" s="311" t="str">
        <f>IF(($C$62&amp;$C$63&amp;$E$62&amp;$E$63&lt;&gt;"")*(AJ$62&amp;AJ$63&amp;AL$62&amp;AL$63&lt;&gt;"")*(AJ63&amp;AL63&lt;&gt;""),IF(AP63&lt;&gt;1,0,COUNTIF($B$62:$B$63,AJ63)+COUNTIF($D$62:$D$63,AJ63))+IF(AP51&lt;&gt;1,0,COUNTIF($B$62:$B$63,AL63)+COUNTIF($D$62:$D$63,AL63)),"")</f>
        <v/>
      </c>
      <c r="AW63" s="306"/>
      <c r="AX63" s="566" t="str">
        <f>IF(AW63="","",VLOOKUP(AW63,Sprache!$D$5:$E$63,2,0))</f>
        <v/>
      </c>
      <c r="AY63" s="296"/>
      <c r="AZ63" s="292" t="str">
        <f>IF(AY63="","",VLOOKUP(AY63,Sprache!$D$5:$E$63,2,0))</f>
        <v/>
      </c>
      <c r="BA63" s="296"/>
      <c r="BB63" s="296"/>
      <c r="BC63" s="319">
        <f>COUNTIF(AW$62:AW$63,AW63)+COUNTIF(AY$62:AY$63,AW63)</f>
        <v>0</v>
      </c>
      <c r="BD63" s="293" t="str">
        <f>IF((BA63&lt;&gt;"")*(BB63&lt;&gt;"")*((IFERROR(VLOOKUP(AW63,$B$62:$F$63,5,0),"")&lt;&gt;"")+(IFERROR(VLOOKUP(AW63,$D$62:$G$63,4,0),"")&lt;&gt;""))*((IFERROR(VLOOKUP(AY63,$B$62:$F$63,5,0),"")&lt;&gt;"")+(IFERROR(VLOOKUP(AY63,$D$62:$G$63,4,0),"")&lt;&gt;"")),IF((BH63&lt;&gt;2)+($B$62&amp;$D$62&lt;&gt;AW63&amp;AY63)*($B$63&amp;$D$63&lt;&gt;AW63&amp;AY63)*($D$62&amp;$B$62&lt;&gt;AW63&amp;AY63)*($D$63&amp;$B$63&lt;&gt;AW63&amp;AY63),"0",(AX67+AX69&gt;AX71+AX73)*(BA63&gt;BB63)+(AX67+AX69=AX71+AX73)*(BA63=BB63)+(AX67+AX69&lt;AX71+AX73)*(BA63&lt;BB63)),"")</f>
        <v/>
      </c>
      <c r="BE63" s="293" t="str">
        <f>IF((BD63&lt;&gt;""),IF(OR(AX67+AX69&lt;&gt;AX71+AX73,PrSettings!$M$4="●"),((AX67+AX69-AX71-AX73)=(BA63-BB63))*(BD63=1),0),"")</f>
        <v/>
      </c>
      <c r="BF63" s="293" t="str">
        <f>IF((BE63&lt;&gt;""),IF(BD63="0",0,(AX67+AX69=BA63)*(AX71+AX73=BB63)),"")</f>
        <v/>
      </c>
      <c r="BG63" s="293" t="str">
        <f>IF(BD63&lt;&gt;"",IF((BH63&lt;&gt;2)+($B$62&amp;$D$62&lt;&gt;AW63&amp;AY63)*($B$63&amp;$D$63&lt;&gt;AW63&amp;AY63)*($D$62&amp;$B$62&lt;&gt;AW63&amp;AY63)*($D$63&amp;$B$63&lt;&gt;AW63&amp;AY63),0,IF(ABS(AX67+AX69-AX71-AX73)&gt;=PrSettings!$M$7,(ABS(AX67+AX69-AX71-AX73-BA63+BB63)&lt;=1)*1,IF(AND(BD63,$F63=$G63,AX67+AX69&gt;=PrSettings!$M$6),(ABS(BA63-AX67-AX69)&lt;=1)*1,IF(AND(BD63,AX67+AX69+AX71+AX73&gt;=PrSettings!$M$8),(ABS(BA63-AX67-AX69)+ABS(BB63-AX71-AX73)&lt;=1)*1,"")))),"")</f>
        <v/>
      </c>
      <c r="BH63" s="311" t="str">
        <f>IF(($C$62&amp;$C$63&amp;$E$62&amp;$E$63&lt;&gt;"")*(AW$62&amp;AW$63&amp;AY$62&amp;AY$63&lt;&gt;"")*(AW63&amp;AY63&lt;&gt;""),IF(BC63&lt;&gt;1,0,COUNTIF($B$62:$B$63,AW63)+COUNTIF($D$62:$D$63,AW63))+IF(BC51&lt;&gt;1,0,COUNTIF($B$62:$B$63,AY63)+COUNTIF($D$62:$D$63,AY63)),"")</f>
        <v/>
      </c>
      <c r="BJ63" s="306"/>
      <c r="BK63" s="566" t="str">
        <f>IF(BJ63="","",VLOOKUP(BJ63,Sprache!$D$5:$E$63,2,0))</f>
        <v/>
      </c>
      <c r="BL63" s="296"/>
      <c r="BM63" s="292" t="str">
        <f>IF(BL63="","",VLOOKUP(BL63,Sprache!$D$5:$E$63,2,0))</f>
        <v/>
      </c>
      <c r="BN63" s="296"/>
      <c r="BO63" s="296"/>
      <c r="BP63" s="319">
        <f>COUNTIF(BJ$62:BJ$63,BJ63)+COUNTIF(BL$62:BL$63,BJ63)</f>
        <v>0</v>
      </c>
      <c r="BQ63" s="293" t="str">
        <f>IF((BN63&lt;&gt;"")*(BO63&lt;&gt;"")*((IFERROR(VLOOKUP(BJ63,$B$62:$F$63,5,0),"")&lt;&gt;"")+(IFERROR(VLOOKUP(BJ63,$D$62:$G$63,4,0),"")&lt;&gt;""))*((IFERROR(VLOOKUP(BL63,$B$62:$F$63,5,0),"")&lt;&gt;"")+(IFERROR(VLOOKUP(BL63,$D$62:$G$63,4,0),"")&lt;&gt;"")),IF((BU63&lt;&gt;2)+($B$62&amp;$D$62&lt;&gt;BJ63&amp;BL63)*($B$63&amp;$D$63&lt;&gt;BJ63&amp;BL63)*($D$62&amp;$B$62&lt;&gt;BJ63&amp;BL63)*($D$63&amp;$B$63&lt;&gt;BJ63&amp;BL63),"0",(BK67+BK69&gt;BK71+BK73)*(BN63&gt;BO63)+(BK67+BK69=BK71+BK73)*(BN63=BO63)+(BK67+BK69&lt;BK71+BK73)*(BN63&lt;BO63)),"")</f>
        <v/>
      </c>
      <c r="BR63" s="293" t="str">
        <f>IF((BQ63&lt;&gt;""),IF(OR(BK67+BK69&lt;&gt;BK71+BK73,PrSettings!$M$4="●"),((BK67+BK69-BK71-BK73)=(BN63-BO63))*(BQ63=1),0),"")</f>
        <v/>
      </c>
      <c r="BS63" s="293" t="str">
        <f>IF((BR63&lt;&gt;""),IF(BQ63="0",0,(BK67+BK69=BN63)*(BK71+BK73=BO63)),"")</f>
        <v/>
      </c>
      <c r="BT63" s="293" t="str">
        <f>IF(BQ63&lt;&gt;"",IF((BU63&lt;&gt;2)+($B$62&amp;$D$62&lt;&gt;BJ63&amp;BL63)*($B$63&amp;$D$63&lt;&gt;BJ63&amp;BL63)*($D$62&amp;$B$62&lt;&gt;BJ63&amp;BL63)*($D$63&amp;$B$63&lt;&gt;BJ63&amp;BL63),0,IF(ABS(BK67+BK69-BK71-BK73)&gt;=PrSettings!$M$7,(ABS(BK67+BK69-BK71-BK73-BN63+BO63)&lt;=1)*1,IF(AND(BQ63,$F63=$G63,BK67+BK69&gt;=PrSettings!$M$6),(ABS(BN63-BK67-BK69)&lt;=1)*1,IF(AND(BQ63,BK67+BK69+BK71+BK73&gt;=PrSettings!$M$8),(ABS(BN63-BK67-BK69)+ABS(BO63-BK71-BK73)&lt;=1)*1,"")))),"")</f>
        <v/>
      </c>
      <c r="BU63" s="311" t="str">
        <f>IF(($C$62&amp;$C$63&amp;$E$62&amp;$E$63&lt;&gt;"")*(BJ$62&amp;BJ$63&amp;BL$62&amp;BL$63&lt;&gt;"")*(BJ63&amp;BL63&lt;&gt;""),IF(BP63&lt;&gt;1,0,COUNTIF($B$62:$B$63,BJ63)+COUNTIF($D$62:$D$63,BJ63))+IF(BP51&lt;&gt;1,0,COUNTIF($B$62:$B$63,BL63)+COUNTIF($D$62:$D$63,BL63)),"")</f>
        <v/>
      </c>
      <c r="BW63" s="306"/>
      <c r="BX63" s="566" t="str">
        <f>IF(BW63="","",VLOOKUP(BW63,Sprache!$D$5:$E$63,2,0))</f>
        <v/>
      </c>
      <c r="BY63" s="296"/>
      <c r="BZ63" s="292" t="str">
        <f>IF(BY63="","",VLOOKUP(BY63,Sprache!$D$5:$E$63,2,0))</f>
        <v/>
      </c>
      <c r="CA63" s="296"/>
      <c r="CB63" s="296"/>
      <c r="CC63" s="319">
        <f>COUNTIF(BW$62:BW$63,BW63)+COUNTIF(BY$62:BY$63,BW63)</f>
        <v>0</v>
      </c>
      <c r="CD63" s="293" t="str">
        <f>IF((CA63&lt;&gt;"")*(CB63&lt;&gt;"")*((IFERROR(VLOOKUP(BW63,$B$62:$F$63,5,0),"")&lt;&gt;"")+(IFERROR(VLOOKUP(BW63,$D$62:$G$63,4,0),"")&lt;&gt;""))*((IFERROR(VLOOKUP(BY63,$B$62:$F$63,5,0),"")&lt;&gt;"")+(IFERROR(VLOOKUP(BY63,$D$62:$G$63,4,0),"")&lt;&gt;"")),IF((CH63&lt;&gt;2)+($B$62&amp;$D$62&lt;&gt;BW63&amp;BY63)*($B$63&amp;$D$63&lt;&gt;BW63&amp;BY63)*($D$62&amp;$B$62&lt;&gt;BW63&amp;BY63)*($D$63&amp;$B$63&lt;&gt;BW63&amp;BY63),"0",(BX67+BX69&gt;BX71+BX73)*(CA63&gt;CB63)+(BX67+BX69=BX71+BX73)*(CA63=CB63)+(BX67+BX69&lt;BX71+BX73)*(CA63&lt;CB63)),"")</f>
        <v/>
      </c>
      <c r="CE63" s="293" t="str">
        <f>IF((CD63&lt;&gt;""),IF(OR(BX67+BX69&lt;&gt;BX71+BX73,PrSettings!$M$4="●"),((BX67+BX69-BX71-BX73)=(CA63-CB63))*(CD63=1),0),"")</f>
        <v/>
      </c>
      <c r="CF63" s="293" t="str">
        <f>IF((CE63&lt;&gt;""),IF(CD63="0",0,(BX67+BX69=CA63)*(BX71+BX73=CB63)),"")</f>
        <v/>
      </c>
      <c r="CG63" s="293" t="str">
        <f>IF(CD63&lt;&gt;"",IF((CH63&lt;&gt;2)+($B$62&amp;$D$62&lt;&gt;BW63&amp;BY63)*($B$63&amp;$D$63&lt;&gt;BW63&amp;BY63)*($D$62&amp;$B$62&lt;&gt;BW63&amp;BY63)*($D$63&amp;$B$63&lt;&gt;BW63&amp;BY63),0,IF(ABS(BX67+BX69-BX71-BX73)&gt;=PrSettings!$M$7,(ABS(BX67+BX69-BX71-BX73-CA63+CB63)&lt;=1)*1,IF(AND(CD63,$F63=$G63,BX67+BX69&gt;=PrSettings!$M$6),(ABS(CA63-BX67-BX69)&lt;=1)*1,IF(AND(CD63,BX67+BX69+BX71+BX73&gt;=PrSettings!$M$8),(ABS(CA63-BX67-BX69)+ABS(CB63-BX71-BX73)&lt;=1)*1,"")))),"")</f>
        <v/>
      </c>
      <c r="CH63" s="311" t="str">
        <f>IF(($C$62&amp;$C$63&amp;$E$62&amp;$E$63&lt;&gt;"")*(BW$62&amp;BW$63&amp;BY$62&amp;BY$63&lt;&gt;"")*(BW63&amp;BY63&lt;&gt;""),IF(CC63&lt;&gt;1,0,COUNTIF($B$62:$B$63,BW63)+COUNTIF($D$62:$D$63,BW63))+IF(CC51&lt;&gt;1,0,COUNTIF($B$62:$B$63,BY63)+COUNTIF($D$62:$D$63,BY63)),"")</f>
        <v/>
      </c>
      <c r="CJ63" s="306"/>
      <c r="CK63" s="566" t="str">
        <f>IF(CJ63="","",VLOOKUP(CJ63,Sprache!$D$5:$E$63,2,0))</f>
        <v/>
      </c>
      <c r="CL63" s="296"/>
      <c r="CM63" s="292" t="str">
        <f>IF(CL63="","",VLOOKUP(CL63,Sprache!$D$5:$E$63,2,0))</f>
        <v/>
      </c>
      <c r="CN63" s="296"/>
      <c r="CO63" s="296"/>
      <c r="CP63" s="319">
        <f>COUNTIF(CJ$62:CJ$63,CJ63)+COUNTIF(CL$62:CL$63,CJ63)</f>
        <v>0</v>
      </c>
      <c r="CQ63" s="293" t="str">
        <f>IF((CN63&lt;&gt;"")*(CO63&lt;&gt;"")*((IFERROR(VLOOKUP(CJ63,$B$62:$F$63,5,0),"")&lt;&gt;"")+(IFERROR(VLOOKUP(CJ63,$D$62:$G$63,4,0),"")&lt;&gt;""))*((IFERROR(VLOOKUP(CL63,$B$62:$F$63,5,0),"")&lt;&gt;"")+(IFERROR(VLOOKUP(CL63,$D$62:$G$63,4,0),"")&lt;&gt;"")),IF((CU63&lt;&gt;2)+($B$62&amp;$D$62&lt;&gt;CJ63&amp;CL63)*($B$63&amp;$D$63&lt;&gt;CJ63&amp;CL63)*($D$62&amp;$B$62&lt;&gt;CJ63&amp;CL63)*($D$63&amp;$B$63&lt;&gt;CJ63&amp;CL63),"0",(CK67+CK69&gt;CK71+CK73)*(CN63&gt;CO63)+(CK67+CK69=CK71+CK73)*(CN63=CO63)+(CK67+CK69&lt;CK71+CK73)*(CN63&lt;CO63)),"")</f>
        <v/>
      </c>
      <c r="CR63" s="293" t="str">
        <f>IF((CQ63&lt;&gt;""),IF(OR(CK67+CK69&lt;&gt;CK71+CK73,PrSettings!$M$4="●"),((CK67+CK69-CK71-CK73)=(CN63-CO63))*(CQ63=1),0),"")</f>
        <v/>
      </c>
      <c r="CS63" s="293" t="str">
        <f>IF((CR63&lt;&gt;""),IF(CQ63="0",0,(CK67+CK69=CN63)*(CK71+CK73=CO63)),"")</f>
        <v/>
      </c>
      <c r="CT63" s="293" t="str">
        <f>IF(CQ63&lt;&gt;"",IF((CU63&lt;&gt;2)+($B$62&amp;$D$62&lt;&gt;CJ63&amp;CL63)*($B$63&amp;$D$63&lt;&gt;CJ63&amp;CL63)*($D$62&amp;$B$62&lt;&gt;CJ63&amp;CL63)*($D$63&amp;$B$63&lt;&gt;CJ63&amp;CL63),0,IF(ABS(CK67+CK69-CK71-CK73)&gt;=PrSettings!$M$7,(ABS(CK67+CK69-CK71-CK73-CN63+CO63)&lt;=1)*1,IF(AND(CQ63,$F63=$G63,CK67+CK69&gt;=PrSettings!$M$6),(ABS(CN63-CK67-CK69)&lt;=1)*1,IF(AND(CQ63,CK67+CK69+CK71+CK73&gt;=PrSettings!$M$8),(ABS(CN63-CK67-CK69)+ABS(CO63-CK71-CK73)&lt;=1)*1,"")))),"")</f>
        <v/>
      </c>
      <c r="CU63" s="311" t="str">
        <f>IF(($C$62&amp;$C$63&amp;$E$62&amp;$E$63&lt;&gt;"")*(CJ$62&amp;CJ$63&amp;CL$62&amp;CL$63&lt;&gt;"")*(CJ63&amp;CL63&lt;&gt;""),IF(CP63&lt;&gt;1,0,COUNTIF($B$62:$B$63,CJ63)+COUNTIF($D$62:$D$63,CJ63))+IF(CP51&lt;&gt;1,0,COUNTIF($B$62:$B$63,CL63)+COUNTIF($D$62:$D$63,CL63)),"")</f>
        <v/>
      </c>
      <c r="CW63" s="306"/>
      <c r="CX63" s="566" t="str">
        <f>IF(CW63="","",VLOOKUP(CW63,Sprache!$D$5:$E$63,2,0))</f>
        <v/>
      </c>
      <c r="CY63" s="296"/>
      <c r="CZ63" s="292" t="str">
        <f>IF(CY63="","",VLOOKUP(CY63,Sprache!$D$5:$E$63,2,0))</f>
        <v/>
      </c>
      <c r="DA63" s="296"/>
      <c r="DB63" s="296"/>
      <c r="DC63" s="319">
        <f>COUNTIF(CW$62:CW$63,CW63)+COUNTIF(CY$62:CY$63,CW63)</f>
        <v>0</v>
      </c>
      <c r="DD63" s="293" t="str">
        <f>IF((DA63&lt;&gt;"")*(DB63&lt;&gt;"")*((IFERROR(VLOOKUP(CW63,$B$62:$F$63,5,0),"")&lt;&gt;"")+(IFERROR(VLOOKUP(CW63,$D$62:$G$63,4,0),"")&lt;&gt;""))*((IFERROR(VLOOKUP(CY63,$B$62:$F$63,5,0),"")&lt;&gt;"")+(IFERROR(VLOOKUP(CY63,$D$62:$G$63,4,0),"")&lt;&gt;"")),IF((DH63&lt;&gt;2)+($B$62&amp;$D$62&lt;&gt;CW63&amp;CY63)*($B$63&amp;$D$63&lt;&gt;CW63&amp;CY63)*($D$62&amp;$B$62&lt;&gt;CW63&amp;CY63)*($D$63&amp;$B$63&lt;&gt;CW63&amp;CY63),"0",(CX67+CX69&gt;CX71+CX73)*(DA63&gt;DB63)+(CX67+CX69=CX71+CX73)*(DA63=DB63)+(CX67+CX69&lt;CX71+CX73)*(DA63&lt;DB63)),"")</f>
        <v/>
      </c>
      <c r="DE63" s="293" t="str">
        <f>IF((DD63&lt;&gt;""),IF(OR(CX67+CX69&lt;&gt;CX71+CX73,PrSettings!$M$4="●"),((CX67+CX69-CX71-CX73)=(DA63-DB63))*(DD63=1),0),"")</f>
        <v/>
      </c>
      <c r="DF63" s="293" t="str">
        <f>IF((DE63&lt;&gt;""),IF(DD63="0",0,(CX67+CX69=DA63)*(CX71+CX73=DB63)),"")</f>
        <v/>
      </c>
      <c r="DG63" s="293" t="str">
        <f>IF(DD63&lt;&gt;"",IF((DH63&lt;&gt;2)+($B$62&amp;$D$62&lt;&gt;CW63&amp;CY63)*($B$63&amp;$D$63&lt;&gt;CW63&amp;CY63)*($D$62&amp;$B$62&lt;&gt;CW63&amp;CY63)*($D$63&amp;$B$63&lt;&gt;CW63&amp;CY63),0,IF(ABS(CX67+CX69-CX71-CX73)&gt;=PrSettings!$M$7,(ABS(CX67+CX69-CX71-CX73-DA63+DB63)&lt;=1)*1,IF(AND(DD63,$F63=$G63,CX67+CX69&gt;=PrSettings!$M$6),(ABS(DA63-CX67-CX69)&lt;=1)*1,IF(AND(DD63,CX67+CX69+CX71+CX73&gt;=PrSettings!$M$8),(ABS(DA63-CX67-CX69)+ABS(DB63-CX71-CX73)&lt;=1)*1,"")))),"")</f>
        <v/>
      </c>
      <c r="DH63" s="311" t="str">
        <f>IF(($C$62&amp;$C$63&amp;$E$62&amp;$E$63&lt;&gt;"")*(CW$62&amp;CW$63&amp;CY$62&amp;CY$63&lt;&gt;"")*(CW63&amp;CY63&lt;&gt;""),IF(DC63&lt;&gt;1,0,COUNTIF($B$62:$B$63,CW63)+COUNTIF($D$62:$D$63,CW63))+IF(DC51&lt;&gt;1,0,COUNTIF($B$62:$B$63,CY63)+COUNTIF($D$62:$D$63,CY63)),"")</f>
        <v/>
      </c>
      <c r="DJ63" s="306"/>
      <c r="DK63" s="566" t="str">
        <f>IF(DJ63="","",VLOOKUP(DJ63,Sprache!$D$5:$E$63,2,0))</f>
        <v/>
      </c>
      <c r="DL63" s="296"/>
      <c r="DM63" s="292" t="str">
        <f>IF(DL63="","",VLOOKUP(DL63,Sprache!$D$5:$E$63,2,0))</f>
        <v/>
      </c>
      <c r="DN63" s="296"/>
      <c r="DO63" s="296"/>
      <c r="DP63" s="319">
        <f>COUNTIF(DJ$62:DJ$63,DJ63)+COUNTIF(DL$62:DL$63,DJ63)</f>
        <v>0</v>
      </c>
      <c r="DQ63" s="293" t="str">
        <f>IF((DN63&lt;&gt;"")*(DO63&lt;&gt;"")*((IFERROR(VLOOKUP(DJ63,$B$62:$F$63,5,0),"")&lt;&gt;"")+(IFERROR(VLOOKUP(DJ63,$D$62:$G$63,4,0),"")&lt;&gt;""))*((IFERROR(VLOOKUP(DL63,$B$62:$F$63,5,0),"")&lt;&gt;"")+(IFERROR(VLOOKUP(DL63,$D$62:$G$63,4,0),"")&lt;&gt;"")),IF((DU63&lt;&gt;2)+($B$62&amp;$D$62&lt;&gt;DJ63&amp;DL63)*($B$63&amp;$D$63&lt;&gt;DJ63&amp;DL63)*($D$62&amp;$B$62&lt;&gt;DJ63&amp;DL63)*($D$63&amp;$B$63&lt;&gt;DJ63&amp;DL63),"0",(DK67+DK69&gt;DK71+DK73)*(DN63&gt;DO63)+(DK67+DK69=DK71+DK73)*(DN63=DO63)+(DK67+DK69&lt;DK71+DK73)*(DN63&lt;DO63)),"")</f>
        <v/>
      </c>
      <c r="DR63" s="293" t="str">
        <f>IF((DQ63&lt;&gt;""),IF(OR(DK67+DK69&lt;&gt;DK71+DK73,PrSettings!$M$4="●"),((DK67+DK69-DK71-DK73)=(DN63-DO63))*(DQ63=1),0),"")</f>
        <v/>
      </c>
      <c r="DS63" s="293" t="str">
        <f>IF((DR63&lt;&gt;""),IF(DQ63="0",0,(DK67+DK69=DN63)*(DK71+DK73=DO63)),"")</f>
        <v/>
      </c>
      <c r="DT63" s="293" t="str">
        <f>IF(DQ63&lt;&gt;"",IF((DU63&lt;&gt;2)+($B$62&amp;$D$62&lt;&gt;DJ63&amp;DL63)*($B$63&amp;$D$63&lt;&gt;DJ63&amp;DL63)*($D$62&amp;$B$62&lt;&gt;DJ63&amp;DL63)*($D$63&amp;$B$63&lt;&gt;DJ63&amp;DL63),0,IF(ABS(DK67+DK69-DK71-DK73)&gt;=PrSettings!$M$7,(ABS(DK67+DK69-DK71-DK73-DN63+DO63)&lt;=1)*1,IF(AND(DQ63,$F63=$G63,DK67+DK69&gt;=PrSettings!$M$6),(ABS(DN63-DK67-DK69)&lt;=1)*1,IF(AND(DQ63,DK67+DK69+DK71+DK73&gt;=PrSettings!$M$8),(ABS(DN63-DK67-DK69)+ABS(DO63-DK71-DK73)&lt;=1)*1,"")))),"")</f>
        <v/>
      </c>
      <c r="DU63" s="311" t="str">
        <f>IF(($C$62&amp;$C$63&amp;$E$62&amp;$E$63&lt;&gt;"")*(DJ$62&amp;DJ$63&amp;DL$62&amp;DL$63&lt;&gt;"")*(DJ63&amp;DL63&lt;&gt;""),IF(DP63&lt;&gt;1,0,COUNTIF($B$62:$B$63,DJ63)+COUNTIF($D$62:$D$63,DJ63))+IF(DP51&lt;&gt;1,0,COUNTIF($B$62:$B$63,DL63)+COUNTIF($D$62:$D$63,DL63)),"")</f>
        <v/>
      </c>
      <c r="DW63" s="306"/>
      <c r="DX63" s="566" t="str">
        <f>IF(DW63="","",VLOOKUP(DW63,Sprache!$D$5:$E$63,2,0))</f>
        <v/>
      </c>
      <c r="DY63" s="296"/>
      <c r="DZ63" s="292" t="str">
        <f>IF(DY63="","",VLOOKUP(DY63,Sprache!$D$5:$E$63,2,0))</f>
        <v/>
      </c>
      <c r="EA63" s="296"/>
      <c r="EB63" s="296"/>
      <c r="EC63" s="319">
        <f>COUNTIF(DW$62:DW$63,DW63)+COUNTIF(DY$62:DY$63,DW63)</f>
        <v>0</v>
      </c>
      <c r="ED63" s="293" t="str">
        <f>IF((EA63&lt;&gt;"")*(EB63&lt;&gt;"")*((IFERROR(VLOOKUP(DW63,$B$62:$F$63,5,0),"")&lt;&gt;"")+(IFERROR(VLOOKUP(DW63,$D$62:$G$63,4,0),"")&lt;&gt;""))*((IFERROR(VLOOKUP(DY63,$B$62:$F$63,5,0),"")&lt;&gt;"")+(IFERROR(VLOOKUP(DY63,$D$62:$G$63,4,0),"")&lt;&gt;"")),IF((EH63&lt;&gt;2)+($B$62&amp;$D$62&lt;&gt;DW63&amp;DY63)*($B$63&amp;$D$63&lt;&gt;DW63&amp;DY63)*($D$62&amp;$B$62&lt;&gt;DW63&amp;DY63)*($D$63&amp;$B$63&lt;&gt;DW63&amp;DY63),"0",(DX67+DX69&gt;DX71+DX73)*(EA63&gt;EB63)+(DX67+DX69=DX71+DX73)*(EA63=EB63)+(DX67+DX69&lt;DX71+DX73)*(EA63&lt;EB63)),"")</f>
        <v/>
      </c>
      <c r="EE63" s="293" t="str">
        <f>IF((ED63&lt;&gt;""),IF(OR(DX67+DX69&lt;&gt;DX71+DX73,PrSettings!$M$4="●"),((DX67+DX69-DX71-DX73)=(EA63-EB63))*(ED63=1),0),"")</f>
        <v/>
      </c>
      <c r="EF63" s="293" t="str">
        <f>IF((EE63&lt;&gt;""),IF(ED63="0",0,(DX67+DX69=EA63)*(DX71+DX73=EB63)),"")</f>
        <v/>
      </c>
      <c r="EG63" s="293" t="str">
        <f>IF(ED63&lt;&gt;"",IF((EH63&lt;&gt;2)+($B$62&amp;$D$62&lt;&gt;DW63&amp;DY63)*($B$63&amp;$D$63&lt;&gt;DW63&amp;DY63)*($D$62&amp;$B$62&lt;&gt;DW63&amp;DY63)*($D$63&amp;$B$63&lt;&gt;DW63&amp;DY63),0,IF(ABS(DX67+DX69-DX71-DX73)&gt;=PrSettings!$M$7,(ABS(DX67+DX69-DX71-DX73-EA63+EB63)&lt;=1)*1,IF(AND(ED63,$F63=$G63,DX67+DX69&gt;=PrSettings!$M$6),(ABS(EA63-DX67-DX69)&lt;=1)*1,IF(AND(ED63,DX67+DX69+DX71+DX73&gt;=PrSettings!$M$8),(ABS(EA63-DX67-DX69)+ABS(EB63-DX71-DX73)&lt;=1)*1,"")))),"")</f>
        <v/>
      </c>
      <c r="EH63" s="311" t="str">
        <f>IF(($C$62&amp;$C$63&amp;$E$62&amp;$E$63&lt;&gt;"")*(DW$62&amp;DW$63&amp;DY$62&amp;DY$63&lt;&gt;"")*(DW63&amp;DY63&lt;&gt;""),IF(EC63&lt;&gt;1,0,COUNTIF($B$62:$B$63,DW63)+COUNTIF($D$62:$D$63,DW63))+IF(EC51&lt;&gt;1,0,COUNTIF($B$62:$B$63,DY63)+COUNTIF($D$62:$D$63,DY63)),"")</f>
        <v/>
      </c>
      <c r="EJ63" s="306"/>
      <c r="EK63" s="566" t="str">
        <f>IF(EJ63="","",VLOOKUP(EJ63,Sprache!$D$5:$E$63,2,0))</f>
        <v/>
      </c>
      <c r="EL63" s="296"/>
      <c r="EM63" s="292" t="str">
        <f>IF(EL63="","",VLOOKUP(EL63,Sprache!$D$5:$E$63,2,0))</f>
        <v/>
      </c>
      <c r="EN63" s="296"/>
      <c r="EO63" s="296"/>
      <c r="EP63" s="319">
        <f>COUNTIF(EJ$62:EJ$63,EJ63)+COUNTIF(EL$62:EL$63,EJ63)</f>
        <v>0</v>
      </c>
      <c r="EQ63" s="293" t="str">
        <f>IF((EN63&lt;&gt;"")*(EO63&lt;&gt;"")*((IFERROR(VLOOKUP(EJ63,$B$62:$F$63,5,0),"")&lt;&gt;"")+(IFERROR(VLOOKUP(EJ63,$D$62:$G$63,4,0),"")&lt;&gt;""))*((IFERROR(VLOOKUP(EL63,$B$62:$F$63,5,0),"")&lt;&gt;"")+(IFERROR(VLOOKUP(EL63,$D$62:$G$63,4,0),"")&lt;&gt;"")),IF((EU63&lt;&gt;2)+($B$62&amp;$D$62&lt;&gt;EJ63&amp;EL63)*($B$63&amp;$D$63&lt;&gt;EJ63&amp;EL63)*($D$62&amp;$B$62&lt;&gt;EJ63&amp;EL63)*($D$63&amp;$B$63&lt;&gt;EJ63&amp;EL63),"0",(EK67+EK69&gt;EK71+EK73)*(EN63&gt;EO63)+(EK67+EK69=EK71+EK73)*(EN63=EO63)+(EK67+EK69&lt;EK71+EK73)*(EN63&lt;EO63)),"")</f>
        <v/>
      </c>
      <c r="ER63" s="293" t="str">
        <f>IF((EQ63&lt;&gt;""),IF(OR(EK67+EK69&lt;&gt;EK71+EK73,PrSettings!$M$4="●"),((EK67+EK69-EK71-EK73)=(EN63-EO63))*(EQ63=1),0),"")</f>
        <v/>
      </c>
      <c r="ES63" s="293" t="str">
        <f>IF((ER63&lt;&gt;""),IF(EQ63="0",0,(EK67+EK69=EN63)*(EK71+EK73=EO63)),"")</f>
        <v/>
      </c>
      <c r="ET63" s="293" t="str">
        <f>IF(EQ63&lt;&gt;"",IF((EU63&lt;&gt;2)+($B$62&amp;$D$62&lt;&gt;EJ63&amp;EL63)*($B$63&amp;$D$63&lt;&gt;EJ63&amp;EL63)*($D$62&amp;$B$62&lt;&gt;EJ63&amp;EL63)*($D$63&amp;$B$63&lt;&gt;EJ63&amp;EL63),0,IF(ABS(EK67+EK69-EK71-EK73)&gt;=PrSettings!$M$7,(ABS(EK67+EK69-EK71-EK73-EN63+EO63)&lt;=1)*1,IF(AND(EQ63,$F63=$G63,EK67+EK69&gt;=PrSettings!$M$6),(ABS(EN63-EK67-EK69)&lt;=1)*1,IF(AND(EQ63,EK67+EK69+EK71+EK73&gt;=PrSettings!$M$8),(ABS(EN63-EK67-EK69)+ABS(EO63-EK71-EK73)&lt;=1)*1,"")))),"")</f>
        <v/>
      </c>
      <c r="EU63" s="311" t="str">
        <f>IF(($C$62&amp;$C$63&amp;$E$62&amp;$E$63&lt;&gt;"")*(EJ$62&amp;EJ$63&amp;EL$62&amp;EL$63&lt;&gt;"")*(EJ63&amp;EL63&lt;&gt;""),IF(EP63&lt;&gt;1,0,COUNTIF($B$62:$B$63,EJ63)+COUNTIF($D$62:$D$63,EJ63))+IF(EP51&lt;&gt;1,0,COUNTIF($B$62:$B$63,EL63)+COUNTIF($D$62:$D$63,EL63)),"")</f>
        <v/>
      </c>
      <c r="EW63" s="306"/>
      <c r="EX63" s="566" t="str">
        <f>IF(EW63="","",VLOOKUP(EW63,Sprache!$D$5:$E$63,2,0))</f>
        <v/>
      </c>
      <c r="EY63" s="296"/>
      <c r="EZ63" s="292" t="str">
        <f>IF(EY63="","",VLOOKUP(EY63,Sprache!$D$5:$E$63,2,0))</f>
        <v/>
      </c>
      <c r="FA63" s="296"/>
      <c r="FB63" s="296"/>
      <c r="FC63" s="319">
        <f>COUNTIF(EW$62:EW$63,EW63)+COUNTIF(EY$62:EY$63,EW63)</f>
        <v>0</v>
      </c>
      <c r="FD63" s="293" t="str">
        <f>IF((FA63&lt;&gt;"")*(FB63&lt;&gt;"")*((IFERROR(VLOOKUP(EW63,$B$62:$F$63,5,0),"")&lt;&gt;"")+(IFERROR(VLOOKUP(EW63,$D$62:$G$63,4,0),"")&lt;&gt;""))*((IFERROR(VLOOKUP(EY63,$B$62:$F$63,5,0),"")&lt;&gt;"")+(IFERROR(VLOOKUP(EY63,$D$62:$G$63,4,0),"")&lt;&gt;"")),IF((FH63&lt;&gt;2)+($B$62&amp;$D$62&lt;&gt;EW63&amp;EY63)*($B$63&amp;$D$63&lt;&gt;EW63&amp;EY63)*($D$62&amp;$B$62&lt;&gt;EW63&amp;EY63)*($D$63&amp;$B$63&lt;&gt;EW63&amp;EY63),"0",(EX67+EX69&gt;EX71+EX73)*(FA63&gt;FB63)+(EX67+EX69=EX71+EX73)*(FA63=FB63)+(EX67+EX69&lt;EX71+EX73)*(FA63&lt;FB63)),"")</f>
        <v/>
      </c>
      <c r="FE63" s="293" t="str">
        <f>IF((FD63&lt;&gt;""),IF(OR(EX67+EX69&lt;&gt;EX71+EX73,PrSettings!$M$4="●"),((EX67+EX69-EX71-EX73)=(FA63-FB63))*(FD63=1),0),"")</f>
        <v/>
      </c>
      <c r="FF63" s="293" t="str">
        <f>IF((FE63&lt;&gt;""),IF(FD63="0",0,(EX67+EX69=FA63)*(EX71+EX73=FB63)),"")</f>
        <v/>
      </c>
      <c r="FG63" s="293" t="str">
        <f>IF(FD63&lt;&gt;"",IF((FH63&lt;&gt;2)+($B$62&amp;$D$62&lt;&gt;EW63&amp;EY63)*($B$63&amp;$D$63&lt;&gt;EW63&amp;EY63)*($D$62&amp;$B$62&lt;&gt;EW63&amp;EY63)*($D$63&amp;$B$63&lt;&gt;EW63&amp;EY63),0,IF(ABS(EX67+EX69-EX71-EX73)&gt;=PrSettings!$M$7,(ABS(EX67+EX69-EX71-EX73-FA63+FB63)&lt;=1)*1,IF(AND(FD63,$F63=$G63,EX67+EX69&gt;=PrSettings!$M$6),(ABS(FA63-EX67-EX69)&lt;=1)*1,IF(AND(FD63,EX67+EX69+EX71+EX73&gt;=PrSettings!$M$8),(ABS(FA63-EX67-EX69)+ABS(FB63-EX71-EX73)&lt;=1)*1,"")))),"")</f>
        <v/>
      </c>
      <c r="FH63" s="311" t="str">
        <f>IF(($C$62&amp;$C$63&amp;$E$62&amp;$E$63&lt;&gt;"")*(EW$62&amp;EW$63&amp;EY$62&amp;EY$63&lt;&gt;"")*(EW63&amp;EY63&lt;&gt;""),IF(FC63&lt;&gt;1,0,COUNTIF($B$62:$B$63,EW63)+COUNTIF($D$62:$D$63,EW63))+IF(FC51&lt;&gt;1,0,COUNTIF($B$62:$B$63,EY63)+COUNTIF($D$62:$D$63,EY63)),"")</f>
        <v/>
      </c>
      <c r="FJ63" s="306"/>
      <c r="FK63" s="566" t="str">
        <f>IF(FJ63="","",VLOOKUP(FJ63,Sprache!$D$5:$E$63,2,0))</f>
        <v/>
      </c>
      <c r="FL63" s="296"/>
      <c r="FM63" s="292" t="str">
        <f>IF(FL63="","",VLOOKUP(FL63,Sprache!$D$5:$E$63,2,0))</f>
        <v/>
      </c>
      <c r="FN63" s="296"/>
      <c r="FO63" s="296"/>
      <c r="FP63" s="319">
        <f>COUNTIF(FJ$62:FJ$63,FJ63)+COUNTIF(FL$62:FL$63,FJ63)</f>
        <v>0</v>
      </c>
      <c r="FQ63" s="293" t="str">
        <f>IF((FN63&lt;&gt;"")*(FO63&lt;&gt;"")*((IFERROR(VLOOKUP(FJ63,$B$62:$F$63,5,0),"")&lt;&gt;"")+(IFERROR(VLOOKUP(FJ63,$D$62:$G$63,4,0),"")&lt;&gt;""))*((IFERROR(VLOOKUP(FL63,$B$62:$F$63,5,0),"")&lt;&gt;"")+(IFERROR(VLOOKUP(FL63,$D$62:$G$63,4,0),"")&lt;&gt;"")),IF((FU63&lt;&gt;2)+($B$62&amp;$D$62&lt;&gt;FJ63&amp;FL63)*($B$63&amp;$D$63&lt;&gt;FJ63&amp;FL63)*($D$62&amp;$B$62&lt;&gt;FJ63&amp;FL63)*($D$63&amp;$B$63&lt;&gt;FJ63&amp;FL63),"0",(FK67+FK69&gt;FK71+FK73)*(FN63&gt;FO63)+(FK67+FK69=FK71+FK73)*(FN63=FO63)+(FK67+FK69&lt;FK71+FK73)*(FN63&lt;FO63)),"")</f>
        <v/>
      </c>
      <c r="FR63" s="293" t="str">
        <f>IF((FQ63&lt;&gt;""),IF(OR(FK67+FK69&lt;&gt;FK71+FK73,PrSettings!$M$4="●"),((FK67+FK69-FK71-FK73)=(FN63-FO63))*(FQ63=1),0),"")</f>
        <v/>
      </c>
      <c r="FS63" s="293" t="str">
        <f>IF((FR63&lt;&gt;""),IF(FQ63="0",0,(FK67+FK69=FN63)*(FK71+FK73=FO63)),"")</f>
        <v/>
      </c>
      <c r="FT63" s="293" t="str">
        <f>IF(FQ63&lt;&gt;"",IF((FU63&lt;&gt;2)+($B$62&amp;$D$62&lt;&gt;FJ63&amp;FL63)*($B$63&amp;$D$63&lt;&gt;FJ63&amp;FL63)*($D$62&amp;$B$62&lt;&gt;FJ63&amp;FL63)*($D$63&amp;$B$63&lt;&gt;FJ63&amp;FL63),0,IF(ABS(FK67+FK69-FK71-FK73)&gt;=PrSettings!$M$7,(ABS(FK67+FK69-FK71-FK73-FN63+FO63)&lt;=1)*1,IF(AND(FQ63,$F63=$G63,FK67+FK69&gt;=PrSettings!$M$6),(ABS(FN63-FK67-FK69)&lt;=1)*1,IF(AND(FQ63,FK67+FK69+FK71+FK73&gt;=PrSettings!$M$8),(ABS(FN63-FK67-FK69)+ABS(FO63-FK71-FK73)&lt;=1)*1,"")))),"")</f>
        <v/>
      </c>
      <c r="FU63" s="311" t="str">
        <f>IF(($C$62&amp;$C$63&amp;$E$62&amp;$E$63&lt;&gt;"")*(FJ$62&amp;FJ$63&amp;FL$62&amp;FL$63&lt;&gt;"")*(FJ63&amp;FL63&lt;&gt;""),IF(FP63&lt;&gt;1,0,COUNTIF($B$62:$B$63,FJ63)+COUNTIF($D$62:$D$63,FJ63))+IF(FP51&lt;&gt;1,0,COUNTIF($B$62:$B$63,FL63)+COUNTIF($D$62:$D$63,FL63)),"")</f>
        <v/>
      </c>
      <c r="FW63" s="306"/>
      <c r="FX63" s="566" t="str">
        <f>IF(FW63="","",VLOOKUP(FW63,Sprache!$D$5:$E$63,2,0))</f>
        <v/>
      </c>
      <c r="FY63" s="296"/>
      <c r="FZ63" s="292" t="str">
        <f>IF(FY63="","",VLOOKUP(FY63,Sprache!$D$5:$E$63,2,0))</f>
        <v/>
      </c>
      <c r="GA63" s="296"/>
      <c r="GB63" s="296"/>
      <c r="GC63" s="319">
        <f>COUNTIF(FW$62:FW$63,FW63)+COUNTIF(FY$62:FY$63,FW63)</f>
        <v>0</v>
      </c>
      <c r="GD63" s="293" t="str">
        <f>IF((GA63&lt;&gt;"")*(GB63&lt;&gt;"")*((IFERROR(VLOOKUP(FW63,$B$62:$F$63,5,0),"")&lt;&gt;"")+(IFERROR(VLOOKUP(FW63,$D$62:$G$63,4,0),"")&lt;&gt;""))*((IFERROR(VLOOKUP(FY63,$B$62:$F$63,5,0),"")&lt;&gt;"")+(IFERROR(VLOOKUP(FY63,$D$62:$G$63,4,0),"")&lt;&gt;"")),IF((GH63&lt;&gt;2)+($B$62&amp;$D$62&lt;&gt;FW63&amp;FY63)*($B$63&amp;$D$63&lt;&gt;FW63&amp;FY63)*($D$62&amp;$B$62&lt;&gt;FW63&amp;FY63)*($D$63&amp;$B$63&lt;&gt;FW63&amp;FY63),"0",(FX67+FX69&gt;FX71+FX73)*(GA63&gt;GB63)+(FX67+FX69=FX71+FX73)*(GA63=GB63)+(FX67+FX69&lt;FX71+FX73)*(GA63&lt;GB63)),"")</f>
        <v/>
      </c>
      <c r="GE63" s="293" t="str">
        <f>IF((GD63&lt;&gt;""),IF(OR(FX67+FX69&lt;&gt;FX71+FX73,PrSettings!$M$4="●"),((FX67+FX69-FX71-FX73)=(GA63-GB63))*(GD63=1),0),"")</f>
        <v/>
      </c>
      <c r="GF63" s="293" t="str">
        <f>IF((GE63&lt;&gt;""),IF(GD63="0",0,(FX67+FX69=GA63)*(FX71+FX73=GB63)),"")</f>
        <v/>
      </c>
      <c r="GG63" s="293" t="str">
        <f>IF(GD63&lt;&gt;"",IF((GH63&lt;&gt;2)+($B$62&amp;$D$62&lt;&gt;FW63&amp;FY63)*($B$63&amp;$D$63&lt;&gt;FW63&amp;FY63)*($D$62&amp;$B$62&lt;&gt;FW63&amp;FY63)*($D$63&amp;$B$63&lt;&gt;FW63&amp;FY63),0,IF(ABS(FX67+FX69-FX71-FX73)&gt;=PrSettings!$M$7,(ABS(FX67+FX69-FX71-FX73-GA63+GB63)&lt;=1)*1,IF(AND(GD63,$F63=$G63,FX67+FX69&gt;=PrSettings!$M$6),(ABS(GA63-FX67-FX69)&lt;=1)*1,IF(AND(GD63,FX67+FX69+FX71+FX73&gt;=PrSettings!$M$8),(ABS(GA63-FX67-FX69)+ABS(GB63-FX71-FX73)&lt;=1)*1,"")))),"")</f>
        <v/>
      </c>
      <c r="GH63" s="311" t="str">
        <f>IF(($C$62&amp;$C$63&amp;$E$62&amp;$E$63&lt;&gt;"")*(FW$62&amp;FW$63&amp;FY$62&amp;FY$63&lt;&gt;"")*(FW63&amp;FY63&lt;&gt;""),IF(GC63&lt;&gt;1,0,COUNTIF($B$62:$B$63,FW63)+COUNTIF($D$62:$D$63,FW63))+IF(GC51&lt;&gt;1,0,COUNTIF($B$62:$B$63,FY63)+COUNTIF($D$62:$D$63,FY63)),"")</f>
        <v/>
      </c>
      <c r="GJ63" s="306"/>
      <c r="GK63" s="566" t="str">
        <f>IF(GJ63="","",VLOOKUP(GJ63,Sprache!$D$5:$E$63,2,0))</f>
        <v/>
      </c>
      <c r="GL63" s="296"/>
      <c r="GM63" s="292" t="str">
        <f>IF(GL63="","",VLOOKUP(GL63,Sprache!$D$5:$E$63,2,0))</f>
        <v/>
      </c>
      <c r="GN63" s="296"/>
      <c r="GO63" s="296"/>
      <c r="GP63" s="319">
        <f>COUNTIF(GJ$62:GJ$63,GJ63)+COUNTIF(GL$62:GL$63,GJ63)</f>
        <v>0</v>
      </c>
      <c r="GQ63" s="293" t="str">
        <f>IF((GN63&lt;&gt;"")*(GO63&lt;&gt;"")*((IFERROR(VLOOKUP(GJ63,$B$62:$F$63,5,0),"")&lt;&gt;"")+(IFERROR(VLOOKUP(GJ63,$D$62:$G$63,4,0),"")&lt;&gt;""))*((IFERROR(VLOOKUP(GL63,$B$62:$F$63,5,0),"")&lt;&gt;"")+(IFERROR(VLOOKUP(GL63,$D$62:$G$63,4,0),"")&lt;&gt;"")),IF((GU63&lt;&gt;2)+($B$62&amp;$D$62&lt;&gt;GJ63&amp;GL63)*($B$63&amp;$D$63&lt;&gt;GJ63&amp;GL63)*($D$62&amp;$B$62&lt;&gt;GJ63&amp;GL63)*($D$63&amp;$B$63&lt;&gt;GJ63&amp;GL63),"0",(GK67+GK69&gt;GK71+GK73)*(GN63&gt;GO63)+(GK67+GK69=GK71+GK73)*(GN63=GO63)+(GK67+GK69&lt;GK71+GK73)*(GN63&lt;GO63)),"")</f>
        <v/>
      </c>
      <c r="GR63" s="293" t="str">
        <f>IF((GQ63&lt;&gt;""),IF(OR(GK67+GK69&lt;&gt;GK71+GK73,PrSettings!$M$4="●"),((GK67+GK69-GK71-GK73)=(GN63-GO63))*(GQ63=1),0),"")</f>
        <v/>
      </c>
      <c r="GS63" s="293" t="str">
        <f>IF((GR63&lt;&gt;""),IF(GQ63="0",0,(GK67+GK69=GN63)*(GK71+GK73=GO63)),"")</f>
        <v/>
      </c>
      <c r="GT63" s="293" t="str">
        <f>IF(GQ63&lt;&gt;"",IF((GU63&lt;&gt;2)+($B$62&amp;$D$62&lt;&gt;GJ63&amp;GL63)*($B$63&amp;$D$63&lt;&gt;GJ63&amp;GL63)*($D$62&amp;$B$62&lt;&gt;GJ63&amp;GL63)*($D$63&amp;$B$63&lt;&gt;GJ63&amp;GL63),0,IF(ABS(GK67+GK69-GK71-GK73)&gt;=PrSettings!$M$7,(ABS(GK67+GK69-GK71-GK73-GN63+GO63)&lt;=1)*1,IF(AND(GQ63,$F63=$G63,GK67+GK69&gt;=PrSettings!$M$6),(ABS(GN63-GK67-GK69)&lt;=1)*1,IF(AND(GQ63,GK67+GK69+GK71+GK73&gt;=PrSettings!$M$8),(ABS(GN63-GK67-GK69)+ABS(GO63-GK71-GK73)&lt;=1)*1,"")))),"")</f>
        <v/>
      </c>
      <c r="GU63" s="311" t="str">
        <f>IF(($C$62&amp;$C$63&amp;$E$62&amp;$E$63&lt;&gt;"")*(GJ$62&amp;GJ$63&amp;GL$62&amp;GL$63&lt;&gt;"")*(GJ63&amp;GL63&lt;&gt;""),IF(GP63&lt;&gt;1,0,COUNTIF($B$62:$B$63,GJ63)+COUNTIF($D$62:$D$63,GJ63))+IF(GP51&lt;&gt;1,0,COUNTIF($B$62:$B$63,GL63)+COUNTIF($D$62:$D$63,GL63)),"")</f>
        <v/>
      </c>
      <c r="GW63" s="306"/>
      <c r="GX63" s="566" t="str">
        <f>IF(GW63="","",VLOOKUP(GW63,Sprache!$D$5:$E$63,2,0))</f>
        <v/>
      </c>
      <c r="GY63" s="296"/>
      <c r="GZ63" s="292" t="str">
        <f>IF(GY63="","",VLOOKUP(GY63,Sprache!$D$5:$E$63,2,0))</f>
        <v/>
      </c>
      <c r="HA63" s="296"/>
      <c r="HB63" s="296"/>
      <c r="HC63" s="319">
        <f>COUNTIF(GW$62:GW$63,GW63)+COUNTIF(GY$62:GY$63,GW63)</f>
        <v>0</v>
      </c>
      <c r="HD63" s="293" t="str">
        <f>IF((HA63&lt;&gt;"")*(HB63&lt;&gt;"")*((IFERROR(VLOOKUP(GW63,$B$62:$F$63,5,0),"")&lt;&gt;"")+(IFERROR(VLOOKUP(GW63,$D$62:$G$63,4,0),"")&lt;&gt;""))*((IFERROR(VLOOKUP(GY63,$B$62:$F$63,5,0),"")&lt;&gt;"")+(IFERROR(VLOOKUP(GY63,$D$62:$G$63,4,0),"")&lt;&gt;"")),IF((HH63&lt;&gt;2)+($B$62&amp;$D$62&lt;&gt;GW63&amp;GY63)*($B$63&amp;$D$63&lt;&gt;GW63&amp;GY63)*($D$62&amp;$B$62&lt;&gt;GW63&amp;GY63)*($D$63&amp;$B$63&lt;&gt;GW63&amp;GY63),"0",(GX67+GX69&gt;GX71+GX73)*(HA63&gt;HB63)+(GX67+GX69=GX71+GX73)*(HA63=HB63)+(GX67+GX69&lt;GX71+GX73)*(HA63&lt;HB63)),"")</f>
        <v/>
      </c>
      <c r="HE63" s="293" t="str">
        <f>IF((HD63&lt;&gt;""),IF(OR(GX67+GX69&lt;&gt;GX71+GX73,PrSettings!$M$4="●"),((GX67+GX69-GX71-GX73)=(HA63-HB63))*(HD63=1),0),"")</f>
        <v/>
      </c>
      <c r="HF63" s="293" t="str">
        <f>IF((HE63&lt;&gt;""),IF(HD63="0",0,(GX67+GX69=HA63)*(GX71+GX73=HB63)),"")</f>
        <v/>
      </c>
      <c r="HG63" s="293" t="str">
        <f>IF(HD63&lt;&gt;"",IF((HH63&lt;&gt;2)+($B$62&amp;$D$62&lt;&gt;GW63&amp;GY63)*($B$63&amp;$D$63&lt;&gt;GW63&amp;GY63)*($D$62&amp;$B$62&lt;&gt;GW63&amp;GY63)*($D$63&amp;$B$63&lt;&gt;GW63&amp;GY63),0,IF(ABS(GX67+GX69-GX71-GX73)&gt;=PrSettings!$M$7,(ABS(GX67+GX69-GX71-GX73-HA63+HB63)&lt;=1)*1,IF(AND(HD63,$F63=$G63,GX67+GX69&gt;=PrSettings!$M$6),(ABS(HA63-GX67-GX69)&lt;=1)*1,IF(AND(HD63,GX67+GX69+GX71+GX73&gt;=PrSettings!$M$8),(ABS(HA63-GX67-GX69)+ABS(HB63-GX71-GX73)&lt;=1)*1,"")))),"")</f>
        <v/>
      </c>
      <c r="HH63" s="311" t="str">
        <f>IF(($C$62&amp;$C$63&amp;$E$62&amp;$E$63&lt;&gt;"")*(GW$62&amp;GW$63&amp;GY$62&amp;GY$63&lt;&gt;"")*(GW63&amp;GY63&lt;&gt;""),IF(HC63&lt;&gt;1,0,COUNTIF($B$62:$B$63,GW63)+COUNTIF($D$62:$D$63,GW63))+IF(HC51&lt;&gt;1,0,COUNTIF($B$62:$B$63,GY63)+COUNTIF($D$62:$D$63,GY63)),"")</f>
        <v/>
      </c>
      <c r="HJ63" s="306"/>
      <c r="HK63" s="566" t="str">
        <f>IF(HJ63="","",VLOOKUP(HJ63,Sprache!$D$5:$E$63,2,0))</f>
        <v/>
      </c>
      <c r="HL63" s="296"/>
      <c r="HM63" s="292" t="str">
        <f>IF(HL63="","",VLOOKUP(HL63,Sprache!$D$5:$E$63,2,0))</f>
        <v/>
      </c>
      <c r="HN63" s="296"/>
      <c r="HO63" s="296"/>
      <c r="HP63" s="319">
        <f>COUNTIF(HJ$62:HJ$63,HJ63)+COUNTIF(HL$62:HL$63,HJ63)</f>
        <v>0</v>
      </c>
      <c r="HQ63" s="293" t="str">
        <f>IF((HN63&lt;&gt;"")*(HO63&lt;&gt;"")*((IFERROR(VLOOKUP(HJ63,$B$62:$F$63,5,0),"")&lt;&gt;"")+(IFERROR(VLOOKUP(HJ63,$D$62:$G$63,4,0),"")&lt;&gt;""))*((IFERROR(VLOOKUP(HL63,$B$62:$F$63,5,0),"")&lt;&gt;"")+(IFERROR(VLOOKUP(HL63,$D$62:$G$63,4,0),"")&lt;&gt;"")),IF((HU63&lt;&gt;2)+($B$62&amp;$D$62&lt;&gt;HJ63&amp;HL63)*($B$63&amp;$D$63&lt;&gt;HJ63&amp;HL63)*($D$62&amp;$B$62&lt;&gt;HJ63&amp;HL63)*($D$63&amp;$B$63&lt;&gt;HJ63&amp;HL63),"0",(HK67+HK69&gt;HK71+HK73)*(HN63&gt;HO63)+(HK67+HK69=HK71+HK73)*(HN63=HO63)+(HK67+HK69&lt;HK71+HK73)*(HN63&lt;HO63)),"")</f>
        <v/>
      </c>
      <c r="HR63" s="293" t="str">
        <f>IF((HQ63&lt;&gt;""),IF(OR(HK67+HK69&lt;&gt;HK71+HK73,PrSettings!$M$4="●"),((HK67+HK69-HK71-HK73)=(HN63-HO63))*(HQ63=1),0),"")</f>
        <v/>
      </c>
      <c r="HS63" s="293" t="str">
        <f>IF((HR63&lt;&gt;""),IF(HQ63="0",0,(HK67+HK69=HN63)*(HK71+HK73=HO63)),"")</f>
        <v/>
      </c>
      <c r="HT63" s="293" t="str">
        <f>IF(HQ63&lt;&gt;"",IF((HU63&lt;&gt;2)+($B$62&amp;$D$62&lt;&gt;HJ63&amp;HL63)*($B$63&amp;$D$63&lt;&gt;HJ63&amp;HL63)*($D$62&amp;$B$62&lt;&gt;HJ63&amp;HL63)*($D$63&amp;$B$63&lt;&gt;HJ63&amp;HL63),0,IF(ABS(HK67+HK69-HK71-HK73)&gt;=PrSettings!$M$7,(ABS(HK67+HK69-HK71-HK73-HN63+HO63)&lt;=1)*1,IF(AND(HQ63,$F63=$G63,HK67+HK69&gt;=PrSettings!$M$6),(ABS(HN63-HK67-HK69)&lt;=1)*1,IF(AND(HQ63,HK67+HK69+HK71+HK73&gt;=PrSettings!$M$8),(ABS(HN63-HK67-HK69)+ABS(HO63-HK71-HK73)&lt;=1)*1,"")))),"")</f>
        <v/>
      </c>
      <c r="HU63" s="311" t="str">
        <f>IF(($C$62&amp;$C$63&amp;$E$62&amp;$E$63&lt;&gt;"")*(HJ$62&amp;HJ$63&amp;HL$62&amp;HL$63&lt;&gt;"")*(HJ63&amp;HL63&lt;&gt;""),IF(HP63&lt;&gt;1,0,COUNTIF($B$62:$B$63,HJ63)+COUNTIF($D$62:$D$63,HJ63))+IF(HP51&lt;&gt;1,0,COUNTIF($B$62:$B$63,HL63)+COUNTIF($D$62:$D$63,HL63)),"")</f>
        <v/>
      </c>
      <c r="HW63" s="306"/>
      <c r="HX63" s="566" t="str">
        <f>IF(HW63="","",VLOOKUP(HW63,Sprache!$D$5:$E$63,2,0))</f>
        <v/>
      </c>
      <c r="HY63" s="296"/>
      <c r="HZ63" s="292" t="str">
        <f>IF(HY63="","",VLOOKUP(HY63,Sprache!$D$5:$E$63,2,0))</f>
        <v/>
      </c>
      <c r="IA63" s="296"/>
      <c r="IB63" s="296"/>
      <c r="IC63" s="319">
        <f>COUNTIF(HW$62:HW$63,HW63)+COUNTIF(HY$62:HY$63,HW63)</f>
        <v>0</v>
      </c>
      <c r="ID63" s="293" t="str">
        <f>IF((IA63&lt;&gt;"")*(IB63&lt;&gt;"")*((IFERROR(VLOOKUP(HW63,$B$62:$F$63,5,0),"")&lt;&gt;"")+(IFERROR(VLOOKUP(HW63,$D$62:$G$63,4,0),"")&lt;&gt;""))*((IFERROR(VLOOKUP(HY63,$B$62:$F$63,5,0),"")&lt;&gt;"")+(IFERROR(VLOOKUP(HY63,$D$62:$G$63,4,0),"")&lt;&gt;"")),IF((IH63&lt;&gt;2)+($B$62&amp;$D$62&lt;&gt;HW63&amp;HY63)*($B$63&amp;$D$63&lt;&gt;HW63&amp;HY63)*($D$62&amp;$B$62&lt;&gt;HW63&amp;HY63)*($D$63&amp;$B$63&lt;&gt;HW63&amp;HY63),"0",(HX67+HX69&gt;HX71+HX73)*(IA63&gt;IB63)+(HX67+HX69=HX71+HX73)*(IA63=IB63)+(HX67+HX69&lt;HX71+HX73)*(IA63&lt;IB63)),"")</f>
        <v/>
      </c>
      <c r="IE63" s="293" t="str">
        <f>IF((ID63&lt;&gt;""),IF(OR(HX67+HX69&lt;&gt;HX71+HX73,PrSettings!$M$4="●"),((HX67+HX69-HX71-HX73)=(IA63-IB63))*(ID63=1),0),"")</f>
        <v/>
      </c>
      <c r="IF63" s="293" t="str">
        <f>IF((IE63&lt;&gt;""),IF(ID63="0",0,(HX67+HX69=IA63)*(HX71+HX73=IB63)),"")</f>
        <v/>
      </c>
      <c r="IG63" s="293" t="str">
        <f>IF(ID63&lt;&gt;"",IF((IH63&lt;&gt;2)+($B$62&amp;$D$62&lt;&gt;HW63&amp;HY63)*($B$63&amp;$D$63&lt;&gt;HW63&amp;HY63)*($D$62&amp;$B$62&lt;&gt;HW63&amp;HY63)*($D$63&amp;$B$63&lt;&gt;HW63&amp;HY63),0,IF(ABS(HX67+HX69-HX71-HX73)&gt;=PrSettings!$M$7,(ABS(HX67+HX69-HX71-HX73-IA63+IB63)&lt;=1)*1,IF(AND(ID63,$F63=$G63,HX67+HX69&gt;=PrSettings!$M$6),(ABS(IA63-HX67-HX69)&lt;=1)*1,IF(AND(ID63,HX67+HX69+HX71+HX73&gt;=PrSettings!$M$8),(ABS(IA63-HX67-HX69)+ABS(IB63-HX71-HX73)&lt;=1)*1,"")))),"")</f>
        <v/>
      </c>
      <c r="IH63" s="311" t="str">
        <f>IF(($C$62&amp;$C$63&amp;$E$62&amp;$E$63&lt;&gt;"")*(HW$62&amp;HW$63&amp;HY$62&amp;HY$63&lt;&gt;"")*(HW63&amp;HY63&lt;&gt;""),IF(IC63&lt;&gt;1,0,COUNTIF($B$62:$B$63,HW63)+COUNTIF($D$62:$D$63,HW63))+IF(IC51&lt;&gt;1,0,COUNTIF($B$62:$B$63,HY63)+COUNTIF($D$62:$D$63,HY63)),"")</f>
        <v/>
      </c>
      <c r="IJ63" s="306"/>
      <c r="IK63" s="566" t="str">
        <f>IF(IJ63="","",VLOOKUP(IJ63,Sprache!$D$5:$E$63,2,0))</f>
        <v/>
      </c>
      <c r="IL63" s="296"/>
      <c r="IM63" s="292" t="str">
        <f>IF(IL63="","",VLOOKUP(IL63,Sprache!$D$5:$E$63,2,0))</f>
        <v/>
      </c>
      <c r="IN63" s="296"/>
      <c r="IO63" s="296"/>
      <c r="IP63" s="319">
        <f>COUNTIF(IJ$62:IJ$63,IJ63)+COUNTIF(IL$62:IL$63,IJ63)</f>
        <v>0</v>
      </c>
      <c r="IQ63" s="293" t="str">
        <f>IF((IN63&lt;&gt;"")*(IO63&lt;&gt;"")*((IFERROR(VLOOKUP(IJ63,$B$62:$F$63,5,0),"")&lt;&gt;"")+(IFERROR(VLOOKUP(IJ63,$D$62:$G$63,4,0),"")&lt;&gt;""))*((IFERROR(VLOOKUP(IL63,$B$62:$F$63,5,0),"")&lt;&gt;"")+(IFERROR(VLOOKUP(IL63,$D$62:$G$63,4,0),"")&lt;&gt;"")),IF((IU63&lt;&gt;2)+($B$62&amp;$D$62&lt;&gt;IJ63&amp;IL63)*($B$63&amp;$D$63&lt;&gt;IJ63&amp;IL63)*($D$62&amp;$B$62&lt;&gt;IJ63&amp;IL63)*($D$63&amp;$B$63&lt;&gt;IJ63&amp;IL63),"0",(IK67+IK69&gt;IK71+IK73)*(IN63&gt;IO63)+(IK67+IK69=IK71+IK73)*(IN63=IO63)+(IK67+IK69&lt;IK71+IK73)*(IN63&lt;IO63)),"")</f>
        <v/>
      </c>
      <c r="IR63" s="293" t="str">
        <f>IF((IQ63&lt;&gt;""),IF(OR(IK67+IK69&lt;&gt;IK71+IK73,PrSettings!$M$4="●"),((IK67+IK69-IK71-IK73)=(IN63-IO63))*(IQ63=1),0),"")</f>
        <v/>
      </c>
      <c r="IS63" s="293" t="str">
        <f>IF((IR63&lt;&gt;""),IF(IQ63="0",0,(IK67+IK69=IN63)*(IK71+IK73=IO63)),"")</f>
        <v/>
      </c>
      <c r="IT63" s="293" t="str">
        <f>IF(IQ63&lt;&gt;"",IF((IU63&lt;&gt;2)+($B$62&amp;$D$62&lt;&gt;IJ63&amp;IL63)*($B$63&amp;$D$63&lt;&gt;IJ63&amp;IL63)*($D$62&amp;$B$62&lt;&gt;IJ63&amp;IL63)*($D$63&amp;$B$63&lt;&gt;IJ63&amp;IL63),0,IF(ABS(IK67+IK69-IK71-IK73)&gt;=PrSettings!$M$7,(ABS(IK67+IK69-IK71-IK73-IN63+IO63)&lt;=1)*1,IF(AND(IQ63,$F63=$G63,IK67+IK69&gt;=PrSettings!$M$6),(ABS(IN63-IK67-IK69)&lt;=1)*1,IF(AND(IQ63,IK67+IK69+IK71+IK73&gt;=PrSettings!$M$8),(ABS(IN63-IK67-IK69)+ABS(IO63-IK71-IK73)&lt;=1)*1,"")))),"")</f>
        <v/>
      </c>
      <c r="IU63" s="311" t="str">
        <f>IF(($C$62&amp;$C$63&amp;$E$62&amp;$E$63&lt;&gt;"")*(IJ$62&amp;IJ$63&amp;IL$62&amp;IL$63&lt;&gt;"")*(IJ63&amp;IL63&lt;&gt;""),IF(IP63&lt;&gt;1,0,COUNTIF($B$62:$B$63,IJ63)+COUNTIF($D$62:$D$63,IJ63))+IF(IP51&lt;&gt;1,0,COUNTIF($B$62:$B$63,IL63)+COUNTIF($D$62:$D$63,IL63)),"")</f>
        <v/>
      </c>
      <c r="IW63" s="306"/>
      <c r="IX63" s="566" t="str">
        <f>IF(IW63="","",VLOOKUP(IW63,Sprache!$D$5:$E$63,2,0))</f>
        <v/>
      </c>
      <c r="IY63" s="296"/>
      <c r="IZ63" s="292" t="str">
        <f>IF(IY63="","",VLOOKUP(IY63,Sprache!$D$5:$E$63,2,0))</f>
        <v/>
      </c>
      <c r="JA63" s="296"/>
      <c r="JB63" s="296"/>
      <c r="JC63" s="319">
        <f>COUNTIF(IW$62:IW$63,IW63)+COUNTIF(IY$62:IY$63,IW63)</f>
        <v>0</v>
      </c>
      <c r="JD63" s="293" t="str">
        <f>IF((JA63&lt;&gt;"")*(JB63&lt;&gt;"")*((IFERROR(VLOOKUP(IW63,$B$62:$F$63,5,0),"")&lt;&gt;"")+(IFERROR(VLOOKUP(IW63,$D$62:$G$63,4,0),"")&lt;&gt;""))*((IFERROR(VLOOKUP(IY63,$B$62:$F$63,5,0),"")&lt;&gt;"")+(IFERROR(VLOOKUP(IY63,$D$62:$G$63,4,0),"")&lt;&gt;"")),IF((JH63&lt;&gt;2)+($B$62&amp;$D$62&lt;&gt;IW63&amp;IY63)*($B$63&amp;$D$63&lt;&gt;IW63&amp;IY63)*($D$62&amp;$B$62&lt;&gt;IW63&amp;IY63)*($D$63&amp;$B$63&lt;&gt;IW63&amp;IY63),"0",(IX67+IX69&gt;IX71+IX73)*(JA63&gt;JB63)+(IX67+IX69=IX71+IX73)*(JA63=JB63)+(IX67+IX69&lt;IX71+IX73)*(JA63&lt;JB63)),"")</f>
        <v/>
      </c>
      <c r="JE63" s="293" t="str">
        <f>IF((JD63&lt;&gt;""),IF(OR(IX67+IX69&lt;&gt;IX71+IX73,PrSettings!$M$4="●"),((IX67+IX69-IX71-IX73)=(JA63-JB63))*(JD63=1),0),"")</f>
        <v/>
      </c>
      <c r="JF63" s="293" t="str">
        <f>IF((JE63&lt;&gt;""),IF(JD63="0",0,(IX67+IX69=JA63)*(IX71+IX73=JB63)),"")</f>
        <v/>
      </c>
      <c r="JG63" s="293" t="str">
        <f>IF(JD63&lt;&gt;"",IF((JH63&lt;&gt;2)+($B$62&amp;$D$62&lt;&gt;IW63&amp;IY63)*($B$63&amp;$D$63&lt;&gt;IW63&amp;IY63)*($D$62&amp;$B$62&lt;&gt;IW63&amp;IY63)*($D$63&amp;$B$63&lt;&gt;IW63&amp;IY63),0,IF(ABS(IX67+IX69-IX71-IX73)&gt;=PrSettings!$M$7,(ABS(IX67+IX69-IX71-IX73-JA63+JB63)&lt;=1)*1,IF(AND(JD63,$F63=$G63,IX67+IX69&gt;=PrSettings!$M$6),(ABS(JA63-IX67-IX69)&lt;=1)*1,IF(AND(JD63,IX67+IX69+IX71+IX73&gt;=PrSettings!$M$8),(ABS(JA63-IX67-IX69)+ABS(JB63-IX71-IX73)&lt;=1)*1,"")))),"")</f>
        <v/>
      </c>
      <c r="JH63" s="311" t="str">
        <f>IF(($C$62&amp;$C$63&amp;$E$62&amp;$E$63&lt;&gt;"")*(IW$62&amp;IW$63&amp;IY$62&amp;IY$63&lt;&gt;"")*(IW63&amp;IY63&lt;&gt;""),IF(JC63&lt;&gt;1,0,COUNTIF($B$62:$B$63,IW63)+COUNTIF($D$62:$D$63,IW63))+IF(JC51&lt;&gt;1,0,COUNTIF($B$62:$B$63,IY63)+COUNTIF($D$62:$D$63,IY63)),"")</f>
        <v/>
      </c>
      <c r="JJ63" s="306"/>
      <c r="JK63" s="566" t="str">
        <f>IF(JJ63="","",VLOOKUP(JJ63,Sprache!$D$5:$E$63,2,0))</f>
        <v/>
      </c>
      <c r="JL63" s="296"/>
      <c r="JM63" s="292" t="str">
        <f>IF(JL63="","",VLOOKUP(JL63,Sprache!$D$5:$E$63,2,0))</f>
        <v/>
      </c>
      <c r="JN63" s="296"/>
      <c r="JO63" s="296"/>
      <c r="JP63" s="319">
        <f>COUNTIF(JJ$62:JJ$63,JJ63)+COUNTIF(JL$62:JL$63,JJ63)</f>
        <v>0</v>
      </c>
      <c r="JQ63" s="293" t="str">
        <f>IF((JN63&lt;&gt;"")*(JO63&lt;&gt;"")*((IFERROR(VLOOKUP(JJ63,$B$62:$F$63,5,0),"")&lt;&gt;"")+(IFERROR(VLOOKUP(JJ63,$D$62:$G$63,4,0),"")&lt;&gt;""))*((IFERROR(VLOOKUP(JL63,$B$62:$F$63,5,0),"")&lt;&gt;"")+(IFERROR(VLOOKUP(JL63,$D$62:$G$63,4,0),"")&lt;&gt;"")),IF((JU63&lt;&gt;2)+($B$62&amp;$D$62&lt;&gt;JJ63&amp;JL63)*($B$63&amp;$D$63&lt;&gt;JJ63&amp;JL63)*($D$62&amp;$B$62&lt;&gt;JJ63&amp;JL63)*($D$63&amp;$B$63&lt;&gt;JJ63&amp;JL63),"0",(JK67+JK69&gt;JK71+JK73)*(JN63&gt;JO63)+(JK67+JK69=JK71+JK73)*(JN63=JO63)+(JK67+JK69&lt;JK71+JK73)*(JN63&lt;JO63)),"")</f>
        <v/>
      </c>
      <c r="JR63" s="293" t="str">
        <f>IF((JQ63&lt;&gt;""),IF(OR(JK67+JK69&lt;&gt;JK71+JK73,PrSettings!$M$4="●"),((JK67+JK69-JK71-JK73)=(JN63-JO63))*(JQ63=1),0),"")</f>
        <v/>
      </c>
      <c r="JS63" s="293" t="str">
        <f>IF((JR63&lt;&gt;""),IF(JQ63="0",0,(JK67+JK69=JN63)*(JK71+JK73=JO63)),"")</f>
        <v/>
      </c>
      <c r="JT63" s="293" t="str">
        <f>IF(JQ63&lt;&gt;"",IF((JU63&lt;&gt;2)+($B$62&amp;$D$62&lt;&gt;JJ63&amp;JL63)*($B$63&amp;$D$63&lt;&gt;JJ63&amp;JL63)*($D$62&amp;$B$62&lt;&gt;JJ63&amp;JL63)*($D$63&amp;$B$63&lt;&gt;JJ63&amp;JL63),0,IF(ABS(JK67+JK69-JK71-JK73)&gt;=PrSettings!$M$7,(ABS(JK67+JK69-JK71-JK73-JN63+JO63)&lt;=1)*1,IF(AND(JQ63,$F63=$G63,JK67+JK69&gt;=PrSettings!$M$6),(ABS(JN63-JK67-JK69)&lt;=1)*1,IF(AND(JQ63,JK67+JK69+JK71+JK73&gt;=PrSettings!$M$8),(ABS(JN63-JK67-JK69)+ABS(JO63-JK71-JK73)&lt;=1)*1,"")))),"")</f>
        <v/>
      </c>
      <c r="JU63" s="311" t="str">
        <f>IF(($C$62&amp;$C$63&amp;$E$62&amp;$E$63&lt;&gt;"")*(JJ$62&amp;JJ$63&amp;JL$62&amp;JL$63&lt;&gt;"")*(JJ63&amp;JL63&lt;&gt;""),IF(JP63&lt;&gt;1,0,COUNTIF($B$62:$B$63,JJ63)+COUNTIF($D$62:$D$63,JJ63))+IF(JP51&lt;&gt;1,0,COUNTIF($B$62:$B$63,JL63)+COUNTIF($D$62:$D$63,JL63)),"")</f>
        <v/>
      </c>
      <c r="JW63" s="306"/>
      <c r="JX63" s="566" t="str">
        <f>IF(JW63="","",VLOOKUP(JW63,Sprache!$D$5:$E$63,2,0))</f>
        <v/>
      </c>
      <c r="JY63" s="296"/>
      <c r="JZ63" s="292" t="str">
        <f>IF(JY63="","",VLOOKUP(JY63,Sprache!$D$5:$E$63,2,0))</f>
        <v/>
      </c>
      <c r="KA63" s="296"/>
      <c r="KB63" s="296"/>
      <c r="KC63" s="319">
        <f>COUNTIF(JW$62:JW$63,JW63)+COUNTIF(JY$62:JY$63,JW63)</f>
        <v>0</v>
      </c>
      <c r="KD63" s="293" t="str">
        <f>IF((KA63&lt;&gt;"")*(KB63&lt;&gt;"")*((IFERROR(VLOOKUP(JW63,$B$62:$F$63,5,0),"")&lt;&gt;"")+(IFERROR(VLOOKUP(JW63,$D$62:$G$63,4,0),"")&lt;&gt;""))*((IFERROR(VLOOKUP(JY63,$B$62:$F$63,5,0),"")&lt;&gt;"")+(IFERROR(VLOOKUP(JY63,$D$62:$G$63,4,0),"")&lt;&gt;"")),IF((KH63&lt;&gt;2)+($B$62&amp;$D$62&lt;&gt;JW63&amp;JY63)*($B$63&amp;$D$63&lt;&gt;JW63&amp;JY63)*($D$62&amp;$B$62&lt;&gt;JW63&amp;JY63)*($D$63&amp;$B$63&lt;&gt;JW63&amp;JY63),"0",(JX67+JX69&gt;JX71+JX73)*(KA63&gt;KB63)+(JX67+JX69=JX71+JX73)*(KA63=KB63)+(JX67+JX69&lt;JX71+JX73)*(KA63&lt;KB63)),"")</f>
        <v/>
      </c>
      <c r="KE63" s="293" t="str">
        <f>IF((KD63&lt;&gt;""),IF(OR(JX67+JX69&lt;&gt;JX71+JX73,PrSettings!$M$4="●"),((JX67+JX69-JX71-JX73)=(KA63-KB63))*(KD63=1),0),"")</f>
        <v/>
      </c>
      <c r="KF63" s="293" t="str">
        <f>IF((KE63&lt;&gt;""),IF(KD63="0",0,(JX67+JX69=KA63)*(JX71+JX73=KB63)),"")</f>
        <v/>
      </c>
      <c r="KG63" s="293" t="str">
        <f>IF(KD63&lt;&gt;"",IF((KH63&lt;&gt;2)+($B$62&amp;$D$62&lt;&gt;JW63&amp;JY63)*($B$63&amp;$D$63&lt;&gt;JW63&amp;JY63)*($D$62&amp;$B$62&lt;&gt;JW63&amp;JY63)*($D$63&amp;$B$63&lt;&gt;JW63&amp;JY63),0,IF(ABS(JX67+JX69-JX71-JX73)&gt;=PrSettings!$M$7,(ABS(JX67+JX69-JX71-JX73-KA63+KB63)&lt;=1)*1,IF(AND(KD63,$F63=$G63,JX67+JX69&gt;=PrSettings!$M$6),(ABS(KA63-JX67-JX69)&lt;=1)*1,IF(AND(KD63,JX67+JX69+JX71+JX73&gt;=PrSettings!$M$8),(ABS(KA63-JX67-JX69)+ABS(KB63-JX71-JX73)&lt;=1)*1,"")))),"")</f>
        <v/>
      </c>
      <c r="KH63" s="311" t="str">
        <f>IF(($C$62&amp;$C$63&amp;$E$62&amp;$E$63&lt;&gt;"")*(JW$62&amp;JW$63&amp;JY$62&amp;JY$63&lt;&gt;"")*(JW63&amp;JY63&lt;&gt;""),IF(KC63&lt;&gt;1,0,COUNTIF($B$62:$B$63,JW63)+COUNTIF($D$62:$D$63,JW63))+IF(KC51&lt;&gt;1,0,COUNTIF($B$62:$B$63,JY63)+COUNTIF($D$62:$D$63,JY63)),"")</f>
        <v/>
      </c>
      <c r="KJ63" s="306"/>
      <c r="KK63" s="566" t="str">
        <f>IF(KJ63="","",VLOOKUP(KJ63,Sprache!$D$5:$E$63,2,0))</f>
        <v/>
      </c>
      <c r="KL63" s="296"/>
      <c r="KM63" s="292" t="str">
        <f>IF(KL63="","",VLOOKUP(KL63,Sprache!$D$5:$E$63,2,0))</f>
        <v/>
      </c>
      <c r="KN63" s="296"/>
      <c r="KO63" s="296"/>
      <c r="KP63" s="319">
        <f>COUNTIF(KJ$62:KJ$63,KJ63)+COUNTIF(KL$62:KL$63,KJ63)</f>
        <v>0</v>
      </c>
      <c r="KQ63" s="293" t="str">
        <f>IF((KN63&lt;&gt;"")*(KO63&lt;&gt;"")*((IFERROR(VLOOKUP(KJ63,$B$62:$F$63,5,0),"")&lt;&gt;"")+(IFERROR(VLOOKUP(KJ63,$D$62:$G$63,4,0),"")&lt;&gt;""))*((IFERROR(VLOOKUP(KL63,$B$62:$F$63,5,0),"")&lt;&gt;"")+(IFERROR(VLOOKUP(KL63,$D$62:$G$63,4,0),"")&lt;&gt;"")),IF((KU63&lt;&gt;2)+($B$62&amp;$D$62&lt;&gt;KJ63&amp;KL63)*($B$63&amp;$D$63&lt;&gt;KJ63&amp;KL63)*($D$62&amp;$B$62&lt;&gt;KJ63&amp;KL63)*($D$63&amp;$B$63&lt;&gt;KJ63&amp;KL63),"0",(KK67+KK69&gt;KK71+KK73)*(KN63&gt;KO63)+(KK67+KK69=KK71+KK73)*(KN63=KO63)+(KK67+KK69&lt;KK71+KK73)*(KN63&lt;KO63)),"")</f>
        <v/>
      </c>
      <c r="KR63" s="293" t="str">
        <f>IF((KQ63&lt;&gt;""),IF(OR(KK67+KK69&lt;&gt;KK71+KK73,PrSettings!$M$4="●"),((KK67+KK69-KK71-KK73)=(KN63-KO63))*(KQ63=1),0),"")</f>
        <v/>
      </c>
      <c r="KS63" s="293" t="str">
        <f>IF((KR63&lt;&gt;""),IF(KQ63="0",0,(KK67+KK69=KN63)*(KK71+KK73=KO63)),"")</f>
        <v/>
      </c>
      <c r="KT63" s="293" t="str">
        <f>IF(KQ63&lt;&gt;"",IF((KU63&lt;&gt;2)+($B$62&amp;$D$62&lt;&gt;KJ63&amp;KL63)*($B$63&amp;$D$63&lt;&gt;KJ63&amp;KL63)*($D$62&amp;$B$62&lt;&gt;KJ63&amp;KL63)*($D$63&amp;$B$63&lt;&gt;KJ63&amp;KL63),0,IF(ABS(KK67+KK69-KK71-KK73)&gt;=PrSettings!$M$7,(ABS(KK67+KK69-KK71-KK73-KN63+KO63)&lt;=1)*1,IF(AND(KQ63,$F63=$G63,KK67+KK69&gt;=PrSettings!$M$6),(ABS(KN63-KK67-KK69)&lt;=1)*1,IF(AND(KQ63,KK67+KK69+KK71+KK73&gt;=PrSettings!$M$8),(ABS(KN63-KK67-KK69)+ABS(KO63-KK71-KK73)&lt;=1)*1,"")))),"")</f>
        <v/>
      </c>
      <c r="KU63" s="311" t="str">
        <f>IF(($C$62&amp;$C$63&amp;$E$62&amp;$E$63&lt;&gt;"")*(KJ$62&amp;KJ$63&amp;KL$62&amp;KL$63&lt;&gt;"")*(KJ63&amp;KL63&lt;&gt;""),IF(KP63&lt;&gt;1,0,COUNTIF($B$62:$B$63,KJ63)+COUNTIF($D$62:$D$63,KJ63))+IF(KP51&lt;&gt;1,0,COUNTIF($B$62:$B$63,KL63)+COUNTIF($D$62:$D$63,KL63)),"")</f>
        <v/>
      </c>
      <c r="KW63" s="306"/>
      <c r="KX63" s="566" t="str">
        <f>IF(KW63="","",VLOOKUP(KW63,Sprache!$D$5:$E$63,2,0))</f>
        <v/>
      </c>
      <c r="KY63" s="296"/>
      <c r="KZ63" s="292" t="str">
        <f>IF(KY63="","",VLOOKUP(KY63,Sprache!$D$5:$E$63,2,0))</f>
        <v/>
      </c>
      <c r="LA63" s="296"/>
      <c r="LB63" s="296"/>
      <c r="LC63" s="319">
        <f>COUNTIF(KW$62:KW$63,KW63)+COUNTIF(KY$62:KY$63,KW63)</f>
        <v>0</v>
      </c>
      <c r="LD63" s="293" t="str">
        <f>IF((LA63&lt;&gt;"")*(LB63&lt;&gt;"")*((IFERROR(VLOOKUP(KW63,$B$62:$F$63,5,0),"")&lt;&gt;"")+(IFERROR(VLOOKUP(KW63,$D$62:$G$63,4,0),"")&lt;&gt;""))*((IFERROR(VLOOKUP(KY63,$B$62:$F$63,5,0),"")&lt;&gt;"")+(IFERROR(VLOOKUP(KY63,$D$62:$G$63,4,0),"")&lt;&gt;"")),IF((LH63&lt;&gt;2)+($B$62&amp;$D$62&lt;&gt;KW63&amp;KY63)*($B$63&amp;$D$63&lt;&gt;KW63&amp;KY63)*($D$62&amp;$B$62&lt;&gt;KW63&amp;KY63)*($D$63&amp;$B$63&lt;&gt;KW63&amp;KY63),"0",(KX67+KX69&gt;KX71+KX73)*(LA63&gt;LB63)+(KX67+KX69=KX71+KX73)*(LA63=LB63)+(KX67+KX69&lt;KX71+KX73)*(LA63&lt;LB63)),"")</f>
        <v/>
      </c>
      <c r="LE63" s="293" t="str">
        <f>IF((LD63&lt;&gt;""),IF(OR(KX67+KX69&lt;&gt;KX71+KX73,PrSettings!$M$4="●"),((KX67+KX69-KX71-KX73)=(LA63-LB63))*(LD63=1),0),"")</f>
        <v/>
      </c>
      <c r="LF63" s="293" t="str">
        <f>IF((LE63&lt;&gt;""),IF(LD63="0",0,(KX67+KX69=LA63)*(KX71+KX73=LB63)),"")</f>
        <v/>
      </c>
      <c r="LG63" s="293" t="str">
        <f>IF(LD63&lt;&gt;"",IF((LH63&lt;&gt;2)+($B$62&amp;$D$62&lt;&gt;KW63&amp;KY63)*($B$63&amp;$D$63&lt;&gt;KW63&amp;KY63)*($D$62&amp;$B$62&lt;&gt;KW63&amp;KY63)*($D$63&amp;$B$63&lt;&gt;KW63&amp;KY63),0,IF(ABS(KX67+KX69-KX71-KX73)&gt;=PrSettings!$M$7,(ABS(KX67+KX69-KX71-KX73-LA63+LB63)&lt;=1)*1,IF(AND(LD63,$F63=$G63,KX67+KX69&gt;=PrSettings!$M$6),(ABS(LA63-KX67-KX69)&lt;=1)*1,IF(AND(LD63,KX67+KX69+KX71+KX73&gt;=PrSettings!$M$8),(ABS(LA63-KX67-KX69)+ABS(LB63-KX71-KX73)&lt;=1)*1,"")))),"")</f>
        <v/>
      </c>
      <c r="LH63" s="311" t="str">
        <f>IF(($C$62&amp;$C$63&amp;$E$62&amp;$E$63&lt;&gt;"")*(KW$62&amp;KW$63&amp;KY$62&amp;KY$63&lt;&gt;"")*(KW63&amp;KY63&lt;&gt;""),IF(LC63&lt;&gt;1,0,COUNTIF($B$62:$B$63,KW63)+COUNTIF($D$62:$D$63,KW63))+IF(LC51&lt;&gt;1,0,COUNTIF($B$62:$B$63,KY63)+COUNTIF($D$62:$D$63,KY63)),"")</f>
        <v/>
      </c>
      <c r="LJ63" s="306"/>
      <c r="LK63" s="566" t="str">
        <f>IF(LJ63="","",VLOOKUP(LJ63,Sprache!$D$5:$E$63,2,0))</f>
        <v/>
      </c>
      <c r="LL63" s="296"/>
      <c r="LM63" s="292" t="str">
        <f>IF(LL63="","",VLOOKUP(LL63,Sprache!$D$5:$E$63,2,0))</f>
        <v/>
      </c>
      <c r="LN63" s="296"/>
      <c r="LO63" s="296"/>
      <c r="LP63" s="319">
        <f>COUNTIF(LJ$62:LJ$63,LJ63)+COUNTIF(LL$62:LL$63,LJ63)</f>
        <v>0</v>
      </c>
      <c r="LQ63" s="293" t="str">
        <f>IF((LN63&lt;&gt;"")*(LO63&lt;&gt;"")*((IFERROR(VLOOKUP(LJ63,$B$62:$F$63,5,0),"")&lt;&gt;"")+(IFERROR(VLOOKUP(LJ63,$D$62:$G$63,4,0),"")&lt;&gt;""))*((IFERROR(VLOOKUP(LL63,$B$62:$F$63,5,0),"")&lt;&gt;"")+(IFERROR(VLOOKUP(LL63,$D$62:$G$63,4,0),"")&lt;&gt;"")),IF((LU63&lt;&gt;2)+($B$62&amp;$D$62&lt;&gt;LJ63&amp;LL63)*($B$63&amp;$D$63&lt;&gt;LJ63&amp;LL63)*($D$62&amp;$B$62&lt;&gt;LJ63&amp;LL63)*($D$63&amp;$B$63&lt;&gt;LJ63&amp;LL63),"0",(LK67+LK69&gt;LK71+LK73)*(LN63&gt;LO63)+(LK67+LK69=LK71+LK73)*(LN63=LO63)+(LK67+LK69&lt;LK71+LK73)*(LN63&lt;LO63)),"")</f>
        <v/>
      </c>
      <c r="LR63" s="293" t="str">
        <f>IF((LQ63&lt;&gt;""),IF(OR(LK67+LK69&lt;&gt;LK71+LK73,PrSettings!$M$4="●"),((LK67+LK69-LK71-LK73)=(LN63-LO63))*(LQ63=1),0),"")</f>
        <v/>
      </c>
      <c r="LS63" s="293" t="str">
        <f>IF((LR63&lt;&gt;""),IF(LQ63="0",0,(LK67+LK69=LN63)*(LK71+LK73=LO63)),"")</f>
        <v/>
      </c>
      <c r="LT63" s="293" t="str">
        <f>IF(LQ63&lt;&gt;"",IF((LU63&lt;&gt;2)+($B$62&amp;$D$62&lt;&gt;LJ63&amp;LL63)*($B$63&amp;$D$63&lt;&gt;LJ63&amp;LL63)*($D$62&amp;$B$62&lt;&gt;LJ63&amp;LL63)*($D$63&amp;$B$63&lt;&gt;LJ63&amp;LL63),0,IF(ABS(LK67+LK69-LK71-LK73)&gt;=PrSettings!$M$7,(ABS(LK67+LK69-LK71-LK73-LN63+LO63)&lt;=1)*1,IF(AND(LQ63,$F63=$G63,LK67+LK69&gt;=PrSettings!$M$6),(ABS(LN63-LK67-LK69)&lt;=1)*1,IF(AND(LQ63,LK67+LK69+LK71+LK73&gt;=PrSettings!$M$8),(ABS(LN63-LK67-LK69)+ABS(LO63-LK71-LK73)&lt;=1)*1,"")))),"")</f>
        <v/>
      </c>
      <c r="LU63" s="311" t="str">
        <f>IF(($C$62&amp;$C$63&amp;$E$62&amp;$E$63&lt;&gt;"")*(LJ$62&amp;LJ$63&amp;LL$62&amp;LL$63&lt;&gt;"")*(LJ63&amp;LL63&lt;&gt;""),IF(LP63&lt;&gt;1,0,COUNTIF($B$62:$B$63,LJ63)+COUNTIF($D$62:$D$63,LJ63))+IF(LP51&lt;&gt;1,0,COUNTIF($B$62:$B$63,LL63)+COUNTIF($D$62:$D$63,LL63)),"")</f>
        <v/>
      </c>
      <c r="LW63" s="306"/>
      <c r="LX63" s="566" t="str">
        <f>IF(LW63="","",VLOOKUP(LW63,Sprache!$D$5:$E$63,2,0))</f>
        <v/>
      </c>
      <c r="LY63" s="296"/>
      <c r="LZ63" s="292" t="str">
        <f>IF(LY63="","",VLOOKUP(LY63,Sprache!$D$5:$E$63,2,0))</f>
        <v/>
      </c>
      <c r="MA63" s="296"/>
      <c r="MB63" s="296"/>
      <c r="MC63" s="319">
        <f>COUNTIF(LW$62:LW$63,LW63)+COUNTIF(LY$62:LY$63,LW63)</f>
        <v>0</v>
      </c>
      <c r="MD63" s="293" t="str">
        <f>IF((MA63&lt;&gt;"")*(MB63&lt;&gt;"")*((IFERROR(VLOOKUP(LW63,$B$62:$F$63,5,0),"")&lt;&gt;"")+(IFERROR(VLOOKUP(LW63,$D$62:$G$63,4,0),"")&lt;&gt;""))*((IFERROR(VLOOKUP(LY63,$B$62:$F$63,5,0),"")&lt;&gt;"")+(IFERROR(VLOOKUP(LY63,$D$62:$G$63,4,0),"")&lt;&gt;"")),IF((MH63&lt;&gt;2)+($B$62&amp;$D$62&lt;&gt;LW63&amp;LY63)*($B$63&amp;$D$63&lt;&gt;LW63&amp;LY63)*($D$62&amp;$B$62&lt;&gt;LW63&amp;LY63)*($D$63&amp;$B$63&lt;&gt;LW63&amp;LY63),"0",(LX67+LX69&gt;LX71+LX73)*(MA63&gt;MB63)+(LX67+LX69=LX71+LX73)*(MA63=MB63)+(LX67+LX69&lt;LX71+LX73)*(MA63&lt;MB63)),"")</f>
        <v/>
      </c>
      <c r="ME63" s="293" t="str">
        <f>IF((MD63&lt;&gt;""),IF(OR(LX67+LX69&lt;&gt;LX71+LX73,PrSettings!$M$4="●"),((LX67+LX69-LX71-LX73)=(MA63-MB63))*(MD63=1),0),"")</f>
        <v/>
      </c>
      <c r="MF63" s="293" t="str">
        <f>IF((ME63&lt;&gt;""),IF(MD63="0",0,(LX67+LX69=MA63)*(LX71+LX73=MB63)),"")</f>
        <v/>
      </c>
      <c r="MG63" s="293" t="str">
        <f>IF(MD63&lt;&gt;"",IF((MH63&lt;&gt;2)+($B$62&amp;$D$62&lt;&gt;LW63&amp;LY63)*($B$63&amp;$D$63&lt;&gt;LW63&amp;LY63)*($D$62&amp;$B$62&lt;&gt;LW63&amp;LY63)*($D$63&amp;$B$63&lt;&gt;LW63&amp;LY63),0,IF(ABS(LX67+LX69-LX71-LX73)&gt;=PrSettings!$M$7,(ABS(LX67+LX69-LX71-LX73-MA63+MB63)&lt;=1)*1,IF(AND(MD63,$F63=$G63,LX67+LX69&gt;=PrSettings!$M$6),(ABS(MA63-LX67-LX69)&lt;=1)*1,IF(AND(MD63,LX67+LX69+LX71+LX73&gt;=PrSettings!$M$8),(ABS(MA63-LX67-LX69)+ABS(MB63-LX71-LX73)&lt;=1)*1,"")))),"")</f>
        <v/>
      </c>
      <c r="MH63" s="311" t="str">
        <f>IF(($C$62&amp;$C$63&amp;$E$62&amp;$E$63&lt;&gt;"")*(LW$62&amp;LW$63&amp;LY$62&amp;LY$63&lt;&gt;"")*(LW63&amp;LY63&lt;&gt;""),IF(MC63&lt;&gt;1,0,COUNTIF($B$62:$B$63,LW63)+COUNTIF($D$62:$D$63,LW63))+IF(MC51&lt;&gt;1,0,COUNTIF($B$62:$B$63,LY63)+COUNTIF($D$62:$D$63,LY63)),"")</f>
        <v/>
      </c>
    </row>
    <row r="64" spans="1:346" ht="24" customHeight="1" x14ac:dyDescent="0.25">
      <c r="B64" s="281" t="str">
        <f>Sprache!$E$189</f>
        <v>Finale</v>
      </c>
      <c r="C64" s="282"/>
      <c r="D64" s="303"/>
      <c r="E64" s="284"/>
      <c r="F64" s="304"/>
      <c r="G64" s="305"/>
      <c r="H64" s="559"/>
      <c r="J64" s="563" t="str">
        <f>$B64</f>
        <v>Finale</v>
      </c>
      <c r="K64" s="564"/>
      <c r="L64" s="564"/>
      <c r="M64" s="284"/>
      <c r="N64" s="287"/>
      <c r="O64" s="288"/>
      <c r="P64" s="285"/>
      <c r="Q64" s="289"/>
      <c r="R64" s="289"/>
      <c r="S64" s="284"/>
      <c r="T64" s="284"/>
      <c r="U64" s="290"/>
      <c r="W64" s="563" t="str">
        <f>$B64</f>
        <v>Finale</v>
      </c>
      <c r="X64" s="564"/>
      <c r="Y64" s="564"/>
      <c r="Z64" s="284"/>
      <c r="AA64" s="287"/>
      <c r="AB64" s="288"/>
      <c r="AC64" s="285"/>
      <c r="AD64" s="289"/>
      <c r="AE64" s="289"/>
      <c r="AF64" s="284"/>
      <c r="AG64" s="284"/>
      <c r="AH64" s="290"/>
      <c r="AJ64" s="563" t="str">
        <f>$B64</f>
        <v>Finale</v>
      </c>
      <c r="AK64" s="564"/>
      <c r="AL64" s="564"/>
      <c r="AM64" s="284"/>
      <c r="AN64" s="287"/>
      <c r="AO64" s="288"/>
      <c r="AP64" s="285"/>
      <c r="AQ64" s="289"/>
      <c r="AR64" s="289"/>
      <c r="AS64" s="284"/>
      <c r="AT64" s="284"/>
      <c r="AU64" s="290"/>
      <c r="AW64" s="563" t="str">
        <f>$B64</f>
        <v>Finale</v>
      </c>
      <c r="AX64" s="564"/>
      <c r="AY64" s="564"/>
      <c r="AZ64" s="284"/>
      <c r="BA64" s="287"/>
      <c r="BB64" s="288"/>
      <c r="BC64" s="285"/>
      <c r="BD64" s="289"/>
      <c r="BE64" s="289"/>
      <c r="BF64" s="284"/>
      <c r="BG64" s="284"/>
      <c r="BH64" s="290"/>
      <c r="BJ64" s="563" t="str">
        <f>$B64</f>
        <v>Finale</v>
      </c>
      <c r="BK64" s="564"/>
      <c r="BL64" s="564"/>
      <c r="BM64" s="284"/>
      <c r="BN64" s="287"/>
      <c r="BO64" s="288"/>
      <c r="BP64" s="285"/>
      <c r="BQ64" s="289"/>
      <c r="BR64" s="289"/>
      <c r="BS64" s="284"/>
      <c r="BT64" s="284"/>
      <c r="BU64" s="290"/>
      <c r="BW64" s="563" t="str">
        <f>$B64</f>
        <v>Finale</v>
      </c>
      <c r="BX64" s="564"/>
      <c r="BY64" s="564"/>
      <c r="BZ64" s="284"/>
      <c r="CA64" s="287"/>
      <c r="CB64" s="288"/>
      <c r="CC64" s="285"/>
      <c r="CD64" s="289"/>
      <c r="CE64" s="289"/>
      <c r="CF64" s="284"/>
      <c r="CG64" s="284"/>
      <c r="CH64" s="290"/>
      <c r="CJ64" s="563" t="str">
        <f>$B64</f>
        <v>Finale</v>
      </c>
      <c r="CK64" s="564"/>
      <c r="CL64" s="564"/>
      <c r="CM64" s="284"/>
      <c r="CN64" s="287"/>
      <c r="CO64" s="288"/>
      <c r="CP64" s="285"/>
      <c r="CQ64" s="289"/>
      <c r="CR64" s="289"/>
      <c r="CS64" s="284"/>
      <c r="CT64" s="284"/>
      <c r="CU64" s="290"/>
      <c r="CW64" s="563" t="str">
        <f>$B64</f>
        <v>Finale</v>
      </c>
      <c r="CX64" s="564"/>
      <c r="CY64" s="564"/>
      <c r="CZ64" s="284"/>
      <c r="DA64" s="287"/>
      <c r="DB64" s="288"/>
      <c r="DC64" s="285"/>
      <c r="DD64" s="289"/>
      <c r="DE64" s="289"/>
      <c r="DF64" s="284"/>
      <c r="DG64" s="284"/>
      <c r="DH64" s="290"/>
      <c r="DJ64" s="563" t="str">
        <f>$B64</f>
        <v>Finale</v>
      </c>
      <c r="DK64" s="564"/>
      <c r="DL64" s="564"/>
      <c r="DM64" s="284"/>
      <c r="DN64" s="287"/>
      <c r="DO64" s="288"/>
      <c r="DP64" s="285"/>
      <c r="DQ64" s="289"/>
      <c r="DR64" s="289"/>
      <c r="DS64" s="284"/>
      <c r="DT64" s="284"/>
      <c r="DU64" s="290"/>
      <c r="DW64" s="563" t="str">
        <f>$B64</f>
        <v>Finale</v>
      </c>
      <c r="DX64" s="564"/>
      <c r="DY64" s="564"/>
      <c r="DZ64" s="284"/>
      <c r="EA64" s="287"/>
      <c r="EB64" s="288"/>
      <c r="EC64" s="285"/>
      <c r="ED64" s="289"/>
      <c r="EE64" s="289"/>
      <c r="EF64" s="284"/>
      <c r="EG64" s="284"/>
      <c r="EH64" s="290"/>
      <c r="EJ64" s="563" t="str">
        <f>$B64</f>
        <v>Finale</v>
      </c>
      <c r="EK64" s="564"/>
      <c r="EL64" s="564"/>
      <c r="EM64" s="284"/>
      <c r="EN64" s="287"/>
      <c r="EO64" s="288"/>
      <c r="EP64" s="285"/>
      <c r="EQ64" s="289"/>
      <c r="ER64" s="289"/>
      <c r="ES64" s="284"/>
      <c r="ET64" s="284"/>
      <c r="EU64" s="290"/>
      <c r="EW64" s="563" t="str">
        <f>$B64</f>
        <v>Finale</v>
      </c>
      <c r="EX64" s="564"/>
      <c r="EY64" s="564"/>
      <c r="EZ64" s="284"/>
      <c r="FA64" s="287"/>
      <c r="FB64" s="288"/>
      <c r="FC64" s="285"/>
      <c r="FD64" s="289"/>
      <c r="FE64" s="289"/>
      <c r="FF64" s="284"/>
      <c r="FG64" s="284"/>
      <c r="FH64" s="290"/>
      <c r="FJ64" s="563" t="str">
        <f>$B64</f>
        <v>Finale</v>
      </c>
      <c r="FK64" s="564"/>
      <c r="FL64" s="564"/>
      <c r="FM64" s="284"/>
      <c r="FN64" s="287"/>
      <c r="FO64" s="288"/>
      <c r="FP64" s="285"/>
      <c r="FQ64" s="289"/>
      <c r="FR64" s="289"/>
      <c r="FS64" s="284"/>
      <c r="FT64" s="284"/>
      <c r="FU64" s="290"/>
      <c r="FW64" s="563" t="str">
        <f>$B64</f>
        <v>Finale</v>
      </c>
      <c r="FX64" s="564"/>
      <c r="FY64" s="564"/>
      <c r="FZ64" s="284"/>
      <c r="GA64" s="287"/>
      <c r="GB64" s="288"/>
      <c r="GC64" s="285"/>
      <c r="GD64" s="289"/>
      <c r="GE64" s="289"/>
      <c r="GF64" s="284"/>
      <c r="GG64" s="284"/>
      <c r="GH64" s="290"/>
      <c r="GJ64" s="563" t="str">
        <f>$B64</f>
        <v>Finale</v>
      </c>
      <c r="GK64" s="564"/>
      <c r="GL64" s="564"/>
      <c r="GM64" s="284"/>
      <c r="GN64" s="287"/>
      <c r="GO64" s="288"/>
      <c r="GP64" s="285"/>
      <c r="GQ64" s="289"/>
      <c r="GR64" s="289"/>
      <c r="GS64" s="284"/>
      <c r="GT64" s="284"/>
      <c r="GU64" s="290"/>
      <c r="GW64" s="563" t="str">
        <f>$B64</f>
        <v>Finale</v>
      </c>
      <c r="GX64" s="564"/>
      <c r="GY64" s="564"/>
      <c r="GZ64" s="284"/>
      <c r="HA64" s="287"/>
      <c r="HB64" s="288"/>
      <c r="HC64" s="285"/>
      <c r="HD64" s="289"/>
      <c r="HE64" s="289"/>
      <c r="HF64" s="284"/>
      <c r="HG64" s="284"/>
      <c r="HH64" s="290"/>
      <c r="HJ64" s="563" t="str">
        <f>$B64</f>
        <v>Finale</v>
      </c>
      <c r="HK64" s="564"/>
      <c r="HL64" s="564"/>
      <c r="HM64" s="284"/>
      <c r="HN64" s="287"/>
      <c r="HO64" s="288"/>
      <c r="HP64" s="285"/>
      <c r="HQ64" s="289"/>
      <c r="HR64" s="289"/>
      <c r="HS64" s="284"/>
      <c r="HT64" s="284"/>
      <c r="HU64" s="290"/>
      <c r="HW64" s="563" t="str">
        <f>$B64</f>
        <v>Finale</v>
      </c>
      <c r="HX64" s="564"/>
      <c r="HY64" s="564"/>
      <c r="HZ64" s="284"/>
      <c r="IA64" s="287"/>
      <c r="IB64" s="288"/>
      <c r="IC64" s="285"/>
      <c r="ID64" s="289"/>
      <c r="IE64" s="289"/>
      <c r="IF64" s="284"/>
      <c r="IG64" s="284"/>
      <c r="IH64" s="290"/>
      <c r="IJ64" s="563" t="str">
        <f>$B64</f>
        <v>Finale</v>
      </c>
      <c r="IK64" s="564"/>
      <c r="IL64" s="564"/>
      <c r="IM64" s="284"/>
      <c r="IN64" s="287"/>
      <c r="IO64" s="288"/>
      <c r="IP64" s="285"/>
      <c r="IQ64" s="289"/>
      <c r="IR64" s="289"/>
      <c r="IS64" s="284"/>
      <c r="IT64" s="284"/>
      <c r="IU64" s="290"/>
      <c r="IW64" s="563" t="str">
        <f>$B64</f>
        <v>Finale</v>
      </c>
      <c r="IX64" s="564"/>
      <c r="IY64" s="564"/>
      <c r="IZ64" s="284"/>
      <c r="JA64" s="287"/>
      <c r="JB64" s="288"/>
      <c r="JC64" s="285"/>
      <c r="JD64" s="289"/>
      <c r="JE64" s="289"/>
      <c r="JF64" s="284"/>
      <c r="JG64" s="284"/>
      <c r="JH64" s="290"/>
      <c r="JJ64" s="563" t="str">
        <f>$B64</f>
        <v>Finale</v>
      </c>
      <c r="JK64" s="564"/>
      <c r="JL64" s="564"/>
      <c r="JM64" s="284"/>
      <c r="JN64" s="287"/>
      <c r="JO64" s="288"/>
      <c r="JP64" s="285"/>
      <c r="JQ64" s="289"/>
      <c r="JR64" s="289"/>
      <c r="JS64" s="284"/>
      <c r="JT64" s="284"/>
      <c r="JU64" s="290"/>
      <c r="JW64" s="563" t="str">
        <f>$B64</f>
        <v>Finale</v>
      </c>
      <c r="JX64" s="564"/>
      <c r="JY64" s="564"/>
      <c r="JZ64" s="284"/>
      <c r="KA64" s="287"/>
      <c r="KB64" s="288"/>
      <c r="KC64" s="285"/>
      <c r="KD64" s="289"/>
      <c r="KE64" s="289"/>
      <c r="KF64" s="284"/>
      <c r="KG64" s="284"/>
      <c r="KH64" s="290"/>
      <c r="KJ64" s="563" t="str">
        <f>$B64</f>
        <v>Finale</v>
      </c>
      <c r="KK64" s="564"/>
      <c r="KL64" s="564"/>
      <c r="KM64" s="284"/>
      <c r="KN64" s="287"/>
      <c r="KO64" s="288"/>
      <c r="KP64" s="285"/>
      <c r="KQ64" s="289"/>
      <c r="KR64" s="289"/>
      <c r="KS64" s="284"/>
      <c r="KT64" s="284"/>
      <c r="KU64" s="290"/>
      <c r="KW64" s="563" t="str">
        <f>$B64</f>
        <v>Finale</v>
      </c>
      <c r="KX64" s="564"/>
      <c r="KY64" s="564"/>
      <c r="KZ64" s="284"/>
      <c r="LA64" s="287"/>
      <c r="LB64" s="288"/>
      <c r="LC64" s="285"/>
      <c r="LD64" s="289"/>
      <c r="LE64" s="289"/>
      <c r="LF64" s="284"/>
      <c r="LG64" s="284"/>
      <c r="LH64" s="290"/>
      <c r="LJ64" s="563" t="str">
        <f>$B64</f>
        <v>Finale</v>
      </c>
      <c r="LK64" s="564"/>
      <c r="LL64" s="564"/>
      <c r="LM64" s="284"/>
      <c r="LN64" s="287"/>
      <c r="LO64" s="288"/>
      <c r="LP64" s="285"/>
      <c r="LQ64" s="289"/>
      <c r="LR64" s="289"/>
      <c r="LS64" s="284"/>
      <c r="LT64" s="284"/>
      <c r="LU64" s="290"/>
      <c r="LW64" s="563" t="str">
        <f>$B64</f>
        <v>Finale</v>
      </c>
      <c r="LX64" s="564"/>
      <c r="LY64" s="564"/>
      <c r="LZ64" s="284"/>
      <c r="MA64" s="287"/>
      <c r="MB64" s="288"/>
      <c r="MC64" s="285"/>
      <c r="MD64" s="289"/>
      <c r="ME64" s="289"/>
      <c r="MF64" s="284"/>
      <c r="MG64" s="284"/>
      <c r="MH64" s="290"/>
    </row>
    <row r="65" spans="2:346" ht="16.5" thickBot="1" x14ac:dyDescent="0.3">
      <c r="B65" s="320" t="str">
        <f>IF(C65="","",INDEX(Groups!$C$7:$C$35,MATCH(C65,Groups!$D$7:$D$35,0)))</f>
        <v/>
      </c>
      <c r="C65" s="321" t="str">
        <f>EURO!$L$84</f>
        <v/>
      </c>
      <c r="D65" s="322" t="str">
        <f>IF(E65="","",INDEX(Groups!$C$7:$C$35,MATCH(E65,Groups!$D$7:$D$35,0)))</f>
        <v/>
      </c>
      <c r="E65" s="323" t="str">
        <f>EURO!$N$84</f>
        <v/>
      </c>
      <c r="F65" s="324" t="str">
        <f>IF(AND(EURO!$L$85&lt;&gt;"",EURO!$N$85&lt;&gt;""),EURO!$L$85,"")</f>
        <v/>
      </c>
      <c r="G65" s="325" t="str">
        <f>IF(AND(EURO!$L$85&lt;&gt;"",EURO!$N$85&lt;&gt;""),EURO!$N$85,"")</f>
        <v/>
      </c>
      <c r="H65" s="560" t="str">
        <f>IF(AND(F65&lt;&gt;"",G65&lt;&gt;"",F65=G65,EURO!$L$87&lt;&gt;"",EURO!$N$87&lt;&gt;""),"("&amp;EURO!$L$87&amp;Sprache!$E$149&amp;EURO!$N$87&amp;")","")</f>
        <v/>
      </c>
      <c r="J65" s="326"/>
      <c r="K65" s="742" t="str">
        <f>IF(J65="","",VLOOKUP(J65,Sprache!$D$5:$E$63,2,0))</f>
        <v/>
      </c>
      <c r="L65" s="743"/>
      <c r="M65" s="321" t="str">
        <f>IF(L65="","",VLOOKUP(L65,Sprache!$D$5:$E$63,2,0))</f>
        <v/>
      </c>
      <c r="N65" s="568"/>
      <c r="O65" s="568"/>
      <c r="P65" s="322" t="str">
        <f>IF(($F65&lt;&gt;"")*($G65&lt;&gt;"")*(N65&lt;&gt;"")*(O65&lt;&gt;""),IF(OR(U65&lt;&gt;2,COUNTIF($B65:$D65,J65)=0,COUNTIF($B65:$D65,L65)=0),"0",((J65=$B65)*$F65+(J65=$D65)*$G65&gt;(L65=$B65)*$F65+(L65=$D65)*$G65)*(N65&gt;O65)+((J65=$B65)*$F65+(J65=$D65)*$G65=(L65=$B65)*$F65+(L65=$D65)*$G65)*(N65=O65)+((J65=$B65)*$F65+(J65=$D65)*$G65&lt;(L65=$B65)*$F65+(L65=$D65)*$G65)*(N65&lt;O65)),"")</f>
        <v/>
      </c>
      <c r="Q65" s="746">
        <f>COUNTIF(J$65:J$65,J65)+COUNTIF(L$65:L$65,J65)</f>
        <v>0</v>
      </c>
      <c r="R65" s="322" t="str">
        <f>IF((P65&lt;&gt;""),IF(OR($F65&lt;&gt;$G65,PrSettings!$M$4="●"),((J65=$B65)*$F65+(J65=$D65)*$G65-(L65=$B65)*$F65-(L65=$D65)*$G65=(N65-O65))*(P65=1),0),"")</f>
        <v/>
      </c>
      <c r="S65" s="322" t="str">
        <f>IF((R65&lt;&gt;""),IF(R65=0,0,((J65=$B65)*$F65+(J65=$D65)*$G65=N65)*((L65=$B65)*$F65+(L65=$D65)*$G65=O65)),"")</f>
        <v/>
      </c>
      <c r="T65" s="322" t="str">
        <f>IF(P65&lt;&gt;"",IF(OR(U65&lt;&gt;2,COUNTIF($B65:$D65,J65)=0,COUNTIF($B65:$D65,L65)=0),0,IF(ABS((J65=$B65)*$F65+(J65=$D65)*$G65-(L65=$B65)*$F65-(L65=$D65)*$G65)&gt;=PrSettings!$M$7,(ABS((J65=$B65)*$F65+(J65=$D65)*$G65-(L65=$B65)*$F65-(L65=$D65)*$G65-N65+O65)&lt;=1)*1,IF(AND(P65,$F65=$G65,(J65=$B65)*$F65+(J65=$D65)*$G65&gt;=PrSettings!$M$6),(ABS(N65-(J65=$B65)*$F65-(J65=$D65)*$G65)&lt;=1)*1,IF(AND(P65,(J65=$B65)*$F65+(J65=$D65)*$G65+(L65=$B65)*$F65+(L65=$D65)*$G65&gt;=PrSettings!$M$8),(ABS(N65-(J65=$B65)*$F65-(J65=$D65)*$G65)+ABS(O65-(L65=$B65)*$F65-(L65=$D65)*$G65)&lt;=1)*1,"")))),"")</f>
        <v/>
      </c>
      <c r="U65" s="744" t="str">
        <f>IF(($C$65&amp;$E$65&lt;&gt;"")*(J65&amp;L65&lt;&gt;""),IF(Q65&lt;&gt;1,0,($B65=J65)+($D65=J65))+IF(P49&lt;&gt;1,0,($B65=L65)+($D65=L65)),"")</f>
        <v/>
      </c>
      <c r="W65" s="326"/>
      <c r="X65" s="742" t="str">
        <f>IF(W65="","",VLOOKUP(W65,Sprache!$D$5:$E$63,2,0))</f>
        <v/>
      </c>
      <c r="Y65" s="743"/>
      <c r="Z65" s="321" t="str">
        <f>IF(Y65="","",VLOOKUP(Y65,Sprache!$D$5:$E$63,2,0))</f>
        <v/>
      </c>
      <c r="AA65" s="568"/>
      <c r="AB65" s="568"/>
      <c r="AC65" s="322" t="str">
        <f>IF(($F65&lt;&gt;"")*($G65&lt;&gt;"")*(AA65&lt;&gt;"")*(AB65&lt;&gt;""),IF(OR(AH65&lt;&gt;2,COUNTIF($B65:$D65,W65)=0,COUNTIF($B65:$D65,Y65)=0),"0",((W65=$B65)*$F65+(W65=$D65)*$G65&gt;(Y65=$B65)*$F65+(Y65=$D65)*$G65)*(AA65&gt;AB65)+((W65=$B65)*$F65+(W65=$D65)*$G65=(Y65=$B65)*$F65+(Y65=$D65)*$G65)*(AA65=AB65)+((W65=$B65)*$F65+(W65=$D65)*$G65&lt;(Y65=$B65)*$F65+(Y65=$D65)*$G65)*(AA65&lt;AB65)),"")</f>
        <v/>
      </c>
      <c r="AD65" s="746">
        <f>COUNTIF(W$65:W$65,W65)+COUNTIF(Y$65:Y$65,W65)</f>
        <v>0</v>
      </c>
      <c r="AE65" s="322" t="str">
        <f>IF((AC65&lt;&gt;""),IF(OR($F65&lt;&gt;$G65,PrSettings!$M$4="●"),((W65=$B65)*$F65+(W65=$D65)*$G65-(Y65=$B65)*$F65-(Y65=$D65)*$G65=(AA65-AB65))*(AC65=1),0),"")</f>
        <v/>
      </c>
      <c r="AF65" s="322" t="str">
        <f>IF((AE65&lt;&gt;""),IF(AE65=0,0,((W65=$B65)*$F65+(W65=$D65)*$G65=AA65)*((Y65=$B65)*$F65+(Y65=$D65)*$G65=AB65)),"")</f>
        <v/>
      </c>
      <c r="AG65" s="322" t="str">
        <f>IF(AC65&lt;&gt;"",IF(OR(AH65&lt;&gt;2,COUNTIF($B65:$D65,W65)=0,COUNTIF($B65:$D65,Y65)=0),0,IF(ABS((W65=$B65)*$F65+(W65=$D65)*$G65-(Y65=$B65)*$F65-(Y65=$D65)*$G65)&gt;=PrSettings!$M$7,(ABS((W65=$B65)*$F65+(W65=$D65)*$G65-(Y65=$B65)*$F65-(Y65=$D65)*$G65-AA65+AB65)&lt;=1)*1,IF(AND(AC65,$F65=$G65,(W65=$B65)*$F65+(W65=$D65)*$G65&gt;=PrSettings!$M$6),(ABS(AA65-(W65=$B65)*$F65-(W65=$D65)*$G65)&lt;=1)*1,IF(AND(AC65,(W65=$B65)*$F65+(W65=$D65)*$G65+(Y65=$B65)*$F65+(Y65=$D65)*$G65&gt;=PrSettings!$M$8),(ABS(AA65-(W65=$B65)*$F65-(W65=$D65)*$G65)+ABS(AB65-(Y65=$B65)*$F65-(Y65=$D65)*$G65)&lt;=1)*1,"")))),"")</f>
        <v/>
      </c>
      <c r="AH65" s="744" t="str">
        <f>IF(($C$65&amp;$E$65&lt;&gt;"")*(W65&amp;Y65&lt;&gt;""),IF(AD65&lt;&gt;1,0,($B65=W65)+($D65=W65))+IF(AC49&lt;&gt;1,0,($B65=Y65)+($D65=Y65)),"")</f>
        <v/>
      </c>
      <c r="AJ65" s="326"/>
      <c r="AK65" s="742" t="str">
        <f>IF(AJ65="","",VLOOKUP(AJ65,Sprache!$D$5:$E$63,2,0))</f>
        <v/>
      </c>
      <c r="AL65" s="743"/>
      <c r="AM65" s="321" t="str">
        <f>IF(AL65="","",VLOOKUP(AL65,Sprache!$D$5:$E$63,2,0))</f>
        <v/>
      </c>
      <c r="AN65" s="568"/>
      <c r="AO65" s="568"/>
      <c r="AP65" s="322" t="str">
        <f>IF(($F65&lt;&gt;"")*($G65&lt;&gt;"")*(AN65&lt;&gt;"")*(AO65&lt;&gt;""),IF(OR(AU65&lt;&gt;2,COUNTIF($B65:$D65,AJ65)=0,COUNTIF($B65:$D65,AL65)=0),"0",((AJ65=$B65)*$F65+(AJ65=$D65)*$G65&gt;(AL65=$B65)*$F65+(AL65=$D65)*$G65)*(AN65&gt;AO65)+((AJ65=$B65)*$F65+(AJ65=$D65)*$G65=(AL65=$B65)*$F65+(AL65=$D65)*$G65)*(AN65=AO65)+((AJ65=$B65)*$F65+(AJ65=$D65)*$G65&lt;(AL65=$B65)*$F65+(AL65=$D65)*$G65)*(AN65&lt;AO65)),"")</f>
        <v/>
      </c>
      <c r="AQ65" s="746">
        <f>COUNTIF(AJ$65:AJ$65,AJ65)+COUNTIF(AL$65:AL$65,AJ65)</f>
        <v>0</v>
      </c>
      <c r="AR65" s="322" t="str">
        <f>IF((AP65&lt;&gt;""),IF(OR($F65&lt;&gt;$G65,PrSettings!$M$4="●"),((AJ65=$B65)*$F65+(AJ65=$D65)*$G65-(AL65=$B65)*$F65-(AL65=$D65)*$G65=(AN65-AO65))*(AP65=1),0),"")</f>
        <v/>
      </c>
      <c r="AS65" s="322" t="str">
        <f>IF((AR65&lt;&gt;""),IF(AR65=0,0,((AJ65=$B65)*$F65+(AJ65=$D65)*$G65=AN65)*((AL65=$B65)*$F65+(AL65=$D65)*$G65=AO65)),"")</f>
        <v/>
      </c>
      <c r="AT65" s="322" t="str">
        <f>IF(AP65&lt;&gt;"",IF(OR(AU65&lt;&gt;2,COUNTIF($B65:$D65,AJ65)=0,COUNTIF($B65:$D65,AL65)=0),0,IF(ABS((AJ65=$B65)*$F65+(AJ65=$D65)*$G65-(AL65=$B65)*$F65-(AL65=$D65)*$G65)&gt;=PrSettings!$M$7,(ABS((AJ65=$B65)*$F65+(AJ65=$D65)*$G65-(AL65=$B65)*$F65-(AL65=$D65)*$G65-AN65+AO65)&lt;=1)*1,IF(AND(AP65,$F65=$G65,(AJ65=$B65)*$F65+(AJ65=$D65)*$G65&gt;=PrSettings!$M$6),(ABS(AN65-(AJ65=$B65)*$F65-(AJ65=$D65)*$G65)&lt;=1)*1,IF(AND(AP65,(AJ65=$B65)*$F65+(AJ65=$D65)*$G65+(AL65=$B65)*$F65+(AL65=$D65)*$G65&gt;=PrSettings!$M$8),(ABS(AN65-(AJ65=$B65)*$F65-(AJ65=$D65)*$G65)+ABS(AO65-(AL65=$B65)*$F65-(AL65=$D65)*$G65)&lt;=1)*1,"")))),"")</f>
        <v/>
      </c>
      <c r="AU65" s="744" t="str">
        <f>IF(($C$65&amp;$E$65&lt;&gt;"")*(AJ65&amp;AL65&lt;&gt;""),IF(AQ65&lt;&gt;1,0,($B65=AJ65)+($D65=AJ65))+IF(AP49&lt;&gt;1,0,($B65=AL65)+($D65=AL65)),"")</f>
        <v/>
      </c>
      <c r="AW65" s="326"/>
      <c r="AX65" s="742" t="str">
        <f>IF(AW65="","",VLOOKUP(AW65,Sprache!$D$5:$E$63,2,0))</f>
        <v/>
      </c>
      <c r="AY65" s="743"/>
      <c r="AZ65" s="321" t="str">
        <f>IF(AY65="","",VLOOKUP(AY65,Sprache!$D$5:$E$63,2,0))</f>
        <v/>
      </c>
      <c r="BA65" s="568"/>
      <c r="BB65" s="568"/>
      <c r="BC65" s="322" t="str">
        <f>IF(($F65&lt;&gt;"")*($G65&lt;&gt;"")*(BA65&lt;&gt;"")*(BB65&lt;&gt;""),IF(OR(BH65&lt;&gt;2,COUNTIF($B65:$D65,AW65)=0,COUNTIF($B65:$D65,AY65)=0),"0",((AW65=$B65)*$F65+(AW65=$D65)*$G65&gt;(AY65=$B65)*$F65+(AY65=$D65)*$G65)*(BA65&gt;BB65)+((AW65=$B65)*$F65+(AW65=$D65)*$G65=(AY65=$B65)*$F65+(AY65=$D65)*$G65)*(BA65=BB65)+((AW65=$B65)*$F65+(AW65=$D65)*$G65&lt;(AY65=$B65)*$F65+(AY65=$D65)*$G65)*(BA65&lt;BB65)),"")</f>
        <v/>
      </c>
      <c r="BD65" s="746">
        <f>COUNTIF(AW$65:AW$65,AW65)+COUNTIF(AY$65:AY$65,AW65)</f>
        <v>0</v>
      </c>
      <c r="BE65" s="322" t="str">
        <f>IF((BC65&lt;&gt;""),IF(OR($F65&lt;&gt;$G65,PrSettings!$M$4="●"),((AW65=$B65)*$F65+(AW65=$D65)*$G65-(AY65=$B65)*$F65-(AY65=$D65)*$G65=(BA65-BB65))*(BC65=1),0),"")</f>
        <v/>
      </c>
      <c r="BF65" s="322" t="str">
        <f>IF((BE65&lt;&gt;""),IF(BE65=0,0,((AW65=$B65)*$F65+(AW65=$D65)*$G65=BA65)*((AY65=$B65)*$F65+(AY65=$D65)*$G65=BB65)),"")</f>
        <v/>
      </c>
      <c r="BG65" s="322" t="str">
        <f>IF(BC65&lt;&gt;"",IF(OR(BH65&lt;&gt;2,COUNTIF($B65:$D65,AW65)=0,COUNTIF($B65:$D65,AY65)=0),0,IF(ABS((AW65=$B65)*$F65+(AW65=$D65)*$G65-(AY65=$B65)*$F65-(AY65=$D65)*$G65)&gt;=PrSettings!$M$7,(ABS((AW65=$B65)*$F65+(AW65=$D65)*$G65-(AY65=$B65)*$F65-(AY65=$D65)*$G65-BA65+BB65)&lt;=1)*1,IF(AND(BC65,$F65=$G65,(AW65=$B65)*$F65+(AW65=$D65)*$G65&gt;=PrSettings!$M$6),(ABS(BA65-(AW65=$B65)*$F65-(AW65=$D65)*$G65)&lt;=1)*1,IF(AND(BC65,(AW65=$B65)*$F65+(AW65=$D65)*$G65+(AY65=$B65)*$F65+(AY65=$D65)*$G65&gt;=PrSettings!$M$8),(ABS(BA65-(AW65=$B65)*$F65-(AW65=$D65)*$G65)+ABS(BB65-(AY65=$B65)*$F65-(AY65=$D65)*$G65)&lt;=1)*1,"")))),"")</f>
        <v/>
      </c>
      <c r="BH65" s="744" t="str">
        <f>IF(($C$65&amp;$E$65&lt;&gt;"")*(AW65&amp;AY65&lt;&gt;""),IF(BD65&lt;&gt;1,0,($B65=AW65)+($D65=AW65))+IF(BC49&lt;&gt;1,0,($B65=AY65)+($D65=AY65)),"")</f>
        <v/>
      </c>
      <c r="BJ65" s="326"/>
      <c r="BK65" s="742" t="str">
        <f>IF(BJ65="","",VLOOKUP(BJ65,Sprache!$D$5:$E$63,2,0))</f>
        <v/>
      </c>
      <c r="BL65" s="743"/>
      <c r="BM65" s="321" t="str">
        <f>IF(BL65="","",VLOOKUP(BL65,Sprache!$D$5:$E$63,2,0))</f>
        <v/>
      </c>
      <c r="BN65" s="568"/>
      <c r="BO65" s="568"/>
      <c r="BP65" s="322" t="str">
        <f>IF(($F65&lt;&gt;"")*($G65&lt;&gt;"")*(BN65&lt;&gt;"")*(BO65&lt;&gt;""),IF(OR(BU65&lt;&gt;2,COUNTIF($B65:$D65,BJ65)=0,COUNTIF($B65:$D65,BL65)=0),"0",((BJ65=$B65)*$F65+(BJ65=$D65)*$G65&gt;(BL65=$B65)*$F65+(BL65=$D65)*$G65)*(BN65&gt;BO65)+((BJ65=$B65)*$F65+(BJ65=$D65)*$G65=(BL65=$B65)*$F65+(BL65=$D65)*$G65)*(BN65=BO65)+((BJ65=$B65)*$F65+(BJ65=$D65)*$G65&lt;(BL65=$B65)*$F65+(BL65=$D65)*$G65)*(BN65&lt;BO65)),"")</f>
        <v/>
      </c>
      <c r="BQ65" s="746">
        <f>COUNTIF(BJ$65:BJ$65,BJ65)+COUNTIF(BL$65:BL$65,BJ65)</f>
        <v>0</v>
      </c>
      <c r="BR65" s="322" t="str">
        <f>IF((BP65&lt;&gt;""),IF(OR($F65&lt;&gt;$G65,PrSettings!$M$4="●"),((BJ65=$B65)*$F65+(BJ65=$D65)*$G65-(BL65=$B65)*$F65-(BL65=$D65)*$G65=(BN65-BO65))*(BP65=1),0),"")</f>
        <v/>
      </c>
      <c r="BS65" s="322" t="str">
        <f>IF((BR65&lt;&gt;""),IF(BR65=0,0,((BJ65=$B65)*$F65+(BJ65=$D65)*$G65=BN65)*((BL65=$B65)*$F65+(BL65=$D65)*$G65=BO65)),"")</f>
        <v/>
      </c>
      <c r="BT65" s="322" t="str">
        <f>IF(BP65&lt;&gt;"",IF(OR(BU65&lt;&gt;2,COUNTIF($B65:$D65,BJ65)=0,COUNTIF($B65:$D65,BL65)=0),0,IF(ABS((BJ65=$B65)*$F65+(BJ65=$D65)*$G65-(BL65=$B65)*$F65-(BL65=$D65)*$G65)&gt;=PrSettings!$M$7,(ABS((BJ65=$B65)*$F65+(BJ65=$D65)*$G65-(BL65=$B65)*$F65-(BL65=$D65)*$G65-BN65+BO65)&lt;=1)*1,IF(AND(BP65,$F65=$G65,(BJ65=$B65)*$F65+(BJ65=$D65)*$G65&gt;=PrSettings!$M$6),(ABS(BN65-(BJ65=$B65)*$F65-(BJ65=$D65)*$G65)&lt;=1)*1,IF(AND(BP65,(BJ65=$B65)*$F65+(BJ65=$D65)*$G65+(BL65=$B65)*$F65+(BL65=$D65)*$G65&gt;=PrSettings!$M$8),(ABS(BN65-(BJ65=$B65)*$F65-(BJ65=$D65)*$G65)+ABS(BO65-(BL65=$B65)*$F65-(BL65=$D65)*$G65)&lt;=1)*1,"")))),"")</f>
        <v/>
      </c>
      <c r="BU65" s="744" t="str">
        <f>IF(($C$65&amp;$E$65&lt;&gt;"")*(BJ65&amp;BL65&lt;&gt;""),IF(BQ65&lt;&gt;1,0,($B65=BJ65)+($D65=BJ65))+IF(BP49&lt;&gt;1,0,($B65=BL65)+($D65=BL65)),"")</f>
        <v/>
      </c>
      <c r="BW65" s="326"/>
      <c r="BX65" s="742" t="str">
        <f>IF(BW65="","",VLOOKUP(BW65,Sprache!$D$5:$E$63,2,0))</f>
        <v/>
      </c>
      <c r="BY65" s="743"/>
      <c r="BZ65" s="321" t="str">
        <f>IF(BY65="","",VLOOKUP(BY65,Sprache!$D$5:$E$63,2,0))</f>
        <v/>
      </c>
      <c r="CA65" s="568"/>
      <c r="CB65" s="568"/>
      <c r="CC65" s="322" t="str">
        <f>IF(($F65&lt;&gt;"")*($G65&lt;&gt;"")*(CA65&lt;&gt;"")*(CB65&lt;&gt;""),IF(OR(CH65&lt;&gt;2,COUNTIF($B65:$D65,BW65)=0,COUNTIF($B65:$D65,BY65)=0),"0",((BW65=$B65)*$F65+(BW65=$D65)*$G65&gt;(BY65=$B65)*$F65+(BY65=$D65)*$G65)*(CA65&gt;CB65)+((BW65=$B65)*$F65+(BW65=$D65)*$G65=(BY65=$B65)*$F65+(BY65=$D65)*$G65)*(CA65=CB65)+((BW65=$B65)*$F65+(BW65=$D65)*$G65&lt;(BY65=$B65)*$F65+(BY65=$D65)*$G65)*(CA65&lt;CB65)),"")</f>
        <v/>
      </c>
      <c r="CD65" s="746">
        <f>COUNTIF(BW$65:BW$65,BW65)+COUNTIF(BY$65:BY$65,BW65)</f>
        <v>0</v>
      </c>
      <c r="CE65" s="322" t="str">
        <f>IF((CC65&lt;&gt;""),IF(OR($F65&lt;&gt;$G65,PrSettings!$M$4="●"),((BW65=$B65)*$F65+(BW65=$D65)*$G65-(BY65=$B65)*$F65-(BY65=$D65)*$G65=(CA65-CB65))*(CC65=1),0),"")</f>
        <v/>
      </c>
      <c r="CF65" s="322" t="str">
        <f>IF((CE65&lt;&gt;""),IF(CE65=0,0,((BW65=$B65)*$F65+(BW65=$D65)*$G65=CA65)*((BY65=$B65)*$F65+(BY65=$D65)*$G65=CB65)),"")</f>
        <v/>
      </c>
      <c r="CG65" s="322" t="str">
        <f>IF(CC65&lt;&gt;"",IF(OR(CH65&lt;&gt;2,COUNTIF($B65:$D65,BW65)=0,COUNTIF($B65:$D65,BY65)=0),0,IF(ABS((BW65=$B65)*$F65+(BW65=$D65)*$G65-(BY65=$B65)*$F65-(BY65=$D65)*$G65)&gt;=PrSettings!$M$7,(ABS((BW65=$B65)*$F65+(BW65=$D65)*$G65-(BY65=$B65)*$F65-(BY65=$D65)*$G65-CA65+CB65)&lt;=1)*1,IF(AND(CC65,$F65=$G65,(BW65=$B65)*$F65+(BW65=$D65)*$G65&gt;=PrSettings!$M$6),(ABS(CA65-(BW65=$B65)*$F65-(BW65=$D65)*$G65)&lt;=1)*1,IF(AND(CC65,(BW65=$B65)*$F65+(BW65=$D65)*$G65+(BY65=$B65)*$F65+(BY65=$D65)*$G65&gt;=PrSettings!$M$8),(ABS(CA65-(BW65=$B65)*$F65-(BW65=$D65)*$G65)+ABS(CB65-(BY65=$B65)*$F65-(BY65=$D65)*$G65)&lt;=1)*1,"")))),"")</f>
        <v/>
      </c>
      <c r="CH65" s="744" t="str">
        <f>IF(($C$65&amp;$E$65&lt;&gt;"")*(BW65&amp;BY65&lt;&gt;""),IF(CD65&lt;&gt;1,0,($B65=BW65)+($D65=BW65))+IF(CC49&lt;&gt;1,0,($B65=BY65)+($D65=BY65)),"")</f>
        <v/>
      </c>
      <c r="CJ65" s="326"/>
      <c r="CK65" s="742" t="str">
        <f>IF(CJ65="","",VLOOKUP(CJ65,Sprache!$D$5:$E$63,2,0))</f>
        <v/>
      </c>
      <c r="CL65" s="743"/>
      <c r="CM65" s="321" t="str">
        <f>IF(CL65="","",VLOOKUP(CL65,Sprache!$D$5:$E$63,2,0))</f>
        <v/>
      </c>
      <c r="CN65" s="568"/>
      <c r="CO65" s="568"/>
      <c r="CP65" s="322" t="str">
        <f>IF(($F65&lt;&gt;"")*($G65&lt;&gt;"")*(CN65&lt;&gt;"")*(CO65&lt;&gt;""),IF(OR(CU65&lt;&gt;2,COUNTIF($B65:$D65,CJ65)=0,COUNTIF($B65:$D65,CL65)=0),"0",((CJ65=$B65)*$F65+(CJ65=$D65)*$G65&gt;(CL65=$B65)*$F65+(CL65=$D65)*$G65)*(CN65&gt;CO65)+((CJ65=$B65)*$F65+(CJ65=$D65)*$G65=(CL65=$B65)*$F65+(CL65=$D65)*$G65)*(CN65=CO65)+((CJ65=$B65)*$F65+(CJ65=$D65)*$G65&lt;(CL65=$B65)*$F65+(CL65=$D65)*$G65)*(CN65&lt;CO65)),"")</f>
        <v/>
      </c>
      <c r="CQ65" s="746">
        <f>COUNTIF(CJ$65:CJ$65,CJ65)+COUNTIF(CL$65:CL$65,CJ65)</f>
        <v>0</v>
      </c>
      <c r="CR65" s="322" t="str">
        <f>IF((CP65&lt;&gt;""),IF(OR($F65&lt;&gt;$G65,PrSettings!$M$4="●"),((CJ65=$B65)*$F65+(CJ65=$D65)*$G65-(CL65=$B65)*$F65-(CL65=$D65)*$G65=(CN65-CO65))*(CP65=1),0),"")</f>
        <v/>
      </c>
      <c r="CS65" s="322" t="str">
        <f>IF((CR65&lt;&gt;""),IF(CR65=0,0,((CJ65=$B65)*$F65+(CJ65=$D65)*$G65=CN65)*((CL65=$B65)*$F65+(CL65=$D65)*$G65=CO65)),"")</f>
        <v/>
      </c>
      <c r="CT65" s="322" t="str">
        <f>IF(CP65&lt;&gt;"",IF(OR(CU65&lt;&gt;2,COUNTIF($B65:$D65,CJ65)=0,COUNTIF($B65:$D65,CL65)=0),0,IF(ABS((CJ65=$B65)*$F65+(CJ65=$D65)*$G65-(CL65=$B65)*$F65-(CL65=$D65)*$G65)&gt;=PrSettings!$M$7,(ABS((CJ65=$B65)*$F65+(CJ65=$D65)*$G65-(CL65=$B65)*$F65-(CL65=$D65)*$G65-CN65+CO65)&lt;=1)*1,IF(AND(CP65,$F65=$G65,(CJ65=$B65)*$F65+(CJ65=$D65)*$G65&gt;=PrSettings!$M$6),(ABS(CN65-(CJ65=$B65)*$F65-(CJ65=$D65)*$G65)&lt;=1)*1,IF(AND(CP65,(CJ65=$B65)*$F65+(CJ65=$D65)*$G65+(CL65=$B65)*$F65+(CL65=$D65)*$G65&gt;=PrSettings!$M$8),(ABS(CN65-(CJ65=$B65)*$F65-(CJ65=$D65)*$G65)+ABS(CO65-(CL65=$B65)*$F65-(CL65=$D65)*$G65)&lt;=1)*1,"")))),"")</f>
        <v/>
      </c>
      <c r="CU65" s="744" t="str">
        <f>IF(($C$65&amp;$E$65&lt;&gt;"")*(CJ65&amp;CL65&lt;&gt;""),IF(CQ65&lt;&gt;1,0,($B65=CJ65)+($D65=CJ65))+IF(CP49&lt;&gt;1,0,($B65=CL65)+($D65=CL65)),"")</f>
        <v/>
      </c>
      <c r="CW65" s="326"/>
      <c r="CX65" s="742" t="str">
        <f>IF(CW65="","",VLOOKUP(CW65,Sprache!$D$5:$E$63,2,0))</f>
        <v/>
      </c>
      <c r="CY65" s="743"/>
      <c r="CZ65" s="321" t="str">
        <f>IF(CY65="","",VLOOKUP(CY65,Sprache!$D$5:$E$63,2,0))</f>
        <v/>
      </c>
      <c r="DA65" s="568"/>
      <c r="DB65" s="568"/>
      <c r="DC65" s="322" t="str">
        <f>IF(($F65&lt;&gt;"")*($G65&lt;&gt;"")*(DA65&lt;&gt;"")*(DB65&lt;&gt;""),IF(OR(DH65&lt;&gt;2,COUNTIF($B65:$D65,CW65)=0,COUNTIF($B65:$D65,CY65)=0),"0",((CW65=$B65)*$F65+(CW65=$D65)*$G65&gt;(CY65=$B65)*$F65+(CY65=$D65)*$G65)*(DA65&gt;DB65)+((CW65=$B65)*$F65+(CW65=$D65)*$G65=(CY65=$B65)*$F65+(CY65=$D65)*$G65)*(DA65=DB65)+((CW65=$B65)*$F65+(CW65=$D65)*$G65&lt;(CY65=$B65)*$F65+(CY65=$D65)*$G65)*(DA65&lt;DB65)),"")</f>
        <v/>
      </c>
      <c r="DD65" s="746">
        <f>COUNTIF(CW$65:CW$65,CW65)+COUNTIF(CY$65:CY$65,CW65)</f>
        <v>0</v>
      </c>
      <c r="DE65" s="322" t="str">
        <f>IF((DC65&lt;&gt;""),IF(OR($F65&lt;&gt;$G65,PrSettings!$M$4="●"),((CW65=$B65)*$F65+(CW65=$D65)*$G65-(CY65=$B65)*$F65-(CY65=$D65)*$G65=(DA65-DB65))*(DC65=1),0),"")</f>
        <v/>
      </c>
      <c r="DF65" s="322" t="str">
        <f>IF((DE65&lt;&gt;""),IF(DE65=0,0,((CW65=$B65)*$F65+(CW65=$D65)*$G65=DA65)*((CY65=$B65)*$F65+(CY65=$D65)*$G65=DB65)),"")</f>
        <v/>
      </c>
      <c r="DG65" s="322" t="str">
        <f>IF(DC65&lt;&gt;"",IF(OR(DH65&lt;&gt;2,COUNTIF($B65:$D65,CW65)=0,COUNTIF($B65:$D65,CY65)=0),0,IF(ABS((CW65=$B65)*$F65+(CW65=$D65)*$G65-(CY65=$B65)*$F65-(CY65=$D65)*$G65)&gt;=PrSettings!$M$7,(ABS((CW65=$B65)*$F65+(CW65=$D65)*$G65-(CY65=$B65)*$F65-(CY65=$D65)*$G65-DA65+DB65)&lt;=1)*1,IF(AND(DC65,$F65=$G65,(CW65=$B65)*$F65+(CW65=$D65)*$G65&gt;=PrSettings!$M$6),(ABS(DA65-(CW65=$B65)*$F65-(CW65=$D65)*$G65)&lt;=1)*1,IF(AND(DC65,(CW65=$B65)*$F65+(CW65=$D65)*$G65+(CY65=$B65)*$F65+(CY65=$D65)*$G65&gt;=PrSettings!$M$8),(ABS(DA65-(CW65=$B65)*$F65-(CW65=$D65)*$G65)+ABS(DB65-(CY65=$B65)*$F65-(CY65=$D65)*$G65)&lt;=1)*1,"")))),"")</f>
        <v/>
      </c>
      <c r="DH65" s="744" t="str">
        <f>IF(($C$65&amp;$E$65&lt;&gt;"")*(CW65&amp;CY65&lt;&gt;""),IF(DD65&lt;&gt;1,0,($B65=CW65)+($D65=CW65))+IF(DC49&lt;&gt;1,0,($B65=CY65)+($D65=CY65)),"")</f>
        <v/>
      </c>
      <c r="DJ65" s="326"/>
      <c r="DK65" s="742" t="str">
        <f>IF(DJ65="","",VLOOKUP(DJ65,Sprache!$D$5:$E$63,2,0))</f>
        <v/>
      </c>
      <c r="DL65" s="743"/>
      <c r="DM65" s="321" t="str">
        <f>IF(DL65="","",VLOOKUP(DL65,Sprache!$D$5:$E$63,2,0))</f>
        <v/>
      </c>
      <c r="DN65" s="568"/>
      <c r="DO65" s="568"/>
      <c r="DP65" s="322" t="str">
        <f>IF(($F65&lt;&gt;"")*($G65&lt;&gt;"")*(DN65&lt;&gt;"")*(DO65&lt;&gt;""),IF(OR(DU65&lt;&gt;2,COUNTIF($B65:$D65,DJ65)=0,COUNTIF($B65:$D65,DL65)=0),"0",((DJ65=$B65)*$F65+(DJ65=$D65)*$G65&gt;(DL65=$B65)*$F65+(DL65=$D65)*$G65)*(DN65&gt;DO65)+((DJ65=$B65)*$F65+(DJ65=$D65)*$G65=(DL65=$B65)*$F65+(DL65=$D65)*$G65)*(DN65=DO65)+((DJ65=$B65)*$F65+(DJ65=$D65)*$G65&lt;(DL65=$B65)*$F65+(DL65=$D65)*$G65)*(DN65&lt;DO65)),"")</f>
        <v/>
      </c>
      <c r="DQ65" s="746">
        <f>COUNTIF(DJ$65:DJ$65,DJ65)+COUNTIF(DL$65:DL$65,DJ65)</f>
        <v>0</v>
      </c>
      <c r="DR65" s="322" t="str">
        <f>IF((DP65&lt;&gt;""),IF(OR($F65&lt;&gt;$G65,PrSettings!$M$4="●"),((DJ65=$B65)*$F65+(DJ65=$D65)*$G65-(DL65=$B65)*$F65-(DL65=$D65)*$G65=(DN65-DO65))*(DP65=1),0),"")</f>
        <v/>
      </c>
      <c r="DS65" s="322" t="str">
        <f>IF((DR65&lt;&gt;""),IF(DR65=0,0,((DJ65=$B65)*$F65+(DJ65=$D65)*$G65=DN65)*((DL65=$B65)*$F65+(DL65=$D65)*$G65=DO65)),"")</f>
        <v/>
      </c>
      <c r="DT65" s="322" t="str">
        <f>IF(DP65&lt;&gt;"",IF(OR(DU65&lt;&gt;2,COUNTIF($B65:$D65,DJ65)=0,COUNTIF($B65:$D65,DL65)=0),0,IF(ABS((DJ65=$B65)*$F65+(DJ65=$D65)*$G65-(DL65=$B65)*$F65-(DL65=$D65)*$G65)&gt;=PrSettings!$M$7,(ABS((DJ65=$B65)*$F65+(DJ65=$D65)*$G65-(DL65=$B65)*$F65-(DL65=$D65)*$G65-DN65+DO65)&lt;=1)*1,IF(AND(DP65,$F65=$G65,(DJ65=$B65)*$F65+(DJ65=$D65)*$G65&gt;=PrSettings!$M$6),(ABS(DN65-(DJ65=$B65)*$F65-(DJ65=$D65)*$G65)&lt;=1)*1,IF(AND(DP65,(DJ65=$B65)*$F65+(DJ65=$D65)*$G65+(DL65=$B65)*$F65+(DL65=$D65)*$G65&gt;=PrSettings!$M$8),(ABS(DN65-(DJ65=$B65)*$F65-(DJ65=$D65)*$G65)+ABS(DO65-(DL65=$B65)*$F65-(DL65=$D65)*$G65)&lt;=1)*1,"")))),"")</f>
        <v/>
      </c>
      <c r="DU65" s="744" t="str">
        <f>IF(($C$65&amp;$E$65&lt;&gt;"")*(DJ65&amp;DL65&lt;&gt;""),IF(DQ65&lt;&gt;1,0,($B65=DJ65)+($D65=DJ65))+IF(DP49&lt;&gt;1,0,($B65=DL65)+($D65=DL65)),"")</f>
        <v/>
      </c>
      <c r="DW65" s="326"/>
      <c r="DX65" s="742" t="str">
        <f>IF(DW65="","",VLOOKUP(DW65,Sprache!$D$5:$E$63,2,0))</f>
        <v/>
      </c>
      <c r="DY65" s="743"/>
      <c r="DZ65" s="321" t="str">
        <f>IF(DY65="","",VLOOKUP(DY65,Sprache!$D$5:$E$63,2,0))</f>
        <v/>
      </c>
      <c r="EA65" s="568"/>
      <c r="EB65" s="568"/>
      <c r="EC65" s="322" t="str">
        <f>IF(($F65&lt;&gt;"")*($G65&lt;&gt;"")*(EA65&lt;&gt;"")*(EB65&lt;&gt;""),IF(OR(EH65&lt;&gt;2,COUNTIF($B65:$D65,DW65)=0,COUNTIF($B65:$D65,DY65)=0),"0",((DW65=$B65)*$F65+(DW65=$D65)*$G65&gt;(DY65=$B65)*$F65+(DY65=$D65)*$G65)*(EA65&gt;EB65)+((DW65=$B65)*$F65+(DW65=$D65)*$G65=(DY65=$B65)*$F65+(DY65=$D65)*$G65)*(EA65=EB65)+((DW65=$B65)*$F65+(DW65=$D65)*$G65&lt;(DY65=$B65)*$F65+(DY65=$D65)*$G65)*(EA65&lt;EB65)),"")</f>
        <v/>
      </c>
      <c r="ED65" s="746">
        <f>COUNTIF(DW$65:DW$65,DW65)+COUNTIF(DY$65:DY$65,DW65)</f>
        <v>0</v>
      </c>
      <c r="EE65" s="322" t="str">
        <f>IF((EC65&lt;&gt;""),IF(OR($F65&lt;&gt;$G65,PrSettings!$M$4="●"),((DW65=$B65)*$F65+(DW65=$D65)*$G65-(DY65=$B65)*$F65-(DY65=$D65)*$G65=(EA65-EB65))*(EC65=1),0),"")</f>
        <v/>
      </c>
      <c r="EF65" s="322" t="str">
        <f>IF((EE65&lt;&gt;""),IF(EE65=0,0,((DW65=$B65)*$F65+(DW65=$D65)*$G65=EA65)*((DY65=$B65)*$F65+(DY65=$D65)*$G65=EB65)),"")</f>
        <v/>
      </c>
      <c r="EG65" s="322" t="str">
        <f>IF(EC65&lt;&gt;"",IF(OR(EH65&lt;&gt;2,COUNTIF($B65:$D65,DW65)=0,COUNTIF($B65:$D65,DY65)=0),0,IF(ABS((DW65=$B65)*$F65+(DW65=$D65)*$G65-(DY65=$B65)*$F65-(DY65=$D65)*$G65)&gt;=PrSettings!$M$7,(ABS((DW65=$B65)*$F65+(DW65=$D65)*$G65-(DY65=$B65)*$F65-(DY65=$D65)*$G65-EA65+EB65)&lt;=1)*1,IF(AND(EC65,$F65=$G65,(DW65=$B65)*$F65+(DW65=$D65)*$G65&gt;=PrSettings!$M$6),(ABS(EA65-(DW65=$B65)*$F65-(DW65=$D65)*$G65)&lt;=1)*1,IF(AND(EC65,(DW65=$B65)*$F65+(DW65=$D65)*$G65+(DY65=$B65)*$F65+(DY65=$D65)*$G65&gt;=PrSettings!$M$8),(ABS(EA65-(DW65=$B65)*$F65-(DW65=$D65)*$G65)+ABS(EB65-(DY65=$B65)*$F65-(DY65=$D65)*$G65)&lt;=1)*1,"")))),"")</f>
        <v/>
      </c>
      <c r="EH65" s="744" t="str">
        <f>IF(($C$65&amp;$E$65&lt;&gt;"")*(DW65&amp;DY65&lt;&gt;""),IF(ED65&lt;&gt;1,0,($B65=DW65)+($D65=DW65))+IF(EC49&lt;&gt;1,0,($B65=DY65)+($D65=DY65)),"")</f>
        <v/>
      </c>
      <c r="EJ65" s="326"/>
      <c r="EK65" s="742" t="str">
        <f>IF(EJ65="","",VLOOKUP(EJ65,Sprache!$D$5:$E$63,2,0))</f>
        <v/>
      </c>
      <c r="EL65" s="743"/>
      <c r="EM65" s="321" t="str">
        <f>IF(EL65="","",VLOOKUP(EL65,Sprache!$D$5:$E$63,2,0))</f>
        <v/>
      </c>
      <c r="EN65" s="568"/>
      <c r="EO65" s="568"/>
      <c r="EP65" s="322" t="str">
        <f>IF(($F65&lt;&gt;"")*($G65&lt;&gt;"")*(EN65&lt;&gt;"")*(EO65&lt;&gt;""),IF(OR(EU65&lt;&gt;2,COUNTIF($B65:$D65,EJ65)=0,COUNTIF($B65:$D65,EL65)=0),"0",((EJ65=$B65)*$F65+(EJ65=$D65)*$G65&gt;(EL65=$B65)*$F65+(EL65=$D65)*$G65)*(EN65&gt;EO65)+((EJ65=$B65)*$F65+(EJ65=$D65)*$G65=(EL65=$B65)*$F65+(EL65=$D65)*$G65)*(EN65=EO65)+((EJ65=$B65)*$F65+(EJ65=$D65)*$G65&lt;(EL65=$B65)*$F65+(EL65=$D65)*$G65)*(EN65&lt;EO65)),"")</f>
        <v/>
      </c>
      <c r="EQ65" s="746">
        <f>COUNTIF(EJ$65:EJ$65,EJ65)+COUNTIF(EL$65:EL$65,EJ65)</f>
        <v>0</v>
      </c>
      <c r="ER65" s="322" t="str">
        <f>IF((EP65&lt;&gt;""),IF(OR($F65&lt;&gt;$G65,PrSettings!$M$4="●"),((EJ65=$B65)*$F65+(EJ65=$D65)*$G65-(EL65=$B65)*$F65-(EL65=$D65)*$G65=(EN65-EO65))*(EP65=1),0),"")</f>
        <v/>
      </c>
      <c r="ES65" s="322" t="str">
        <f>IF((ER65&lt;&gt;""),IF(ER65=0,0,((EJ65=$B65)*$F65+(EJ65=$D65)*$G65=EN65)*((EL65=$B65)*$F65+(EL65=$D65)*$G65=EO65)),"")</f>
        <v/>
      </c>
      <c r="ET65" s="322" t="str">
        <f>IF(EP65&lt;&gt;"",IF(OR(EU65&lt;&gt;2,COUNTIF($B65:$D65,EJ65)=0,COUNTIF($B65:$D65,EL65)=0),0,IF(ABS((EJ65=$B65)*$F65+(EJ65=$D65)*$G65-(EL65=$B65)*$F65-(EL65=$D65)*$G65)&gt;=PrSettings!$M$7,(ABS((EJ65=$B65)*$F65+(EJ65=$D65)*$G65-(EL65=$B65)*$F65-(EL65=$D65)*$G65-EN65+EO65)&lt;=1)*1,IF(AND(EP65,$F65=$G65,(EJ65=$B65)*$F65+(EJ65=$D65)*$G65&gt;=PrSettings!$M$6),(ABS(EN65-(EJ65=$B65)*$F65-(EJ65=$D65)*$G65)&lt;=1)*1,IF(AND(EP65,(EJ65=$B65)*$F65+(EJ65=$D65)*$G65+(EL65=$B65)*$F65+(EL65=$D65)*$G65&gt;=PrSettings!$M$8),(ABS(EN65-(EJ65=$B65)*$F65-(EJ65=$D65)*$G65)+ABS(EO65-(EL65=$B65)*$F65-(EL65=$D65)*$G65)&lt;=1)*1,"")))),"")</f>
        <v/>
      </c>
      <c r="EU65" s="744" t="str">
        <f>IF(($C$65&amp;$E$65&lt;&gt;"")*(EJ65&amp;EL65&lt;&gt;""),IF(EQ65&lt;&gt;1,0,($B65=EJ65)+($D65=EJ65))+IF(EP49&lt;&gt;1,0,($B65=EL65)+($D65=EL65)),"")</f>
        <v/>
      </c>
      <c r="EW65" s="326"/>
      <c r="EX65" s="742" t="str">
        <f>IF(EW65="","",VLOOKUP(EW65,Sprache!$D$5:$E$63,2,0))</f>
        <v/>
      </c>
      <c r="EY65" s="743"/>
      <c r="EZ65" s="321" t="str">
        <f>IF(EY65="","",VLOOKUP(EY65,Sprache!$D$5:$E$63,2,0))</f>
        <v/>
      </c>
      <c r="FA65" s="568"/>
      <c r="FB65" s="568"/>
      <c r="FC65" s="322" t="str">
        <f>IF(($F65&lt;&gt;"")*($G65&lt;&gt;"")*(FA65&lt;&gt;"")*(FB65&lt;&gt;""),IF(OR(FH65&lt;&gt;2,COUNTIF($B65:$D65,EW65)=0,COUNTIF($B65:$D65,EY65)=0),"0",((EW65=$B65)*$F65+(EW65=$D65)*$G65&gt;(EY65=$B65)*$F65+(EY65=$D65)*$G65)*(FA65&gt;FB65)+((EW65=$B65)*$F65+(EW65=$D65)*$G65=(EY65=$B65)*$F65+(EY65=$D65)*$G65)*(FA65=FB65)+((EW65=$B65)*$F65+(EW65=$D65)*$G65&lt;(EY65=$B65)*$F65+(EY65=$D65)*$G65)*(FA65&lt;FB65)),"")</f>
        <v/>
      </c>
      <c r="FD65" s="746">
        <f>COUNTIF(EW$65:EW$65,EW65)+COUNTIF(EY$65:EY$65,EW65)</f>
        <v>0</v>
      </c>
      <c r="FE65" s="322" t="str">
        <f>IF((FC65&lt;&gt;""),IF(OR($F65&lt;&gt;$G65,PrSettings!$M$4="●"),((EW65=$B65)*$F65+(EW65=$D65)*$G65-(EY65=$B65)*$F65-(EY65=$D65)*$G65=(FA65-FB65))*(FC65=1),0),"")</f>
        <v/>
      </c>
      <c r="FF65" s="322" t="str">
        <f>IF((FE65&lt;&gt;""),IF(FE65=0,0,((EW65=$B65)*$F65+(EW65=$D65)*$G65=FA65)*((EY65=$B65)*$F65+(EY65=$D65)*$G65=FB65)),"")</f>
        <v/>
      </c>
      <c r="FG65" s="322" t="str">
        <f>IF(FC65&lt;&gt;"",IF(OR(FH65&lt;&gt;2,COUNTIF($B65:$D65,EW65)=0,COUNTIF($B65:$D65,EY65)=0),0,IF(ABS((EW65=$B65)*$F65+(EW65=$D65)*$G65-(EY65=$B65)*$F65-(EY65=$D65)*$G65)&gt;=PrSettings!$M$7,(ABS((EW65=$B65)*$F65+(EW65=$D65)*$G65-(EY65=$B65)*$F65-(EY65=$D65)*$G65-FA65+FB65)&lt;=1)*1,IF(AND(FC65,$F65=$G65,(EW65=$B65)*$F65+(EW65=$D65)*$G65&gt;=PrSettings!$M$6),(ABS(FA65-(EW65=$B65)*$F65-(EW65=$D65)*$G65)&lt;=1)*1,IF(AND(FC65,(EW65=$B65)*$F65+(EW65=$D65)*$G65+(EY65=$B65)*$F65+(EY65=$D65)*$G65&gt;=PrSettings!$M$8),(ABS(FA65-(EW65=$B65)*$F65-(EW65=$D65)*$G65)+ABS(FB65-(EY65=$B65)*$F65-(EY65=$D65)*$G65)&lt;=1)*1,"")))),"")</f>
        <v/>
      </c>
      <c r="FH65" s="744" t="str">
        <f>IF(($C$65&amp;$E$65&lt;&gt;"")*(EW65&amp;EY65&lt;&gt;""),IF(FD65&lt;&gt;1,0,($B65=EW65)+($D65=EW65))+IF(FC49&lt;&gt;1,0,($B65=EY65)+($D65=EY65)),"")</f>
        <v/>
      </c>
      <c r="FJ65" s="326"/>
      <c r="FK65" s="742" t="str">
        <f>IF(FJ65="","",VLOOKUP(FJ65,Sprache!$D$5:$E$63,2,0))</f>
        <v/>
      </c>
      <c r="FL65" s="743"/>
      <c r="FM65" s="321" t="str">
        <f>IF(FL65="","",VLOOKUP(FL65,Sprache!$D$5:$E$63,2,0))</f>
        <v/>
      </c>
      <c r="FN65" s="568"/>
      <c r="FO65" s="568"/>
      <c r="FP65" s="322" t="str">
        <f>IF(($F65&lt;&gt;"")*($G65&lt;&gt;"")*(FN65&lt;&gt;"")*(FO65&lt;&gt;""),IF(OR(FU65&lt;&gt;2,COUNTIF($B65:$D65,FJ65)=0,COUNTIF($B65:$D65,FL65)=0),"0",((FJ65=$B65)*$F65+(FJ65=$D65)*$G65&gt;(FL65=$B65)*$F65+(FL65=$D65)*$G65)*(FN65&gt;FO65)+((FJ65=$B65)*$F65+(FJ65=$D65)*$G65=(FL65=$B65)*$F65+(FL65=$D65)*$G65)*(FN65=FO65)+((FJ65=$B65)*$F65+(FJ65=$D65)*$G65&lt;(FL65=$B65)*$F65+(FL65=$D65)*$G65)*(FN65&lt;FO65)),"")</f>
        <v/>
      </c>
      <c r="FQ65" s="746">
        <f>COUNTIF(FJ$65:FJ$65,FJ65)+COUNTIF(FL$65:FL$65,FJ65)</f>
        <v>0</v>
      </c>
      <c r="FR65" s="322" t="str">
        <f>IF((FP65&lt;&gt;""),IF(OR($F65&lt;&gt;$G65,PrSettings!$M$4="●"),((FJ65=$B65)*$F65+(FJ65=$D65)*$G65-(FL65=$B65)*$F65-(FL65=$D65)*$G65=(FN65-FO65))*(FP65=1),0),"")</f>
        <v/>
      </c>
      <c r="FS65" s="322" t="str">
        <f>IF((FR65&lt;&gt;""),IF(FR65=0,0,((FJ65=$B65)*$F65+(FJ65=$D65)*$G65=FN65)*((FL65=$B65)*$F65+(FL65=$D65)*$G65=FO65)),"")</f>
        <v/>
      </c>
      <c r="FT65" s="322" t="str">
        <f>IF(FP65&lt;&gt;"",IF(OR(FU65&lt;&gt;2,COUNTIF($B65:$D65,FJ65)=0,COUNTIF($B65:$D65,FL65)=0),0,IF(ABS((FJ65=$B65)*$F65+(FJ65=$D65)*$G65-(FL65=$B65)*$F65-(FL65=$D65)*$G65)&gt;=PrSettings!$M$7,(ABS((FJ65=$B65)*$F65+(FJ65=$D65)*$G65-(FL65=$B65)*$F65-(FL65=$D65)*$G65-FN65+FO65)&lt;=1)*1,IF(AND(FP65,$F65=$G65,(FJ65=$B65)*$F65+(FJ65=$D65)*$G65&gt;=PrSettings!$M$6),(ABS(FN65-(FJ65=$B65)*$F65-(FJ65=$D65)*$G65)&lt;=1)*1,IF(AND(FP65,(FJ65=$B65)*$F65+(FJ65=$D65)*$G65+(FL65=$B65)*$F65+(FL65=$D65)*$G65&gt;=PrSettings!$M$8),(ABS(FN65-(FJ65=$B65)*$F65-(FJ65=$D65)*$G65)+ABS(FO65-(FL65=$B65)*$F65-(FL65=$D65)*$G65)&lt;=1)*1,"")))),"")</f>
        <v/>
      </c>
      <c r="FU65" s="744" t="str">
        <f>IF(($C$65&amp;$E$65&lt;&gt;"")*(FJ65&amp;FL65&lt;&gt;""),IF(FQ65&lt;&gt;1,0,($B65=FJ65)+($D65=FJ65))+IF(FP49&lt;&gt;1,0,($B65=FL65)+($D65=FL65)),"")</f>
        <v/>
      </c>
      <c r="FW65" s="326"/>
      <c r="FX65" s="742" t="str">
        <f>IF(FW65="","",VLOOKUP(FW65,Sprache!$D$5:$E$63,2,0))</f>
        <v/>
      </c>
      <c r="FY65" s="743"/>
      <c r="FZ65" s="321" t="str">
        <f>IF(FY65="","",VLOOKUP(FY65,Sprache!$D$5:$E$63,2,0))</f>
        <v/>
      </c>
      <c r="GA65" s="568"/>
      <c r="GB65" s="568"/>
      <c r="GC65" s="322" t="str">
        <f>IF(($F65&lt;&gt;"")*($G65&lt;&gt;"")*(GA65&lt;&gt;"")*(GB65&lt;&gt;""),IF(OR(GH65&lt;&gt;2,COUNTIF($B65:$D65,FW65)=0,COUNTIF($B65:$D65,FY65)=0),"0",((FW65=$B65)*$F65+(FW65=$D65)*$G65&gt;(FY65=$B65)*$F65+(FY65=$D65)*$G65)*(GA65&gt;GB65)+((FW65=$B65)*$F65+(FW65=$D65)*$G65=(FY65=$B65)*$F65+(FY65=$D65)*$G65)*(GA65=GB65)+((FW65=$B65)*$F65+(FW65=$D65)*$G65&lt;(FY65=$B65)*$F65+(FY65=$D65)*$G65)*(GA65&lt;GB65)),"")</f>
        <v/>
      </c>
      <c r="GD65" s="746">
        <f>COUNTIF(FW$65:FW$65,FW65)+COUNTIF(FY$65:FY$65,FW65)</f>
        <v>0</v>
      </c>
      <c r="GE65" s="322" t="str">
        <f>IF((GC65&lt;&gt;""),IF(OR($F65&lt;&gt;$G65,PrSettings!$M$4="●"),((FW65=$B65)*$F65+(FW65=$D65)*$G65-(FY65=$B65)*$F65-(FY65=$D65)*$G65=(GA65-GB65))*(GC65=1),0),"")</f>
        <v/>
      </c>
      <c r="GF65" s="322" t="str">
        <f>IF((GE65&lt;&gt;""),IF(GE65=0,0,((FW65=$B65)*$F65+(FW65=$D65)*$G65=GA65)*((FY65=$B65)*$F65+(FY65=$D65)*$G65=GB65)),"")</f>
        <v/>
      </c>
      <c r="GG65" s="322" t="str">
        <f>IF(GC65&lt;&gt;"",IF(OR(GH65&lt;&gt;2,COUNTIF($B65:$D65,FW65)=0,COUNTIF($B65:$D65,FY65)=0),0,IF(ABS((FW65=$B65)*$F65+(FW65=$D65)*$G65-(FY65=$B65)*$F65-(FY65=$D65)*$G65)&gt;=PrSettings!$M$7,(ABS((FW65=$B65)*$F65+(FW65=$D65)*$G65-(FY65=$B65)*$F65-(FY65=$D65)*$G65-GA65+GB65)&lt;=1)*1,IF(AND(GC65,$F65=$G65,(FW65=$B65)*$F65+(FW65=$D65)*$G65&gt;=PrSettings!$M$6),(ABS(GA65-(FW65=$B65)*$F65-(FW65=$D65)*$G65)&lt;=1)*1,IF(AND(GC65,(FW65=$B65)*$F65+(FW65=$D65)*$G65+(FY65=$B65)*$F65+(FY65=$D65)*$G65&gt;=PrSettings!$M$8),(ABS(GA65-(FW65=$B65)*$F65-(FW65=$D65)*$G65)+ABS(GB65-(FY65=$B65)*$F65-(FY65=$D65)*$G65)&lt;=1)*1,"")))),"")</f>
        <v/>
      </c>
      <c r="GH65" s="744" t="str">
        <f>IF(($C$65&amp;$E$65&lt;&gt;"")*(FW65&amp;FY65&lt;&gt;""),IF(GD65&lt;&gt;1,0,($B65=FW65)+($D65=FW65))+IF(GC49&lt;&gt;1,0,($B65=FY65)+($D65=FY65)),"")</f>
        <v/>
      </c>
      <c r="GJ65" s="326"/>
      <c r="GK65" s="742" t="str">
        <f>IF(GJ65="","",VLOOKUP(GJ65,Sprache!$D$5:$E$63,2,0))</f>
        <v/>
      </c>
      <c r="GL65" s="743"/>
      <c r="GM65" s="321" t="str">
        <f>IF(GL65="","",VLOOKUP(GL65,Sprache!$D$5:$E$63,2,0))</f>
        <v/>
      </c>
      <c r="GN65" s="568"/>
      <c r="GO65" s="568"/>
      <c r="GP65" s="322" t="str">
        <f>IF(($F65&lt;&gt;"")*($G65&lt;&gt;"")*(GN65&lt;&gt;"")*(GO65&lt;&gt;""),IF(OR(GU65&lt;&gt;2,COUNTIF($B65:$D65,GJ65)=0,COUNTIF($B65:$D65,GL65)=0),"0",((GJ65=$B65)*$F65+(GJ65=$D65)*$G65&gt;(GL65=$B65)*$F65+(GL65=$D65)*$G65)*(GN65&gt;GO65)+((GJ65=$B65)*$F65+(GJ65=$D65)*$G65=(GL65=$B65)*$F65+(GL65=$D65)*$G65)*(GN65=GO65)+((GJ65=$B65)*$F65+(GJ65=$D65)*$G65&lt;(GL65=$B65)*$F65+(GL65=$D65)*$G65)*(GN65&lt;GO65)),"")</f>
        <v/>
      </c>
      <c r="GQ65" s="746">
        <f>COUNTIF(GJ$65:GJ$65,GJ65)+COUNTIF(GL$65:GL$65,GJ65)</f>
        <v>0</v>
      </c>
      <c r="GR65" s="322" t="str">
        <f>IF((GP65&lt;&gt;""),IF(OR($F65&lt;&gt;$G65,PrSettings!$M$4="●"),((GJ65=$B65)*$F65+(GJ65=$D65)*$G65-(GL65=$B65)*$F65-(GL65=$D65)*$G65=(GN65-GO65))*(GP65=1),0),"")</f>
        <v/>
      </c>
      <c r="GS65" s="322" t="str">
        <f>IF((GR65&lt;&gt;""),IF(GR65=0,0,((GJ65=$B65)*$F65+(GJ65=$D65)*$G65=GN65)*((GL65=$B65)*$F65+(GL65=$D65)*$G65=GO65)),"")</f>
        <v/>
      </c>
      <c r="GT65" s="322" t="str">
        <f>IF(GP65&lt;&gt;"",IF(OR(GU65&lt;&gt;2,COUNTIF($B65:$D65,GJ65)=0,COUNTIF($B65:$D65,GL65)=0),0,IF(ABS((GJ65=$B65)*$F65+(GJ65=$D65)*$G65-(GL65=$B65)*$F65-(GL65=$D65)*$G65)&gt;=PrSettings!$M$7,(ABS((GJ65=$B65)*$F65+(GJ65=$D65)*$G65-(GL65=$B65)*$F65-(GL65=$D65)*$G65-GN65+GO65)&lt;=1)*1,IF(AND(GP65,$F65=$G65,(GJ65=$B65)*$F65+(GJ65=$D65)*$G65&gt;=PrSettings!$M$6),(ABS(GN65-(GJ65=$B65)*$F65-(GJ65=$D65)*$G65)&lt;=1)*1,IF(AND(GP65,(GJ65=$B65)*$F65+(GJ65=$D65)*$G65+(GL65=$B65)*$F65+(GL65=$D65)*$G65&gt;=PrSettings!$M$8),(ABS(GN65-(GJ65=$B65)*$F65-(GJ65=$D65)*$G65)+ABS(GO65-(GL65=$B65)*$F65-(GL65=$D65)*$G65)&lt;=1)*1,"")))),"")</f>
        <v/>
      </c>
      <c r="GU65" s="744" t="str">
        <f>IF(($C$65&amp;$E$65&lt;&gt;"")*(GJ65&amp;GL65&lt;&gt;""),IF(GQ65&lt;&gt;1,0,($B65=GJ65)+($D65=GJ65))+IF(GP49&lt;&gt;1,0,($B65=GL65)+($D65=GL65)),"")</f>
        <v/>
      </c>
      <c r="GW65" s="326"/>
      <c r="GX65" s="742" t="str">
        <f>IF(GW65="","",VLOOKUP(GW65,Sprache!$D$5:$E$63,2,0))</f>
        <v/>
      </c>
      <c r="GY65" s="743"/>
      <c r="GZ65" s="321" t="str">
        <f>IF(GY65="","",VLOOKUP(GY65,Sprache!$D$5:$E$63,2,0))</f>
        <v/>
      </c>
      <c r="HA65" s="568"/>
      <c r="HB65" s="568"/>
      <c r="HC65" s="322" t="str">
        <f>IF(($F65&lt;&gt;"")*($G65&lt;&gt;"")*(HA65&lt;&gt;"")*(HB65&lt;&gt;""),IF(OR(HH65&lt;&gt;2,COUNTIF($B65:$D65,GW65)=0,COUNTIF($B65:$D65,GY65)=0),"0",((GW65=$B65)*$F65+(GW65=$D65)*$G65&gt;(GY65=$B65)*$F65+(GY65=$D65)*$G65)*(HA65&gt;HB65)+((GW65=$B65)*$F65+(GW65=$D65)*$G65=(GY65=$B65)*$F65+(GY65=$D65)*$G65)*(HA65=HB65)+((GW65=$B65)*$F65+(GW65=$D65)*$G65&lt;(GY65=$B65)*$F65+(GY65=$D65)*$G65)*(HA65&lt;HB65)),"")</f>
        <v/>
      </c>
      <c r="HD65" s="746">
        <f>COUNTIF(GW$65:GW$65,GW65)+COUNTIF(GY$65:GY$65,GW65)</f>
        <v>0</v>
      </c>
      <c r="HE65" s="322" t="str">
        <f>IF((HC65&lt;&gt;""),IF(OR($F65&lt;&gt;$G65,PrSettings!$M$4="●"),((GW65=$B65)*$F65+(GW65=$D65)*$G65-(GY65=$B65)*$F65-(GY65=$D65)*$G65=(HA65-HB65))*(HC65=1),0),"")</f>
        <v/>
      </c>
      <c r="HF65" s="322" t="str">
        <f>IF((HE65&lt;&gt;""),IF(HE65=0,0,((GW65=$B65)*$F65+(GW65=$D65)*$G65=HA65)*((GY65=$B65)*$F65+(GY65=$D65)*$G65=HB65)),"")</f>
        <v/>
      </c>
      <c r="HG65" s="322" t="str">
        <f>IF(HC65&lt;&gt;"",IF(OR(HH65&lt;&gt;2,COUNTIF($B65:$D65,GW65)=0,COUNTIF($B65:$D65,GY65)=0),0,IF(ABS((GW65=$B65)*$F65+(GW65=$D65)*$G65-(GY65=$B65)*$F65-(GY65=$D65)*$G65)&gt;=PrSettings!$M$7,(ABS((GW65=$B65)*$F65+(GW65=$D65)*$G65-(GY65=$B65)*$F65-(GY65=$D65)*$G65-HA65+HB65)&lt;=1)*1,IF(AND(HC65,$F65=$G65,(GW65=$B65)*$F65+(GW65=$D65)*$G65&gt;=PrSettings!$M$6),(ABS(HA65-(GW65=$B65)*$F65-(GW65=$D65)*$G65)&lt;=1)*1,IF(AND(HC65,(GW65=$B65)*$F65+(GW65=$D65)*$G65+(GY65=$B65)*$F65+(GY65=$D65)*$G65&gt;=PrSettings!$M$8),(ABS(HA65-(GW65=$B65)*$F65-(GW65=$D65)*$G65)+ABS(HB65-(GY65=$B65)*$F65-(GY65=$D65)*$G65)&lt;=1)*1,"")))),"")</f>
        <v/>
      </c>
      <c r="HH65" s="744" t="str">
        <f>IF(($C$65&amp;$E$65&lt;&gt;"")*(GW65&amp;GY65&lt;&gt;""),IF(HD65&lt;&gt;1,0,($B65=GW65)+($D65=GW65))+IF(HC49&lt;&gt;1,0,($B65=GY65)+($D65=GY65)),"")</f>
        <v/>
      </c>
      <c r="HJ65" s="326"/>
      <c r="HK65" s="742" t="str">
        <f>IF(HJ65="","",VLOOKUP(HJ65,Sprache!$D$5:$E$63,2,0))</f>
        <v/>
      </c>
      <c r="HL65" s="743"/>
      <c r="HM65" s="321" t="str">
        <f>IF(HL65="","",VLOOKUP(HL65,Sprache!$D$5:$E$63,2,0))</f>
        <v/>
      </c>
      <c r="HN65" s="568"/>
      <c r="HO65" s="568"/>
      <c r="HP65" s="322" t="str">
        <f>IF(($F65&lt;&gt;"")*($G65&lt;&gt;"")*(HN65&lt;&gt;"")*(HO65&lt;&gt;""),IF(OR(HU65&lt;&gt;2,COUNTIF($B65:$D65,HJ65)=0,COUNTIF($B65:$D65,HL65)=0),"0",((HJ65=$B65)*$F65+(HJ65=$D65)*$G65&gt;(HL65=$B65)*$F65+(HL65=$D65)*$G65)*(HN65&gt;HO65)+((HJ65=$B65)*$F65+(HJ65=$D65)*$G65=(HL65=$B65)*$F65+(HL65=$D65)*$G65)*(HN65=HO65)+((HJ65=$B65)*$F65+(HJ65=$D65)*$G65&lt;(HL65=$B65)*$F65+(HL65=$D65)*$G65)*(HN65&lt;HO65)),"")</f>
        <v/>
      </c>
      <c r="HQ65" s="746">
        <f>COUNTIF(HJ$65:HJ$65,HJ65)+COUNTIF(HL$65:HL$65,HJ65)</f>
        <v>0</v>
      </c>
      <c r="HR65" s="322" t="str">
        <f>IF((HP65&lt;&gt;""),IF(OR($F65&lt;&gt;$G65,PrSettings!$M$4="●"),((HJ65=$B65)*$F65+(HJ65=$D65)*$G65-(HL65=$B65)*$F65-(HL65=$D65)*$G65=(HN65-HO65))*(HP65=1),0),"")</f>
        <v/>
      </c>
      <c r="HS65" s="322" t="str">
        <f>IF((HR65&lt;&gt;""),IF(HR65=0,0,((HJ65=$B65)*$F65+(HJ65=$D65)*$G65=HN65)*((HL65=$B65)*$F65+(HL65=$D65)*$G65=HO65)),"")</f>
        <v/>
      </c>
      <c r="HT65" s="322" t="str">
        <f>IF(HP65&lt;&gt;"",IF(OR(HU65&lt;&gt;2,COUNTIF($B65:$D65,HJ65)=0,COUNTIF($B65:$D65,HL65)=0),0,IF(ABS((HJ65=$B65)*$F65+(HJ65=$D65)*$G65-(HL65=$B65)*$F65-(HL65=$D65)*$G65)&gt;=PrSettings!$M$7,(ABS((HJ65=$B65)*$F65+(HJ65=$D65)*$G65-(HL65=$B65)*$F65-(HL65=$D65)*$G65-HN65+HO65)&lt;=1)*1,IF(AND(HP65,$F65=$G65,(HJ65=$B65)*$F65+(HJ65=$D65)*$G65&gt;=PrSettings!$M$6),(ABS(HN65-(HJ65=$B65)*$F65-(HJ65=$D65)*$G65)&lt;=1)*1,IF(AND(HP65,(HJ65=$B65)*$F65+(HJ65=$D65)*$G65+(HL65=$B65)*$F65+(HL65=$D65)*$G65&gt;=PrSettings!$M$8),(ABS(HN65-(HJ65=$B65)*$F65-(HJ65=$D65)*$G65)+ABS(HO65-(HL65=$B65)*$F65-(HL65=$D65)*$G65)&lt;=1)*1,"")))),"")</f>
        <v/>
      </c>
      <c r="HU65" s="744" t="str">
        <f>IF(($C$65&amp;$E$65&lt;&gt;"")*(HJ65&amp;HL65&lt;&gt;""),IF(HQ65&lt;&gt;1,0,($B65=HJ65)+($D65=HJ65))+IF(HP49&lt;&gt;1,0,($B65=HL65)+($D65=HL65)),"")</f>
        <v/>
      </c>
      <c r="HW65" s="326"/>
      <c r="HX65" s="742" t="str">
        <f>IF(HW65="","",VLOOKUP(HW65,Sprache!$D$5:$E$63,2,0))</f>
        <v/>
      </c>
      <c r="HY65" s="743"/>
      <c r="HZ65" s="321" t="str">
        <f>IF(HY65="","",VLOOKUP(HY65,Sprache!$D$5:$E$63,2,0))</f>
        <v/>
      </c>
      <c r="IA65" s="568"/>
      <c r="IB65" s="568"/>
      <c r="IC65" s="322" t="str">
        <f>IF(($F65&lt;&gt;"")*($G65&lt;&gt;"")*(IA65&lt;&gt;"")*(IB65&lt;&gt;""),IF(OR(IH65&lt;&gt;2,COUNTIF($B65:$D65,HW65)=0,COUNTIF($B65:$D65,HY65)=0),"0",((HW65=$B65)*$F65+(HW65=$D65)*$G65&gt;(HY65=$B65)*$F65+(HY65=$D65)*$G65)*(IA65&gt;IB65)+((HW65=$B65)*$F65+(HW65=$D65)*$G65=(HY65=$B65)*$F65+(HY65=$D65)*$G65)*(IA65=IB65)+((HW65=$B65)*$F65+(HW65=$D65)*$G65&lt;(HY65=$B65)*$F65+(HY65=$D65)*$G65)*(IA65&lt;IB65)),"")</f>
        <v/>
      </c>
      <c r="ID65" s="746">
        <f>COUNTIF(HW$65:HW$65,HW65)+COUNTIF(HY$65:HY$65,HW65)</f>
        <v>0</v>
      </c>
      <c r="IE65" s="322" t="str">
        <f>IF((IC65&lt;&gt;""),IF(OR($F65&lt;&gt;$G65,PrSettings!$M$4="●"),((HW65=$B65)*$F65+(HW65=$D65)*$G65-(HY65=$B65)*$F65-(HY65=$D65)*$G65=(IA65-IB65))*(IC65=1),0),"")</f>
        <v/>
      </c>
      <c r="IF65" s="322" t="str">
        <f>IF((IE65&lt;&gt;""),IF(IE65=0,0,((HW65=$B65)*$F65+(HW65=$D65)*$G65=IA65)*((HY65=$B65)*$F65+(HY65=$D65)*$G65=IB65)),"")</f>
        <v/>
      </c>
      <c r="IG65" s="322" t="str">
        <f>IF(IC65&lt;&gt;"",IF(OR(IH65&lt;&gt;2,COUNTIF($B65:$D65,HW65)=0,COUNTIF($B65:$D65,HY65)=0),0,IF(ABS((HW65=$B65)*$F65+(HW65=$D65)*$G65-(HY65=$B65)*$F65-(HY65=$D65)*$G65)&gt;=PrSettings!$M$7,(ABS((HW65=$B65)*$F65+(HW65=$D65)*$G65-(HY65=$B65)*$F65-(HY65=$D65)*$G65-IA65+IB65)&lt;=1)*1,IF(AND(IC65,$F65=$G65,(HW65=$B65)*$F65+(HW65=$D65)*$G65&gt;=PrSettings!$M$6),(ABS(IA65-(HW65=$B65)*$F65-(HW65=$D65)*$G65)&lt;=1)*1,IF(AND(IC65,(HW65=$B65)*$F65+(HW65=$D65)*$G65+(HY65=$B65)*$F65+(HY65=$D65)*$G65&gt;=PrSettings!$M$8),(ABS(IA65-(HW65=$B65)*$F65-(HW65=$D65)*$G65)+ABS(IB65-(HY65=$B65)*$F65-(HY65=$D65)*$G65)&lt;=1)*1,"")))),"")</f>
        <v/>
      </c>
      <c r="IH65" s="744" t="str">
        <f>IF(($C$65&amp;$E$65&lt;&gt;"")*(HW65&amp;HY65&lt;&gt;""),IF(ID65&lt;&gt;1,0,($B65=HW65)+($D65=HW65))+IF(IC49&lt;&gt;1,0,($B65=HY65)+($D65=HY65)),"")</f>
        <v/>
      </c>
      <c r="IJ65" s="326"/>
      <c r="IK65" s="742" t="str">
        <f>IF(IJ65="","",VLOOKUP(IJ65,Sprache!$D$5:$E$63,2,0))</f>
        <v/>
      </c>
      <c r="IL65" s="743"/>
      <c r="IM65" s="321" t="str">
        <f>IF(IL65="","",VLOOKUP(IL65,Sprache!$D$5:$E$63,2,0))</f>
        <v/>
      </c>
      <c r="IN65" s="568"/>
      <c r="IO65" s="568"/>
      <c r="IP65" s="322" t="str">
        <f>IF(($F65&lt;&gt;"")*($G65&lt;&gt;"")*(IN65&lt;&gt;"")*(IO65&lt;&gt;""),IF(OR(IU65&lt;&gt;2,COUNTIF($B65:$D65,IJ65)=0,COUNTIF($B65:$D65,IL65)=0),"0",((IJ65=$B65)*$F65+(IJ65=$D65)*$G65&gt;(IL65=$B65)*$F65+(IL65=$D65)*$G65)*(IN65&gt;IO65)+((IJ65=$B65)*$F65+(IJ65=$D65)*$G65=(IL65=$B65)*$F65+(IL65=$D65)*$G65)*(IN65=IO65)+((IJ65=$B65)*$F65+(IJ65=$D65)*$G65&lt;(IL65=$B65)*$F65+(IL65=$D65)*$G65)*(IN65&lt;IO65)),"")</f>
        <v/>
      </c>
      <c r="IQ65" s="746">
        <f>COUNTIF(IJ$65:IJ$65,IJ65)+COUNTIF(IL$65:IL$65,IJ65)</f>
        <v>0</v>
      </c>
      <c r="IR65" s="322" t="str">
        <f>IF((IP65&lt;&gt;""),IF(OR($F65&lt;&gt;$G65,PrSettings!$M$4="●"),((IJ65=$B65)*$F65+(IJ65=$D65)*$G65-(IL65=$B65)*$F65-(IL65=$D65)*$G65=(IN65-IO65))*(IP65=1),0),"")</f>
        <v/>
      </c>
      <c r="IS65" s="322" t="str">
        <f>IF((IR65&lt;&gt;""),IF(IR65=0,0,((IJ65=$B65)*$F65+(IJ65=$D65)*$G65=IN65)*((IL65=$B65)*$F65+(IL65=$D65)*$G65=IO65)),"")</f>
        <v/>
      </c>
      <c r="IT65" s="322" t="str">
        <f>IF(IP65&lt;&gt;"",IF(OR(IU65&lt;&gt;2,COUNTIF($B65:$D65,IJ65)=0,COUNTIF($B65:$D65,IL65)=0),0,IF(ABS((IJ65=$B65)*$F65+(IJ65=$D65)*$G65-(IL65=$B65)*$F65-(IL65=$D65)*$G65)&gt;=PrSettings!$M$7,(ABS((IJ65=$B65)*$F65+(IJ65=$D65)*$G65-(IL65=$B65)*$F65-(IL65=$D65)*$G65-IN65+IO65)&lt;=1)*1,IF(AND(IP65,$F65=$G65,(IJ65=$B65)*$F65+(IJ65=$D65)*$G65&gt;=PrSettings!$M$6),(ABS(IN65-(IJ65=$B65)*$F65-(IJ65=$D65)*$G65)&lt;=1)*1,IF(AND(IP65,(IJ65=$B65)*$F65+(IJ65=$D65)*$G65+(IL65=$B65)*$F65+(IL65=$D65)*$G65&gt;=PrSettings!$M$8),(ABS(IN65-(IJ65=$B65)*$F65-(IJ65=$D65)*$G65)+ABS(IO65-(IL65=$B65)*$F65-(IL65=$D65)*$G65)&lt;=1)*1,"")))),"")</f>
        <v/>
      </c>
      <c r="IU65" s="744" t="str">
        <f>IF(($C$65&amp;$E$65&lt;&gt;"")*(IJ65&amp;IL65&lt;&gt;""),IF(IQ65&lt;&gt;1,0,($B65=IJ65)+($D65=IJ65))+IF(IP49&lt;&gt;1,0,($B65=IL65)+($D65=IL65)),"")</f>
        <v/>
      </c>
      <c r="IW65" s="326"/>
      <c r="IX65" s="742" t="str">
        <f>IF(IW65="","",VLOOKUP(IW65,Sprache!$D$5:$E$63,2,0))</f>
        <v/>
      </c>
      <c r="IY65" s="743"/>
      <c r="IZ65" s="321" t="str">
        <f>IF(IY65="","",VLOOKUP(IY65,Sprache!$D$5:$E$63,2,0))</f>
        <v/>
      </c>
      <c r="JA65" s="568"/>
      <c r="JB65" s="568"/>
      <c r="JC65" s="322" t="str">
        <f>IF(($F65&lt;&gt;"")*($G65&lt;&gt;"")*(JA65&lt;&gt;"")*(JB65&lt;&gt;""),IF(OR(JH65&lt;&gt;2,COUNTIF($B65:$D65,IW65)=0,COUNTIF($B65:$D65,IY65)=0),"0",((IW65=$B65)*$F65+(IW65=$D65)*$G65&gt;(IY65=$B65)*$F65+(IY65=$D65)*$G65)*(JA65&gt;JB65)+((IW65=$B65)*$F65+(IW65=$D65)*$G65=(IY65=$B65)*$F65+(IY65=$D65)*$G65)*(JA65=JB65)+((IW65=$B65)*$F65+(IW65=$D65)*$G65&lt;(IY65=$B65)*$F65+(IY65=$D65)*$G65)*(JA65&lt;JB65)),"")</f>
        <v/>
      </c>
      <c r="JD65" s="746">
        <f>COUNTIF(IW$65:IW$65,IW65)+COUNTIF(IY$65:IY$65,IW65)</f>
        <v>0</v>
      </c>
      <c r="JE65" s="322" t="str">
        <f>IF((JC65&lt;&gt;""),IF(OR($F65&lt;&gt;$G65,PrSettings!$M$4="●"),((IW65=$B65)*$F65+(IW65=$D65)*$G65-(IY65=$B65)*$F65-(IY65=$D65)*$G65=(JA65-JB65))*(JC65=1),0),"")</f>
        <v/>
      </c>
      <c r="JF65" s="322" t="str">
        <f>IF((JE65&lt;&gt;""),IF(JE65=0,0,((IW65=$B65)*$F65+(IW65=$D65)*$G65=JA65)*((IY65=$B65)*$F65+(IY65=$D65)*$G65=JB65)),"")</f>
        <v/>
      </c>
      <c r="JG65" s="322" t="str">
        <f>IF(JC65&lt;&gt;"",IF(OR(JH65&lt;&gt;2,COUNTIF($B65:$D65,IW65)=0,COUNTIF($B65:$D65,IY65)=0),0,IF(ABS((IW65=$B65)*$F65+(IW65=$D65)*$G65-(IY65=$B65)*$F65-(IY65=$D65)*$G65)&gt;=PrSettings!$M$7,(ABS((IW65=$B65)*$F65+(IW65=$D65)*$G65-(IY65=$B65)*$F65-(IY65=$D65)*$G65-JA65+JB65)&lt;=1)*1,IF(AND(JC65,$F65=$G65,(IW65=$B65)*$F65+(IW65=$D65)*$G65&gt;=PrSettings!$M$6),(ABS(JA65-(IW65=$B65)*$F65-(IW65=$D65)*$G65)&lt;=1)*1,IF(AND(JC65,(IW65=$B65)*$F65+(IW65=$D65)*$G65+(IY65=$B65)*$F65+(IY65=$D65)*$G65&gt;=PrSettings!$M$8),(ABS(JA65-(IW65=$B65)*$F65-(IW65=$D65)*$G65)+ABS(JB65-(IY65=$B65)*$F65-(IY65=$D65)*$G65)&lt;=1)*1,"")))),"")</f>
        <v/>
      </c>
      <c r="JH65" s="744" t="str">
        <f>IF(($C$65&amp;$E$65&lt;&gt;"")*(IW65&amp;IY65&lt;&gt;""),IF(JD65&lt;&gt;1,0,($B65=IW65)+($D65=IW65))+IF(JC49&lt;&gt;1,0,($B65=IY65)+($D65=IY65)),"")</f>
        <v/>
      </c>
      <c r="JJ65" s="326"/>
      <c r="JK65" s="742" t="str">
        <f>IF(JJ65="","",VLOOKUP(JJ65,Sprache!$D$5:$E$63,2,0))</f>
        <v/>
      </c>
      <c r="JL65" s="743"/>
      <c r="JM65" s="321" t="str">
        <f>IF(JL65="","",VLOOKUP(JL65,Sprache!$D$5:$E$63,2,0))</f>
        <v/>
      </c>
      <c r="JN65" s="568"/>
      <c r="JO65" s="568"/>
      <c r="JP65" s="322" t="str">
        <f>IF(($F65&lt;&gt;"")*($G65&lt;&gt;"")*(JN65&lt;&gt;"")*(JO65&lt;&gt;""),IF(OR(JU65&lt;&gt;2,COUNTIF($B65:$D65,JJ65)=0,COUNTIF($B65:$D65,JL65)=0),"0",((JJ65=$B65)*$F65+(JJ65=$D65)*$G65&gt;(JL65=$B65)*$F65+(JL65=$D65)*$G65)*(JN65&gt;JO65)+((JJ65=$B65)*$F65+(JJ65=$D65)*$G65=(JL65=$B65)*$F65+(JL65=$D65)*$G65)*(JN65=JO65)+((JJ65=$B65)*$F65+(JJ65=$D65)*$G65&lt;(JL65=$B65)*$F65+(JL65=$D65)*$G65)*(JN65&lt;JO65)),"")</f>
        <v/>
      </c>
      <c r="JQ65" s="746">
        <f>COUNTIF(JJ$65:JJ$65,JJ65)+COUNTIF(JL$65:JL$65,JJ65)</f>
        <v>0</v>
      </c>
      <c r="JR65" s="322" t="str">
        <f>IF((JP65&lt;&gt;""),IF(OR($F65&lt;&gt;$G65,PrSettings!$M$4="●"),((JJ65=$B65)*$F65+(JJ65=$D65)*$G65-(JL65=$B65)*$F65-(JL65=$D65)*$G65=(JN65-JO65))*(JP65=1),0),"")</f>
        <v/>
      </c>
      <c r="JS65" s="322" t="str">
        <f>IF((JR65&lt;&gt;""),IF(JR65=0,0,((JJ65=$B65)*$F65+(JJ65=$D65)*$G65=JN65)*((JL65=$B65)*$F65+(JL65=$D65)*$G65=JO65)),"")</f>
        <v/>
      </c>
      <c r="JT65" s="322" t="str">
        <f>IF(JP65&lt;&gt;"",IF(OR(JU65&lt;&gt;2,COUNTIF($B65:$D65,JJ65)=0,COUNTIF($B65:$D65,JL65)=0),0,IF(ABS((JJ65=$B65)*$F65+(JJ65=$D65)*$G65-(JL65=$B65)*$F65-(JL65=$D65)*$G65)&gt;=PrSettings!$M$7,(ABS((JJ65=$B65)*$F65+(JJ65=$D65)*$G65-(JL65=$B65)*$F65-(JL65=$D65)*$G65-JN65+JO65)&lt;=1)*1,IF(AND(JP65,$F65=$G65,(JJ65=$B65)*$F65+(JJ65=$D65)*$G65&gt;=PrSettings!$M$6),(ABS(JN65-(JJ65=$B65)*$F65-(JJ65=$D65)*$G65)&lt;=1)*1,IF(AND(JP65,(JJ65=$B65)*$F65+(JJ65=$D65)*$G65+(JL65=$B65)*$F65+(JL65=$D65)*$G65&gt;=PrSettings!$M$8),(ABS(JN65-(JJ65=$B65)*$F65-(JJ65=$D65)*$G65)+ABS(JO65-(JL65=$B65)*$F65-(JL65=$D65)*$G65)&lt;=1)*1,"")))),"")</f>
        <v/>
      </c>
      <c r="JU65" s="744" t="str">
        <f>IF(($C$65&amp;$E$65&lt;&gt;"")*(JJ65&amp;JL65&lt;&gt;""),IF(JQ65&lt;&gt;1,0,($B65=JJ65)+($D65=JJ65))+IF(JP49&lt;&gt;1,0,($B65=JL65)+($D65=JL65)),"")</f>
        <v/>
      </c>
      <c r="JW65" s="326"/>
      <c r="JX65" s="742" t="str">
        <f>IF(JW65="","",VLOOKUP(JW65,Sprache!$D$5:$E$63,2,0))</f>
        <v/>
      </c>
      <c r="JY65" s="743"/>
      <c r="JZ65" s="321" t="str">
        <f>IF(JY65="","",VLOOKUP(JY65,Sprache!$D$5:$E$63,2,0))</f>
        <v/>
      </c>
      <c r="KA65" s="568"/>
      <c r="KB65" s="568"/>
      <c r="KC65" s="322" t="str">
        <f>IF(($F65&lt;&gt;"")*($G65&lt;&gt;"")*(KA65&lt;&gt;"")*(KB65&lt;&gt;""),IF(OR(KH65&lt;&gt;2,COUNTIF($B65:$D65,JW65)=0,COUNTIF($B65:$D65,JY65)=0),"0",((JW65=$B65)*$F65+(JW65=$D65)*$G65&gt;(JY65=$B65)*$F65+(JY65=$D65)*$G65)*(KA65&gt;KB65)+((JW65=$B65)*$F65+(JW65=$D65)*$G65=(JY65=$B65)*$F65+(JY65=$D65)*$G65)*(KA65=KB65)+((JW65=$B65)*$F65+(JW65=$D65)*$G65&lt;(JY65=$B65)*$F65+(JY65=$D65)*$G65)*(KA65&lt;KB65)),"")</f>
        <v/>
      </c>
      <c r="KD65" s="746">
        <f>COUNTIF(JW$65:JW$65,JW65)+COUNTIF(JY$65:JY$65,JW65)</f>
        <v>0</v>
      </c>
      <c r="KE65" s="322" t="str">
        <f>IF((KC65&lt;&gt;""),IF(OR($F65&lt;&gt;$G65,PrSettings!$M$4="●"),((JW65=$B65)*$F65+(JW65=$D65)*$G65-(JY65=$B65)*$F65-(JY65=$D65)*$G65=(KA65-KB65))*(KC65=1),0),"")</f>
        <v/>
      </c>
      <c r="KF65" s="322" t="str">
        <f>IF((KE65&lt;&gt;""),IF(KE65=0,0,((JW65=$B65)*$F65+(JW65=$D65)*$G65=KA65)*((JY65=$B65)*$F65+(JY65=$D65)*$G65=KB65)),"")</f>
        <v/>
      </c>
      <c r="KG65" s="322" t="str">
        <f>IF(KC65&lt;&gt;"",IF(OR(KH65&lt;&gt;2,COUNTIF($B65:$D65,JW65)=0,COUNTIF($B65:$D65,JY65)=0),0,IF(ABS((JW65=$B65)*$F65+(JW65=$D65)*$G65-(JY65=$B65)*$F65-(JY65=$D65)*$G65)&gt;=PrSettings!$M$7,(ABS((JW65=$B65)*$F65+(JW65=$D65)*$G65-(JY65=$B65)*$F65-(JY65=$D65)*$G65-KA65+KB65)&lt;=1)*1,IF(AND(KC65,$F65=$G65,(JW65=$B65)*$F65+(JW65=$D65)*$G65&gt;=PrSettings!$M$6),(ABS(KA65-(JW65=$B65)*$F65-(JW65=$D65)*$G65)&lt;=1)*1,IF(AND(KC65,(JW65=$B65)*$F65+(JW65=$D65)*$G65+(JY65=$B65)*$F65+(JY65=$D65)*$G65&gt;=PrSettings!$M$8),(ABS(KA65-(JW65=$B65)*$F65-(JW65=$D65)*$G65)+ABS(KB65-(JY65=$B65)*$F65-(JY65=$D65)*$G65)&lt;=1)*1,"")))),"")</f>
        <v/>
      </c>
      <c r="KH65" s="744" t="str">
        <f>IF(($C$65&amp;$E$65&lt;&gt;"")*(JW65&amp;JY65&lt;&gt;""),IF(KD65&lt;&gt;1,0,($B65=JW65)+($D65=JW65))+IF(KC49&lt;&gt;1,0,($B65=JY65)+($D65=JY65)),"")</f>
        <v/>
      </c>
      <c r="KJ65" s="326"/>
      <c r="KK65" s="742" t="str">
        <f>IF(KJ65="","",VLOOKUP(KJ65,Sprache!$D$5:$E$63,2,0))</f>
        <v/>
      </c>
      <c r="KL65" s="743"/>
      <c r="KM65" s="321" t="str">
        <f>IF(KL65="","",VLOOKUP(KL65,Sprache!$D$5:$E$63,2,0))</f>
        <v/>
      </c>
      <c r="KN65" s="568"/>
      <c r="KO65" s="568"/>
      <c r="KP65" s="322" t="str">
        <f>IF(($F65&lt;&gt;"")*($G65&lt;&gt;"")*(KN65&lt;&gt;"")*(KO65&lt;&gt;""),IF(OR(KU65&lt;&gt;2,COUNTIF($B65:$D65,KJ65)=0,COUNTIF($B65:$D65,KL65)=0),"0",((KJ65=$B65)*$F65+(KJ65=$D65)*$G65&gt;(KL65=$B65)*$F65+(KL65=$D65)*$G65)*(KN65&gt;KO65)+((KJ65=$B65)*$F65+(KJ65=$D65)*$G65=(KL65=$B65)*$F65+(KL65=$D65)*$G65)*(KN65=KO65)+((KJ65=$B65)*$F65+(KJ65=$D65)*$G65&lt;(KL65=$B65)*$F65+(KL65=$D65)*$G65)*(KN65&lt;KO65)),"")</f>
        <v/>
      </c>
      <c r="KQ65" s="746">
        <f>COUNTIF(KJ$65:KJ$65,KJ65)+COUNTIF(KL$65:KL$65,KJ65)</f>
        <v>0</v>
      </c>
      <c r="KR65" s="322" t="str">
        <f>IF((KP65&lt;&gt;""),IF(OR($F65&lt;&gt;$G65,PrSettings!$M$4="●"),((KJ65=$B65)*$F65+(KJ65=$D65)*$G65-(KL65=$B65)*$F65-(KL65=$D65)*$G65=(KN65-KO65))*(KP65=1),0),"")</f>
        <v/>
      </c>
      <c r="KS65" s="322" t="str">
        <f>IF((KR65&lt;&gt;""),IF(KR65=0,0,((KJ65=$B65)*$F65+(KJ65=$D65)*$G65=KN65)*((KL65=$B65)*$F65+(KL65=$D65)*$G65=KO65)),"")</f>
        <v/>
      </c>
      <c r="KT65" s="322" t="str">
        <f>IF(KP65&lt;&gt;"",IF(OR(KU65&lt;&gt;2,COUNTIF($B65:$D65,KJ65)=0,COUNTIF($B65:$D65,KL65)=0),0,IF(ABS((KJ65=$B65)*$F65+(KJ65=$D65)*$G65-(KL65=$B65)*$F65-(KL65=$D65)*$G65)&gt;=PrSettings!$M$7,(ABS((KJ65=$B65)*$F65+(KJ65=$D65)*$G65-(KL65=$B65)*$F65-(KL65=$D65)*$G65-KN65+KO65)&lt;=1)*1,IF(AND(KP65,$F65=$G65,(KJ65=$B65)*$F65+(KJ65=$D65)*$G65&gt;=PrSettings!$M$6),(ABS(KN65-(KJ65=$B65)*$F65-(KJ65=$D65)*$G65)&lt;=1)*1,IF(AND(KP65,(KJ65=$B65)*$F65+(KJ65=$D65)*$G65+(KL65=$B65)*$F65+(KL65=$D65)*$G65&gt;=PrSettings!$M$8),(ABS(KN65-(KJ65=$B65)*$F65-(KJ65=$D65)*$G65)+ABS(KO65-(KL65=$B65)*$F65-(KL65=$D65)*$G65)&lt;=1)*1,"")))),"")</f>
        <v/>
      </c>
      <c r="KU65" s="744" t="str">
        <f>IF(($C$65&amp;$E$65&lt;&gt;"")*(KJ65&amp;KL65&lt;&gt;""),IF(KQ65&lt;&gt;1,0,($B65=KJ65)+($D65=KJ65))+IF(KP49&lt;&gt;1,0,($B65=KL65)+($D65=KL65)),"")</f>
        <v/>
      </c>
      <c r="KW65" s="326"/>
      <c r="KX65" s="742" t="str">
        <f>IF(KW65="","",VLOOKUP(KW65,Sprache!$D$5:$E$63,2,0))</f>
        <v/>
      </c>
      <c r="KY65" s="743"/>
      <c r="KZ65" s="321" t="str">
        <f>IF(KY65="","",VLOOKUP(KY65,Sprache!$D$5:$E$63,2,0))</f>
        <v/>
      </c>
      <c r="LA65" s="568"/>
      <c r="LB65" s="568"/>
      <c r="LC65" s="322" t="str">
        <f>IF(($F65&lt;&gt;"")*($G65&lt;&gt;"")*(LA65&lt;&gt;"")*(LB65&lt;&gt;""),IF(OR(LH65&lt;&gt;2,COUNTIF($B65:$D65,KW65)=0,COUNTIF($B65:$D65,KY65)=0),"0",((KW65=$B65)*$F65+(KW65=$D65)*$G65&gt;(KY65=$B65)*$F65+(KY65=$D65)*$G65)*(LA65&gt;LB65)+((KW65=$B65)*$F65+(KW65=$D65)*$G65=(KY65=$B65)*$F65+(KY65=$D65)*$G65)*(LA65=LB65)+((KW65=$B65)*$F65+(KW65=$D65)*$G65&lt;(KY65=$B65)*$F65+(KY65=$D65)*$G65)*(LA65&lt;LB65)),"")</f>
        <v/>
      </c>
      <c r="LD65" s="746">
        <f>COUNTIF(KW$65:KW$65,KW65)+COUNTIF(KY$65:KY$65,KW65)</f>
        <v>0</v>
      </c>
      <c r="LE65" s="322" t="str">
        <f>IF((LC65&lt;&gt;""),IF(OR($F65&lt;&gt;$G65,PrSettings!$M$4="●"),((KW65=$B65)*$F65+(KW65=$D65)*$G65-(KY65=$B65)*$F65-(KY65=$D65)*$G65=(LA65-LB65))*(LC65=1),0),"")</f>
        <v/>
      </c>
      <c r="LF65" s="322" t="str">
        <f>IF((LE65&lt;&gt;""),IF(LE65=0,0,((KW65=$B65)*$F65+(KW65=$D65)*$G65=LA65)*((KY65=$B65)*$F65+(KY65=$D65)*$G65=LB65)),"")</f>
        <v/>
      </c>
      <c r="LG65" s="322" t="str">
        <f>IF(LC65&lt;&gt;"",IF(OR(LH65&lt;&gt;2,COUNTIF($B65:$D65,KW65)=0,COUNTIF($B65:$D65,KY65)=0),0,IF(ABS((KW65=$B65)*$F65+(KW65=$D65)*$G65-(KY65=$B65)*$F65-(KY65=$D65)*$G65)&gt;=PrSettings!$M$7,(ABS((KW65=$B65)*$F65+(KW65=$D65)*$G65-(KY65=$B65)*$F65-(KY65=$D65)*$G65-LA65+LB65)&lt;=1)*1,IF(AND(LC65,$F65=$G65,(KW65=$B65)*$F65+(KW65=$D65)*$G65&gt;=PrSettings!$M$6),(ABS(LA65-(KW65=$B65)*$F65-(KW65=$D65)*$G65)&lt;=1)*1,IF(AND(LC65,(KW65=$B65)*$F65+(KW65=$D65)*$G65+(KY65=$B65)*$F65+(KY65=$D65)*$G65&gt;=PrSettings!$M$8),(ABS(LA65-(KW65=$B65)*$F65-(KW65=$D65)*$G65)+ABS(LB65-(KY65=$B65)*$F65-(KY65=$D65)*$G65)&lt;=1)*1,"")))),"")</f>
        <v/>
      </c>
      <c r="LH65" s="744" t="str">
        <f>IF(($C$65&amp;$E$65&lt;&gt;"")*(KW65&amp;KY65&lt;&gt;""),IF(LD65&lt;&gt;1,0,($B65=KW65)+($D65=KW65))+IF(LC49&lt;&gt;1,0,($B65=KY65)+($D65=KY65)),"")</f>
        <v/>
      </c>
      <c r="LJ65" s="326"/>
      <c r="LK65" s="742" t="str">
        <f>IF(LJ65="","",VLOOKUP(LJ65,Sprache!$D$5:$E$63,2,0))</f>
        <v/>
      </c>
      <c r="LL65" s="743"/>
      <c r="LM65" s="321" t="str">
        <f>IF(LL65="","",VLOOKUP(LL65,Sprache!$D$5:$E$63,2,0))</f>
        <v/>
      </c>
      <c r="LN65" s="568"/>
      <c r="LO65" s="568"/>
      <c r="LP65" s="322" t="str">
        <f>IF(($F65&lt;&gt;"")*($G65&lt;&gt;"")*(LN65&lt;&gt;"")*(LO65&lt;&gt;""),IF(OR(LU65&lt;&gt;2,COUNTIF($B65:$D65,LJ65)=0,COUNTIF($B65:$D65,LL65)=0),"0",((LJ65=$B65)*$F65+(LJ65=$D65)*$G65&gt;(LL65=$B65)*$F65+(LL65=$D65)*$G65)*(LN65&gt;LO65)+((LJ65=$B65)*$F65+(LJ65=$D65)*$G65=(LL65=$B65)*$F65+(LL65=$D65)*$G65)*(LN65=LO65)+((LJ65=$B65)*$F65+(LJ65=$D65)*$G65&lt;(LL65=$B65)*$F65+(LL65=$D65)*$G65)*(LN65&lt;LO65)),"")</f>
        <v/>
      </c>
      <c r="LQ65" s="746">
        <f>COUNTIF(LJ$65:LJ$65,LJ65)+COUNTIF(LL$65:LL$65,LJ65)</f>
        <v>0</v>
      </c>
      <c r="LR65" s="322" t="str">
        <f>IF((LP65&lt;&gt;""),IF(OR($F65&lt;&gt;$G65,PrSettings!$M$4="●"),((LJ65=$B65)*$F65+(LJ65=$D65)*$G65-(LL65=$B65)*$F65-(LL65=$D65)*$G65=(LN65-LO65))*(LP65=1),0),"")</f>
        <v/>
      </c>
      <c r="LS65" s="322" t="str">
        <f>IF((LR65&lt;&gt;""),IF(LR65=0,0,((LJ65=$B65)*$F65+(LJ65=$D65)*$G65=LN65)*((LL65=$B65)*$F65+(LL65=$D65)*$G65=LO65)),"")</f>
        <v/>
      </c>
      <c r="LT65" s="322" t="str">
        <f>IF(LP65&lt;&gt;"",IF(OR(LU65&lt;&gt;2,COUNTIF($B65:$D65,LJ65)=0,COUNTIF($B65:$D65,LL65)=0),0,IF(ABS((LJ65=$B65)*$F65+(LJ65=$D65)*$G65-(LL65=$B65)*$F65-(LL65=$D65)*$G65)&gt;=PrSettings!$M$7,(ABS((LJ65=$B65)*$F65+(LJ65=$D65)*$G65-(LL65=$B65)*$F65-(LL65=$D65)*$G65-LN65+LO65)&lt;=1)*1,IF(AND(LP65,$F65=$G65,(LJ65=$B65)*$F65+(LJ65=$D65)*$G65&gt;=PrSettings!$M$6),(ABS(LN65-(LJ65=$B65)*$F65-(LJ65=$D65)*$G65)&lt;=1)*1,IF(AND(LP65,(LJ65=$B65)*$F65+(LJ65=$D65)*$G65+(LL65=$B65)*$F65+(LL65=$D65)*$G65&gt;=PrSettings!$M$8),(ABS(LN65-(LJ65=$B65)*$F65-(LJ65=$D65)*$G65)+ABS(LO65-(LL65=$B65)*$F65-(LL65=$D65)*$G65)&lt;=1)*1,"")))),"")</f>
        <v/>
      </c>
      <c r="LU65" s="744" t="str">
        <f>IF(($C$65&amp;$E$65&lt;&gt;"")*(LJ65&amp;LL65&lt;&gt;""),IF(LQ65&lt;&gt;1,0,($B65=LJ65)+($D65=LJ65))+IF(LP49&lt;&gt;1,0,($B65=LL65)+($D65=LL65)),"")</f>
        <v/>
      </c>
      <c r="LW65" s="326"/>
      <c r="LX65" s="742" t="str">
        <f>IF(LW65="","",VLOOKUP(LW65,Sprache!$D$5:$E$63,2,0))</f>
        <v/>
      </c>
      <c r="LY65" s="743"/>
      <c r="LZ65" s="321" t="str">
        <f>IF(LY65="","",VLOOKUP(LY65,Sprache!$D$5:$E$63,2,0))</f>
        <v/>
      </c>
      <c r="MA65" s="568"/>
      <c r="MB65" s="568"/>
      <c r="MC65" s="322" t="str">
        <f>IF(($F65&lt;&gt;"")*($G65&lt;&gt;"")*(MA65&lt;&gt;"")*(MB65&lt;&gt;""),IF(OR(MH65&lt;&gt;2,COUNTIF($B65:$D65,LW65)=0,COUNTIF($B65:$D65,LY65)=0),"0",((LW65=$B65)*$F65+(LW65=$D65)*$G65&gt;(LY65=$B65)*$F65+(LY65=$D65)*$G65)*(MA65&gt;MB65)+((LW65=$B65)*$F65+(LW65=$D65)*$G65=(LY65=$B65)*$F65+(LY65=$D65)*$G65)*(MA65=MB65)+((LW65=$B65)*$F65+(LW65=$D65)*$G65&lt;(LY65=$B65)*$F65+(LY65=$D65)*$G65)*(MA65&lt;MB65)),"")</f>
        <v/>
      </c>
      <c r="MD65" s="746">
        <f>COUNTIF(LW$65:LW$65,LW65)+COUNTIF(LY$65:LY$65,LW65)</f>
        <v>0</v>
      </c>
      <c r="ME65" s="322" t="str">
        <f>IF((MC65&lt;&gt;""),IF(OR($F65&lt;&gt;$G65,PrSettings!$M$4="●"),((LW65=$B65)*$F65+(LW65=$D65)*$G65-(LY65=$B65)*$F65-(LY65=$D65)*$G65=(MA65-MB65))*(MC65=1),0),"")</f>
        <v/>
      </c>
      <c r="MF65" s="322" t="str">
        <f>IF((ME65&lt;&gt;""),IF(ME65=0,0,((LW65=$B65)*$F65+(LW65=$D65)*$G65=MA65)*((LY65=$B65)*$F65+(LY65=$D65)*$G65=MB65)),"")</f>
        <v/>
      </c>
      <c r="MG65" s="322" t="str">
        <f>IF(MC65&lt;&gt;"",IF(OR(MH65&lt;&gt;2,COUNTIF($B65:$D65,LW65)=0,COUNTIF($B65:$D65,LY65)=0),0,IF(ABS((LW65=$B65)*$F65+(LW65=$D65)*$G65-(LY65=$B65)*$F65-(LY65=$D65)*$G65)&gt;=PrSettings!$M$7,(ABS((LW65=$B65)*$F65+(LW65=$D65)*$G65-(LY65=$B65)*$F65-(LY65=$D65)*$G65-MA65+MB65)&lt;=1)*1,IF(AND(MC65,$F65=$G65,(LW65=$B65)*$F65+(LW65=$D65)*$G65&gt;=PrSettings!$M$6),(ABS(MA65-(LW65=$B65)*$F65-(LW65=$D65)*$G65)&lt;=1)*1,IF(AND(MC65,(LW65=$B65)*$F65+(LW65=$D65)*$G65+(LY65=$B65)*$F65+(LY65=$D65)*$G65&gt;=PrSettings!$M$8),(ABS(MA65-(LW65=$B65)*$F65-(LW65=$D65)*$G65)+ABS(MB65-(LY65=$B65)*$F65-(LY65=$D65)*$G65)&lt;=1)*1,"")))),"")</f>
        <v/>
      </c>
      <c r="MH65" s="744" t="str">
        <f>IF(($C$65&amp;$E$65&lt;&gt;"")*(LW65&amp;LY65&lt;&gt;""),IF(MD65&lt;&gt;1,0,($B65=LW65)+($D65=LW65))+IF(MC49&lt;&gt;1,0,($B65=LY65)+($D65=LY65)),"")</f>
        <v/>
      </c>
    </row>
    <row r="66" spans="2:346" ht="40.5" customHeight="1" thickTop="1" x14ac:dyDescent="0.25">
      <c r="J66" s="745">
        <f>IFERROR(VLOOKUP(J57,$B$57:$F$60,5,0),0)</f>
        <v>0</v>
      </c>
      <c r="K66" s="745">
        <f>IFERROR(VLOOKUP(J62,$B$62:$F$63,5,0),0)</f>
        <v>0</v>
      </c>
      <c r="L66" s="745">
        <f>IFERROR(VLOOKUP(J57,$D$57:$G$60,4,0),0)</f>
        <v>0</v>
      </c>
      <c r="M66" s="738"/>
      <c r="N66" s="739"/>
      <c r="O66" s="739"/>
      <c r="P66" s="740" t="str">
        <f>Sprache!$E$189</f>
        <v>Finale</v>
      </c>
      <c r="Q66" s="740" t="str">
        <f>Sprache!$E$181</f>
        <v>G/U/V</v>
      </c>
      <c r="R66" s="740" t="str">
        <f>Sprache!$E$182</f>
        <v>TD</v>
      </c>
      <c r="S66" s="740" t="str">
        <f>Sprache!$E$183</f>
        <v>exakt</v>
      </c>
      <c r="T66" s="740" t="str">
        <f>Sprache!$E$194</f>
        <v>gr. Anz.</v>
      </c>
      <c r="U66" s="741" t="str">
        <f>Sprache!$E$184</f>
        <v>Teams</v>
      </c>
      <c r="W66" s="745">
        <f>IFERROR(VLOOKUP(W57,$B$57:$F$60,5,0),0)</f>
        <v>0</v>
      </c>
      <c r="X66" s="745">
        <f>IFERROR(VLOOKUP(W62,$B$62:$F$63,5,0),0)</f>
        <v>0</v>
      </c>
      <c r="Y66" s="745">
        <f>IFERROR(VLOOKUP(W57,$D$57:$G$60,4,0),0)</f>
        <v>0</v>
      </c>
      <c r="Z66" s="738"/>
      <c r="AA66" s="739"/>
      <c r="AB66" s="739"/>
      <c r="AC66" s="740" t="str">
        <f>Sprache!$E$189</f>
        <v>Finale</v>
      </c>
      <c r="AD66" s="740" t="str">
        <f>Sprache!$E$181</f>
        <v>G/U/V</v>
      </c>
      <c r="AE66" s="740" t="str">
        <f>Sprache!$E$182</f>
        <v>TD</v>
      </c>
      <c r="AF66" s="740" t="str">
        <f>Sprache!$E$183</f>
        <v>exakt</v>
      </c>
      <c r="AG66" s="740" t="str">
        <f>Sprache!$E$194</f>
        <v>gr. Anz.</v>
      </c>
      <c r="AH66" s="741" t="str">
        <f>Sprache!$E$184</f>
        <v>Teams</v>
      </c>
      <c r="AJ66" s="745">
        <f>IFERROR(VLOOKUP(AJ57,$B$57:$F$60,5,0),0)</f>
        <v>0</v>
      </c>
      <c r="AK66" s="745">
        <f>IFERROR(VLOOKUP(AJ62,$B$62:$F$63,5,0),0)</f>
        <v>0</v>
      </c>
      <c r="AL66" s="745">
        <f>IFERROR(VLOOKUP(AJ57,$D$57:$G$60,4,0),0)</f>
        <v>0</v>
      </c>
      <c r="AM66" s="738"/>
      <c r="AN66" s="739"/>
      <c r="AO66" s="739"/>
      <c r="AP66" s="740" t="str">
        <f>Sprache!$E$189</f>
        <v>Finale</v>
      </c>
      <c r="AQ66" s="740" t="str">
        <f>Sprache!$E$181</f>
        <v>G/U/V</v>
      </c>
      <c r="AR66" s="740" t="str">
        <f>Sprache!$E$182</f>
        <v>TD</v>
      </c>
      <c r="AS66" s="740" t="str">
        <f>Sprache!$E$183</f>
        <v>exakt</v>
      </c>
      <c r="AT66" s="740" t="str">
        <f>Sprache!$E$194</f>
        <v>gr. Anz.</v>
      </c>
      <c r="AU66" s="741" t="str">
        <f>Sprache!$E$184</f>
        <v>Teams</v>
      </c>
      <c r="AW66" s="745">
        <f>IFERROR(VLOOKUP(AW57,$B$57:$F$60,5,0),0)</f>
        <v>0</v>
      </c>
      <c r="AX66" s="745">
        <f>IFERROR(VLOOKUP(AW62,$B$62:$F$63,5,0),0)</f>
        <v>0</v>
      </c>
      <c r="AY66" s="745">
        <f>IFERROR(VLOOKUP(AW57,$D$57:$G$60,4,0),0)</f>
        <v>0</v>
      </c>
      <c r="AZ66" s="738"/>
      <c r="BA66" s="739"/>
      <c r="BB66" s="739"/>
      <c r="BC66" s="740" t="str">
        <f>Sprache!$E$189</f>
        <v>Finale</v>
      </c>
      <c r="BD66" s="740" t="str">
        <f>Sprache!$E$181</f>
        <v>G/U/V</v>
      </c>
      <c r="BE66" s="740" t="str">
        <f>Sprache!$E$182</f>
        <v>TD</v>
      </c>
      <c r="BF66" s="740" t="str">
        <f>Sprache!$E$183</f>
        <v>exakt</v>
      </c>
      <c r="BG66" s="740" t="str">
        <f>Sprache!$E$194</f>
        <v>gr. Anz.</v>
      </c>
      <c r="BH66" s="741" t="str">
        <f>Sprache!$E$184</f>
        <v>Teams</v>
      </c>
      <c r="BJ66" s="745">
        <f>IFERROR(VLOOKUP(BJ57,$B$57:$F$60,5,0),0)</f>
        <v>0</v>
      </c>
      <c r="BK66" s="745">
        <f>IFERROR(VLOOKUP(BJ62,$B$62:$F$63,5,0),0)</f>
        <v>0</v>
      </c>
      <c r="BL66" s="745">
        <f>IFERROR(VLOOKUP(BJ57,$D$57:$G$60,4,0),0)</f>
        <v>0</v>
      </c>
      <c r="BM66" s="738"/>
      <c r="BN66" s="739"/>
      <c r="BO66" s="739"/>
      <c r="BP66" s="740" t="str">
        <f>Sprache!$E$189</f>
        <v>Finale</v>
      </c>
      <c r="BQ66" s="740" t="str">
        <f>Sprache!$E$181</f>
        <v>G/U/V</v>
      </c>
      <c r="BR66" s="740" t="str">
        <f>Sprache!$E$182</f>
        <v>TD</v>
      </c>
      <c r="BS66" s="740" t="str">
        <f>Sprache!$E$183</f>
        <v>exakt</v>
      </c>
      <c r="BT66" s="740" t="str">
        <f>Sprache!$E$194</f>
        <v>gr. Anz.</v>
      </c>
      <c r="BU66" s="741" t="str">
        <f>Sprache!$E$184</f>
        <v>Teams</v>
      </c>
      <c r="BW66" s="745">
        <f>IFERROR(VLOOKUP(BW57,$B$57:$F$60,5,0),0)</f>
        <v>0</v>
      </c>
      <c r="BX66" s="745">
        <f>IFERROR(VLOOKUP(BW62,$B$62:$F$63,5,0),0)</f>
        <v>0</v>
      </c>
      <c r="BY66" s="745">
        <f>IFERROR(VLOOKUP(BW57,$D$57:$G$60,4,0),0)</f>
        <v>0</v>
      </c>
      <c r="BZ66" s="738"/>
      <c r="CA66" s="739"/>
      <c r="CB66" s="739"/>
      <c r="CC66" s="740" t="str">
        <f>Sprache!$E$189</f>
        <v>Finale</v>
      </c>
      <c r="CD66" s="740" t="str">
        <f>Sprache!$E$181</f>
        <v>G/U/V</v>
      </c>
      <c r="CE66" s="740" t="str">
        <f>Sprache!$E$182</f>
        <v>TD</v>
      </c>
      <c r="CF66" s="740" t="str">
        <f>Sprache!$E$183</f>
        <v>exakt</v>
      </c>
      <c r="CG66" s="740" t="str">
        <f>Sprache!$E$194</f>
        <v>gr. Anz.</v>
      </c>
      <c r="CH66" s="741" t="str">
        <f>Sprache!$E$184</f>
        <v>Teams</v>
      </c>
      <c r="CJ66" s="745">
        <f>IFERROR(VLOOKUP(CJ57,$B$57:$F$60,5,0),0)</f>
        <v>0</v>
      </c>
      <c r="CK66" s="745">
        <f>IFERROR(VLOOKUP(CJ62,$B$62:$F$63,5,0),0)</f>
        <v>0</v>
      </c>
      <c r="CL66" s="745">
        <f>IFERROR(VLOOKUP(CJ57,$D$57:$G$60,4,0),0)</f>
        <v>0</v>
      </c>
      <c r="CM66" s="738"/>
      <c r="CN66" s="739"/>
      <c r="CO66" s="739"/>
      <c r="CP66" s="740" t="str">
        <f>Sprache!$E$189</f>
        <v>Finale</v>
      </c>
      <c r="CQ66" s="740" t="str">
        <f>Sprache!$E$181</f>
        <v>G/U/V</v>
      </c>
      <c r="CR66" s="740" t="str">
        <f>Sprache!$E$182</f>
        <v>TD</v>
      </c>
      <c r="CS66" s="740" t="str">
        <f>Sprache!$E$183</f>
        <v>exakt</v>
      </c>
      <c r="CT66" s="740" t="str">
        <f>Sprache!$E$194</f>
        <v>gr. Anz.</v>
      </c>
      <c r="CU66" s="741" t="str">
        <f>Sprache!$E$184</f>
        <v>Teams</v>
      </c>
      <c r="CW66" s="745">
        <f>IFERROR(VLOOKUP(CW57,$B$57:$F$60,5,0),0)</f>
        <v>0</v>
      </c>
      <c r="CX66" s="745">
        <f>IFERROR(VLOOKUP(CW62,$B$62:$F$63,5,0),0)</f>
        <v>0</v>
      </c>
      <c r="CY66" s="745">
        <f>IFERROR(VLOOKUP(CW57,$D$57:$G$60,4,0),0)</f>
        <v>0</v>
      </c>
      <c r="CZ66" s="738"/>
      <c r="DA66" s="739"/>
      <c r="DB66" s="739"/>
      <c r="DC66" s="740" t="str">
        <f>Sprache!$E$189</f>
        <v>Finale</v>
      </c>
      <c r="DD66" s="740" t="str">
        <f>Sprache!$E$181</f>
        <v>G/U/V</v>
      </c>
      <c r="DE66" s="740" t="str">
        <f>Sprache!$E$182</f>
        <v>TD</v>
      </c>
      <c r="DF66" s="740" t="str">
        <f>Sprache!$E$183</f>
        <v>exakt</v>
      </c>
      <c r="DG66" s="740" t="str">
        <f>Sprache!$E$194</f>
        <v>gr. Anz.</v>
      </c>
      <c r="DH66" s="741" t="str">
        <f>Sprache!$E$184</f>
        <v>Teams</v>
      </c>
      <c r="DJ66" s="745">
        <f>IFERROR(VLOOKUP(DJ57,$B$57:$F$60,5,0),0)</f>
        <v>0</v>
      </c>
      <c r="DK66" s="745">
        <f>IFERROR(VLOOKUP(DJ62,$B$62:$F$63,5,0),0)</f>
        <v>0</v>
      </c>
      <c r="DL66" s="745">
        <f>IFERROR(VLOOKUP(DJ57,$D$57:$G$60,4,0),0)</f>
        <v>0</v>
      </c>
      <c r="DM66" s="738"/>
      <c r="DN66" s="739"/>
      <c r="DO66" s="739"/>
      <c r="DP66" s="740" t="str">
        <f>Sprache!$E$189</f>
        <v>Finale</v>
      </c>
      <c r="DQ66" s="740" t="str">
        <f>Sprache!$E$181</f>
        <v>G/U/V</v>
      </c>
      <c r="DR66" s="740" t="str">
        <f>Sprache!$E$182</f>
        <v>TD</v>
      </c>
      <c r="DS66" s="740" t="str">
        <f>Sprache!$E$183</f>
        <v>exakt</v>
      </c>
      <c r="DT66" s="740" t="str">
        <f>Sprache!$E$194</f>
        <v>gr. Anz.</v>
      </c>
      <c r="DU66" s="741" t="str">
        <f>Sprache!$E$184</f>
        <v>Teams</v>
      </c>
      <c r="DW66" s="745">
        <f>IFERROR(VLOOKUP(DW57,$B$57:$F$60,5,0),0)</f>
        <v>0</v>
      </c>
      <c r="DX66" s="745">
        <f>IFERROR(VLOOKUP(DW62,$B$62:$F$63,5,0),0)</f>
        <v>0</v>
      </c>
      <c r="DY66" s="745">
        <f>IFERROR(VLOOKUP(DW57,$D$57:$G$60,4,0),0)</f>
        <v>0</v>
      </c>
      <c r="DZ66" s="738"/>
      <c r="EA66" s="739"/>
      <c r="EB66" s="739"/>
      <c r="EC66" s="740" t="str">
        <f>Sprache!$E$189</f>
        <v>Finale</v>
      </c>
      <c r="ED66" s="740" t="str">
        <f>Sprache!$E$181</f>
        <v>G/U/V</v>
      </c>
      <c r="EE66" s="740" t="str">
        <f>Sprache!$E$182</f>
        <v>TD</v>
      </c>
      <c r="EF66" s="740" t="str">
        <f>Sprache!$E$183</f>
        <v>exakt</v>
      </c>
      <c r="EG66" s="740" t="str">
        <f>Sprache!$E$194</f>
        <v>gr. Anz.</v>
      </c>
      <c r="EH66" s="741" t="str">
        <f>Sprache!$E$184</f>
        <v>Teams</v>
      </c>
      <c r="EJ66" s="745">
        <f>IFERROR(VLOOKUP(EJ57,$B$57:$F$60,5,0),0)</f>
        <v>0</v>
      </c>
      <c r="EK66" s="745">
        <f>IFERROR(VLOOKUP(EJ62,$B$62:$F$63,5,0),0)</f>
        <v>0</v>
      </c>
      <c r="EL66" s="745">
        <f>IFERROR(VLOOKUP(EJ57,$D$57:$G$60,4,0),0)</f>
        <v>0</v>
      </c>
      <c r="EM66" s="738"/>
      <c r="EN66" s="739"/>
      <c r="EO66" s="739"/>
      <c r="EP66" s="740" t="str">
        <f>Sprache!$E$189</f>
        <v>Finale</v>
      </c>
      <c r="EQ66" s="740" t="str">
        <f>Sprache!$E$181</f>
        <v>G/U/V</v>
      </c>
      <c r="ER66" s="740" t="str">
        <f>Sprache!$E$182</f>
        <v>TD</v>
      </c>
      <c r="ES66" s="740" t="str">
        <f>Sprache!$E$183</f>
        <v>exakt</v>
      </c>
      <c r="ET66" s="740" t="str">
        <f>Sprache!$E$194</f>
        <v>gr. Anz.</v>
      </c>
      <c r="EU66" s="741" t="str">
        <f>Sprache!$E$184</f>
        <v>Teams</v>
      </c>
      <c r="EW66" s="745">
        <f>IFERROR(VLOOKUP(EW57,$B$57:$F$60,5,0),0)</f>
        <v>0</v>
      </c>
      <c r="EX66" s="745">
        <f>IFERROR(VLOOKUP(EW62,$B$62:$F$63,5,0),0)</f>
        <v>0</v>
      </c>
      <c r="EY66" s="745">
        <f>IFERROR(VLOOKUP(EW57,$D$57:$G$60,4,0),0)</f>
        <v>0</v>
      </c>
      <c r="EZ66" s="738"/>
      <c r="FA66" s="739"/>
      <c r="FB66" s="739"/>
      <c r="FC66" s="740" t="str">
        <f>Sprache!$E$189</f>
        <v>Finale</v>
      </c>
      <c r="FD66" s="740" t="str">
        <f>Sprache!$E$181</f>
        <v>G/U/V</v>
      </c>
      <c r="FE66" s="740" t="str">
        <f>Sprache!$E$182</f>
        <v>TD</v>
      </c>
      <c r="FF66" s="740" t="str">
        <f>Sprache!$E$183</f>
        <v>exakt</v>
      </c>
      <c r="FG66" s="740" t="str">
        <f>Sprache!$E$194</f>
        <v>gr. Anz.</v>
      </c>
      <c r="FH66" s="741" t="str">
        <f>Sprache!$E$184</f>
        <v>Teams</v>
      </c>
      <c r="FJ66" s="745">
        <f>IFERROR(VLOOKUP(FJ57,$B$57:$F$60,5,0),0)</f>
        <v>0</v>
      </c>
      <c r="FK66" s="745">
        <f>IFERROR(VLOOKUP(FJ62,$B$62:$F$63,5,0),0)</f>
        <v>0</v>
      </c>
      <c r="FL66" s="745">
        <f>IFERROR(VLOOKUP(FJ57,$D$57:$G$60,4,0),0)</f>
        <v>0</v>
      </c>
      <c r="FM66" s="738"/>
      <c r="FN66" s="739"/>
      <c r="FO66" s="739"/>
      <c r="FP66" s="740" t="str">
        <f>Sprache!$E$189</f>
        <v>Finale</v>
      </c>
      <c r="FQ66" s="740" t="str">
        <f>Sprache!$E$181</f>
        <v>G/U/V</v>
      </c>
      <c r="FR66" s="740" t="str">
        <f>Sprache!$E$182</f>
        <v>TD</v>
      </c>
      <c r="FS66" s="740" t="str">
        <f>Sprache!$E$183</f>
        <v>exakt</v>
      </c>
      <c r="FT66" s="740" t="str">
        <f>Sprache!$E$194</f>
        <v>gr. Anz.</v>
      </c>
      <c r="FU66" s="741" t="str">
        <f>Sprache!$E$184</f>
        <v>Teams</v>
      </c>
      <c r="FW66" s="745">
        <f>IFERROR(VLOOKUP(FW57,$B$57:$F$60,5,0),0)</f>
        <v>0</v>
      </c>
      <c r="FX66" s="745">
        <f>IFERROR(VLOOKUP(FW62,$B$62:$F$63,5,0),0)</f>
        <v>0</v>
      </c>
      <c r="FY66" s="745">
        <f>IFERROR(VLOOKUP(FW57,$D$57:$G$60,4,0),0)</f>
        <v>0</v>
      </c>
      <c r="FZ66" s="738"/>
      <c r="GA66" s="739"/>
      <c r="GB66" s="739"/>
      <c r="GC66" s="740" t="str">
        <f>Sprache!$E$189</f>
        <v>Finale</v>
      </c>
      <c r="GD66" s="740" t="str">
        <f>Sprache!$E$181</f>
        <v>G/U/V</v>
      </c>
      <c r="GE66" s="740" t="str">
        <f>Sprache!$E$182</f>
        <v>TD</v>
      </c>
      <c r="GF66" s="740" t="str">
        <f>Sprache!$E$183</f>
        <v>exakt</v>
      </c>
      <c r="GG66" s="740" t="str">
        <f>Sprache!$E$194</f>
        <v>gr. Anz.</v>
      </c>
      <c r="GH66" s="741" t="str">
        <f>Sprache!$E$184</f>
        <v>Teams</v>
      </c>
      <c r="GJ66" s="745">
        <f>IFERROR(VLOOKUP(GJ57,$B$57:$F$60,5,0),0)</f>
        <v>0</v>
      </c>
      <c r="GK66" s="745">
        <f>IFERROR(VLOOKUP(GJ62,$B$62:$F$63,5,0),0)</f>
        <v>0</v>
      </c>
      <c r="GL66" s="745">
        <f>IFERROR(VLOOKUP(GJ57,$D$57:$G$60,4,0),0)</f>
        <v>0</v>
      </c>
      <c r="GM66" s="738"/>
      <c r="GN66" s="739"/>
      <c r="GO66" s="739"/>
      <c r="GP66" s="740" t="str">
        <f>Sprache!$E$189</f>
        <v>Finale</v>
      </c>
      <c r="GQ66" s="740" t="str">
        <f>Sprache!$E$181</f>
        <v>G/U/V</v>
      </c>
      <c r="GR66" s="740" t="str">
        <f>Sprache!$E$182</f>
        <v>TD</v>
      </c>
      <c r="GS66" s="740" t="str">
        <f>Sprache!$E$183</f>
        <v>exakt</v>
      </c>
      <c r="GT66" s="740" t="str">
        <f>Sprache!$E$194</f>
        <v>gr. Anz.</v>
      </c>
      <c r="GU66" s="741" t="str">
        <f>Sprache!$E$184</f>
        <v>Teams</v>
      </c>
      <c r="GW66" s="745">
        <f>IFERROR(VLOOKUP(GW57,$B$57:$F$60,5,0),0)</f>
        <v>0</v>
      </c>
      <c r="GX66" s="745">
        <f>IFERROR(VLOOKUP(GW62,$B$62:$F$63,5,0),0)</f>
        <v>0</v>
      </c>
      <c r="GY66" s="745">
        <f>IFERROR(VLOOKUP(GW57,$D$57:$G$60,4,0),0)</f>
        <v>0</v>
      </c>
      <c r="GZ66" s="738"/>
      <c r="HA66" s="739"/>
      <c r="HB66" s="739"/>
      <c r="HC66" s="740" t="str">
        <f>Sprache!$E$189</f>
        <v>Finale</v>
      </c>
      <c r="HD66" s="740" t="str">
        <f>Sprache!$E$181</f>
        <v>G/U/V</v>
      </c>
      <c r="HE66" s="740" t="str">
        <f>Sprache!$E$182</f>
        <v>TD</v>
      </c>
      <c r="HF66" s="740" t="str">
        <f>Sprache!$E$183</f>
        <v>exakt</v>
      </c>
      <c r="HG66" s="740" t="str">
        <f>Sprache!$E$194</f>
        <v>gr. Anz.</v>
      </c>
      <c r="HH66" s="741" t="str">
        <f>Sprache!$E$184</f>
        <v>Teams</v>
      </c>
      <c r="HJ66" s="745">
        <f>IFERROR(VLOOKUP(HJ57,$B$57:$F$60,5,0),0)</f>
        <v>0</v>
      </c>
      <c r="HK66" s="745">
        <f>IFERROR(VLOOKUP(HJ62,$B$62:$F$63,5,0),0)</f>
        <v>0</v>
      </c>
      <c r="HL66" s="745">
        <f>IFERROR(VLOOKUP(HJ57,$D$57:$G$60,4,0),0)</f>
        <v>0</v>
      </c>
      <c r="HM66" s="738"/>
      <c r="HN66" s="739"/>
      <c r="HO66" s="739"/>
      <c r="HP66" s="740" t="str">
        <f>Sprache!$E$189</f>
        <v>Finale</v>
      </c>
      <c r="HQ66" s="740" t="str">
        <f>Sprache!$E$181</f>
        <v>G/U/V</v>
      </c>
      <c r="HR66" s="740" t="str">
        <f>Sprache!$E$182</f>
        <v>TD</v>
      </c>
      <c r="HS66" s="740" t="str">
        <f>Sprache!$E$183</f>
        <v>exakt</v>
      </c>
      <c r="HT66" s="740" t="str">
        <f>Sprache!$E$194</f>
        <v>gr. Anz.</v>
      </c>
      <c r="HU66" s="741" t="str">
        <f>Sprache!$E$184</f>
        <v>Teams</v>
      </c>
      <c r="HW66" s="745">
        <f>IFERROR(VLOOKUP(HW57,$B$57:$F$60,5,0),0)</f>
        <v>0</v>
      </c>
      <c r="HX66" s="745">
        <f>IFERROR(VLOOKUP(HW62,$B$62:$F$63,5,0),0)</f>
        <v>0</v>
      </c>
      <c r="HY66" s="745">
        <f>IFERROR(VLOOKUP(HW57,$D$57:$G$60,4,0),0)</f>
        <v>0</v>
      </c>
      <c r="HZ66" s="738"/>
      <c r="IA66" s="739"/>
      <c r="IB66" s="739"/>
      <c r="IC66" s="740" t="str">
        <f>Sprache!$E$189</f>
        <v>Finale</v>
      </c>
      <c r="ID66" s="740" t="str">
        <f>Sprache!$E$181</f>
        <v>G/U/V</v>
      </c>
      <c r="IE66" s="740" t="str">
        <f>Sprache!$E$182</f>
        <v>TD</v>
      </c>
      <c r="IF66" s="740" t="str">
        <f>Sprache!$E$183</f>
        <v>exakt</v>
      </c>
      <c r="IG66" s="740" t="str">
        <f>Sprache!$E$194</f>
        <v>gr. Anz.</v>
      </c>
      <c r="IH66" s="741" t="str">
        <f>Sprache!$E$184</f>
        <v>Teams</v>
      </c>
      <c r="IJ66" s="745">
        <f>IFERROR(VLOOKUP(IJ57,$B$57:$F$60,5,0),0)</f>
        <v>0</v>
      </c>
      <c r="IK66" s="745">
        <f>IFERROR(VLOOKUP(IJ62,$B$62:$F$63,5,0),0)</f>
        <v>0</v>
      </c>
      <c r="IL66" s="745">
        <f>IFERROR(VLOOKUP(IJ57,$D$57:$G$60,4,0),0)</f>
        <v>0</v>
      </c>
      <c r="IM66" s="738"/>
      <c r="IN66" s="739"/>
      <c r="IO66" s="739"/>
      <c r="IP66" s="740" t="str">
        <f>Sprache!$E$189</f>
        <v>Finale</v>
      </c>
      <c r="IQ66" s="740" t="str">
        <f>Sprache!$E$181</f>
        <v>G/U/V</v>
      </c>
      <c r="IR66" s="740" t="str">
        <f>Sprache!$E$182</f>
        <v>TD</v>
      </c>
      <c r="IS66" s="740" t="str">
        <f>Sprache!$E$183</f>
        <v>exakt</v>
      </c>
      <c r="IT66" s="740" t="str">
        <f>Sprache!$E$194</f>
        <v>gr. Anz.</v>
      </c>
      <c r="IU66" s="741" t="str">
        <f>Sprache!$E$184</f>
        <v>Teams</v>
      </c>
      <c r="IW66" s="745">
        <f>IFERROR(VLOOKUP(IW57,$B$57:$F$60,5,0),0)</f>
        <v>0</v>
      </c>
      <c r="IX66" s="745">
        <f>IFERROR(VLOOKUP(IW62,$B$62:$F$63,5,0),0)</f>
        <v>0</v>
      </c>
      <c r="IY66" s="745">
        <f>IFERROR(VLOOKUP(IW57,$D$57:$G$60,4,0),0)</f>
        <v>0</v>
      </c>
      <c r="IZ66" s="738"/>
      <c r="JA66" s="739"/>
      <c r="JB66" s="739"/>
      <c r="JC66" s="740" t="str">
        <f>Sprache!$E$189</f>
        <v>Finale</v>
      </c>
      <c r="JD66" s="740" t="str">
        <f>Sprache!$E$181</f>
        <v>G/U/V</v>
      </c>
      <c r="JE66" s="740" t="str">
        <f>Sprache!$E$182</f>
        <v>TD</v>
      </c>
      <c r="JF66" s="740" t="str">
        <f>Sprache!$E$183</f>
        <v>exakt</v>
      </c>
      <c r="JG66" s="740" t="str">
        <f>Sprache!$E$194</f>
        <v>gr. Anz.</v>
      </c>
      <c r="JH66" s="741" t="str">
        <f>Sprache!$E$184</f>
        <v>Teams</v>
      </c>
      <c r="JJ66" s="745">
        <f>IFERROR(VLOOKUP(JJ57,$B$57:$F$60,5,0),0)</f>
        <v>0</v>
      </c>
      <c r="JK66" s="745">
        <f>IFERROR(VLOOKUP(JJ62,$B$62:$F$63,5,0),0)</f>
        <v>0</v>
      </c>
      <c r="JL66" s="745">
        <f>IFERROR(VLOOKUP(JJ57,$D$57:$G$60,4,0),0)</f>
        <v>0</v>
      </c>
      <c r="JM66" s="738"/>
      <c r="JN66" s="739"/>
      <c r="JO66" s="739"/>
      <c r="JP66" s="740" t="str">
        <f>Sprache!$E$189</f>
        <v>Finale</v>
      </c>
      <c r="JQ66" s="740" t="str">
        <f>Sprache!$E$181</f>
        <v>G/U/V</v>
      </c>
      <c r="JR66" s="740" t="str">
        <f>Sprache!$E$182</f>
        <v>TD</v>
      </c>
      <c r="JS66" s="740" t="str">
        <f>Sprache!$E$183</f>
        <v>exakt</v>
      </c>
      <c r="JT66" s="740" t="str">
        <f>Sprache!$E$194</f>
        <v>gr. Anz.</v>
      </c>
      <c r="JU66" s="741" t="str">
        <f>Sprache!$E$184</f>
        <v>Teams</v>
      </c>
      <c r="JW66" s="745">
        <f>IFERROR(VLOOKUP(JW57,$B$57:$F$60,5,0),0)</f>
        <v>0</v>
      </c>
      <c r="JX66" s="745">
        <f>IFERROR(VLOOKUP(JW62,$B$62:$F$63,5,0),0)</f>
        <v>0</v>
      </c>
      <c r="JY66" s="745">
        <f>IFERROR(VLOOKUP(JW57,$D$57:$G$60,4,0),0)</f>
        <v>0</v>
      </c>
      <c r="JZ66" s="738"/>
      <c r="KA66" s="739"/>
      <c r="KB66" s="739"/>
      <c r="KC66" s="740" t="str">
        <f>Sprache!$E$189</f>
        <v>Finale</v>
      </c>
      <c r="KD66" s="740" t="str">
        <f>Sprache!$E$181</f>
        <v>G/U/V</v>
      </c>
      <c r="KE66" s="740" t="str">
        <f>Sprache!$E$182</f>
        <v>TD</v>
      </c>
      <c r="KF66" s="740" t="str">
        <f>Sprache!$E$183</f>
        <v>exakt</v>
      </c>
      <c r="KG66" s="740" t="str">
        <f>Sprache!$E$194</f>
        <v>gr. Anz.</v>
      </c>
      <c r="KH66" s="741" t="str">
        <f>Sprache!$E$184</f>
        <v>Teams</v>
      </c>
      <c r="KJ66" s="745">
        <f>IFERROR(VLOOKUP(KJ57,$B$57:$F$60,5,0),0)</f>
        <v>0</v>
      </c>
      <c r="KK66" s="745">
        <f>IFERROR(VLOOKUP(KJ62,$B$62:$F$63,5,0),0)</f>
        <v>0</v>
      </c>
      <c r="KL66" s="745">
        <f>IFERROR(VLOOKUP(KJ57,$D$57:$G$60,4,0),0)</f>
        <v>0</v>
      </c>
      <c r="KM66" s="738"/>
      <c r="KN66" s="739"/>
      <c r="KO66" s="739"/>
      <c r="KP66" s="740" t="str">
        <f>Sprache!$E$189</f>
        <v>Finale</v>
      </c>
      <c r="KQ66" s="740" t="str">
        <f>Sprache!$E$181</f>
        <v>G/U/V</v>
      </c>
      <c r="KR66" s="740" t="str">
        <f>Sprache!$E$182</f>
        <v>TD</v>
      </c>
      <c r="KS66" s="740" t="str">
        <f>Sprache!$E$183</f>
        <v>exakt</v>
      </c>
      <c r="KT66" s="740" t="str">
        <f>Sprache!$E$194</f>
        <v>gr. Anz.</v>
      </c>
      <c r="KU66" s="741" t="str">
        <f>Sprache!$E$184</f>
        <v>Teams</v>
      </c>
      <c r="KW66" s="745">
        <f>IFERROR(VLOOKUP(KW57,$B$57:$F$60,5,0),0)</f>
        <v>0</v>
      </c>
      <c r="KX66" s="745">
        <f>IFERROR(VLOOKUP(KW62,$B$62:$F$63,5,0),0)</f>
        <v>0</v>
      </c>
      <c r="KY66" s="745">
        <f>IFERROR(VLOOKUP(KW57,$D$57:$G$60,4,0),0)</f>
        <v>0</v>
      </c>
      <c r="KZ66" s="738"/>
      <c r="LA66" s="739"/>
      <c r="LB66" s="739"/>
      <c r="LC66" s="740" t="str">
        <f>Sprache!$E$189</f>
        <v>Finale</v>
      </c>
      <c r="LD66" s="740" t="str">
        <f>Sprache!$E$181</f>
        <v>G/U/V</v>
      </c>
      <c r="LE66" s="740" t="str">
        <f>Sprache!$E$182</f>
        <v>TD</v>
      </c>
      <c r="LF66" s="740" t="str">
        <f>Sprache!$E$183</f>
        <v>exakt</v>
      </c>
      <c r="LG66" s="740" t="str">
        <f>Sprache!$E$194</f>
        <v>gr. Anz.</v>
      </c>
      <c r="LH66" s="741" t="str">
        <f>Sprache!$E$184</f>
        <v>Teams</v>
      </c>
      <c r="LJ66" s="745">
        <f>IFERROR(VLOOKUP(LJ57,$B$57:$F$60,5,0),0)</f>
        <v>0</v>
      </c>
      <c r="LK66" s="745">
        <f>IFERROR(VLOOKUP(LJ62,$B$62:$F$63,5,0),0)</f>
        <v>0</v>
      </c>
      <c r="LL66" s="745">
        <f>IFERROR(VLOOKUP(LJ57,$D$57:$G$60,4,0),0)</f>
        <v>0</v>
      </c>
      <c r="LM66" s="738"/>
      <c r="LN66" s="739"/>
      <c r="LO66" s="739"/>
      <c r="LP66" s="740" t="str">
        <f>Sprache!$E$189</f>
        <v>Finale</v>
      </c>
      <c r="LQ66" s="740" t="str">
        <f>Sprache!$E$181</f>
        <v>G/U/V</v>
      </c>
      <c r="LR66" s="740" t="str">
        <f>Sprache!$E$182</f>
        <v>TD</v>
      </c>
      <c r="LS66" s="740" t="str">
        <f>Sprache!$E$183</f>
        <v>exakt</v>
      </c>
      <c r="LT66" s="740" t="str">
        <f>Sprache!$E$194</f>
        <v>gr. Anz.</v>
      </c>
      <c r="LU66" s="741" t="str">
        <f>Sprache!$E$184</f>
        <v>Teams</v>
      </c>
      <c r="LW66" s="745">
        <f>IFERROR(VLOOKUP(LW57,$B$57:$F$60,5,0),0)</f>
        <v>0</v>
      </c>
      <c r="LX66" s="745">
        <f>IFERROR(VLOOKUP(LW62,$B$62:$F$63,5,0),0)</f>
        <v>0</v>
      </c>
      <c r="LY66" s="745">
        <f>IFERROR(VLOOKUP(LW57,$D$57:$G$60,4,0),0)</f>
        <v>0</v>
      </c>
      <c r="LZ66" s="738"/>
      <c r="MA66" s="739"/>
      <c r="MB66" s="739"/>
      <c r="MC66" s="740" t="str">
        <f>Sprache!$E$189</f>
        <v>Finale</v>
      </c>
      <c r="MD66" s="740" t="str">
        <f>Sprache!$E$181</f>
        <v>G/U/V</v>
      </c>
      <c r="ME66" s="740" t="str">
        <f>Sprache!$E$182</f>
        <v>TD</v>
      </c>
      <c r="MF66" s="740" t="str">
        <f>Sprache!$E$183</f>
        <v>exakt</v>
      </c>
      <c r="MG66" s="740" t="str">
        <f>Sprache!$E$194</f>
        <v>gr. Anz.</v>
      </c>
      <c r="MH66" s="741" t="str">
        <f>Sprache!$E$184</f>
        <v>Teams</v>
      </c>
    </row>
    <row r="67" spans="2:346" ht="16.5" customHeight="1" x14ac:dyDescent="0.25">
      <c r="F67" s="452"/>
      <c r="G67" s="452"/>
      <c r="H67" s="453"/>
      <c r="J67" s="745">
        <f t="shared" ref="J67:J69" si="859">IFERROR(VLOOKUP(J58,$B$57:$F$60,5,0),0)</f>
        <v>0</v>
      </c>
      <c r="K67" s="745">
        <f>IFERROR(VLOOKUP(J63,$B$62:$F$63,5,0),0)</f>
        <v>0</v>
      </c>
      <c r="L67" s="745">
        <f t="shared" ref="L67:L69" si="860">IFERROR(VLOOKUP(J58,$D$57:$G$60,4,0),0)</f>
        <v>0</v>
      </c>
      <c r="M67" s="898" t="str">
        <f>Sprache!$E$219</f>
        <v>Anzahl:</v>
      </c>
      <c r="N67" s="899"/>
      <c r="O67" s="900"/>
      <c r="P67" s="293">
        <f>SUM(P65:P65)</f>
        <v>0</v>
      </c>
      <c r="Q67" s="293">
        <f>SUM(Q6:Q65)</f>
        <v>0</v>
      </c>
      <c r="R67" s="293">
        <f>SUM(R6:R65)</f>
        <v>0</v>
      </c>
      <c r="S67" s="293">
        <f>SUM(S6:S65)</f>
        <v>0</v>
      </c>
      <c r="T67" s="293">
        <f>SUM(T6:T65)</f>
        <v>0</v>
      </c>
      <c r="U67" s="311">
        <f>SUM(U57:U65)</f>
        <v>0</v>
      </c>
      <c r="W67" s="745">
        <f t="shared" ref="W67:W69" si="861">IFERROR(VLOOKUP(W58,$B$57:$F$60,5,0),0)</f>
        <v>0</v>
      </c>
      <c r="X67" s="745">
        <f>IFERROR(VLOOKUP(W63,$B$62:$F$63,5,0),0)</f>
        <v>0</v>
      </c>
      <c r="Y67" s="745">
        <f t="shared" ref="Y67:Y69" si="862">IFERROR(VLOOKUP(W58,$D$57:$G$60,4,0),0)</f>
        <v>0</v>
      </c>
      <c r="Z67" s="898" t="str">
        <f>Sprache!$E$219</f>
        <v>Anzahl:</v>
      </c>
      <c r="AA67" s="899"/>
      <c r="AB67" s="900"/>
      <c r="AC67" s="293">
        <f>SUM(AC65:AC65)</f>
        <v>0</v>
      </c>
      <c r="AD67" s="293">
        <f>SUM(AD6:AD65)</f>
        <v>0</v>
      </c>
      <c r="AE67" s="293">
        <f>SUM(AE6:AE65)</f>
        <v>0</v>
      </c>
      <c r="AF67" s="293">
        <f>SUM(AF6:AF65)</f>
        <v>0</v>
      </c>
      <c r="AG67" s="293">
        <f>SUM(AG6:AG65)</f>
        <v>0</v>
      </c>
      <c r="AH67" s="311">
        <f>SUM(AH57:AH65)</f>
        <v>0</v>
      </c>
      <c r="AJ67" s="745">
        <f t="shared" ref="AJ67:AJ69" si="863">IFERROR(VLOOKUP(AJ58,$B$57:$F$60,5,0),0)</f>
        <v>0</v>
      </c>
      <c r="AK67" s="745">
        <f>IFERROR(VLOOKUP(AJ63,$B$62:$F$63,5,0),0)</f>
        <v>0</v>
      </c>
      <c r="AL67" s="745">
        <f t="shared" ref="AL67:AL69" si="864">IFERROR(VLOOKUP(AJ58,$D$57:$G$60,4,0),0)</f>
        <v>0</v>
      </c>
      <c r="AM67" s="898" t="str">
        <f>Sprache!$E$219</f>
        <v>Anzahl:</v>
      </c>
      <c r="AN67" s="899"/>
      <c r="AO67" s="900"/>
      <c r="AP67" s="293">
        <f>SUM(AP65:AP65)</f>
        <v>0</v>
      </c>
      <c r="AQ67" s="293">
        <f>SUM(AQ6:AQ65)</f>
        <v>0</v>
      </c>
      <c r="AR67" s="293">
        <f>SUM(AR6:AR65)</f>
        <v>0</v>
      </c>
      <c r="AS67" s="293">
        <f>SUM(AS6:AS65)</f>
        <v>0</v>
      </c>
      <c r="AT67" s="293">
        <f>SUM(AT6:AT65)</f>
        <v>0</v>
      </c>
      <c r="AU67" s="311">
        <f>SUM(AU57:AU65)</f>
        <v>0</v>
      </c>
      <c r="AW67" s="745">
        <f t="shared" ref="AW67:AW69" si="865">IFERROR(VLOOKUP(AW58,$B$57:$F$60,5,0),0)</f>
        <v>0</v>
      </c>
      <c r="AX67" s="745">
        <f>IFERROR(VLOOKUP(AW63,$B$62:$F$63,5,0),0)</f>
        <v>0</v>
      </c>
      <c r="AY67" s="745">
        <f t="shared" ref="AY67:AY69" si="866">IFERROR(VLOOKUP(AW58,$D$57:$G$60,4,0),0)</f>
        <v>0</v>
      </c>
      <c r="AZ67" s="898" t="str">
        <f>Sprache!$E$219</f>
        <v>Anzahl:</v>
      </c>
      <c r="BA67" s="899"/>
      <c r="BB67" s="900"/>
      <c r="BC67" s="293">
        <f>SUM(BC65:BC65)</f>
        <v>0</v>
      </c>
      <c r="BD67" s="293">
        <f>SUM(BD6:BD65)</f>
        <v>0</v>
      </c>
      <c r="BE67" s="293">
        <f>SUM(BE6:BE65)</f>
        <v>0</v>
      </c>
      <c r="BF67" s="293">
        <f>SUM(BF6:BF65)</f>
        <v>0</v>
      </c>
      <c r="BG67" s="293">
        <f>SUM(BG6:BG65)</f>
        <v>0</v>
      </c>
      <c r="BH67" s="311">
        <f>SUM(BH57:BH65)</f>
        <v>0</v>
      </c>
      <c r="BJ67" s="745">
        <f t="shared" ref="BJ67:BJ69" si="867">IFERROR(VLOOKUP(BJ58,$B$57:$F$60,5,0),0)</f>
        <v>0</v>
      </c>
      <c r="BK67" s="745">
        <f>IFERROR(VLOOKUP(BJ63,$B$62:$F$63,5,0),0)</f>
        <v>0</v>
      </c>
      <c r="BL67" s="745">
        <f t="shared" ref="BL67:BL69" si="868">IFERROR(VLOOKUP(BJ58,$D$57:$G$60,4,0),0)</f>
        <v>0</v>
      </c>
      <c r="BM67" s="898" t="str">
        <f>Sprache!$E$219</f>
        <v>Anzahl:</v>
      </c>
      <c r="BN67" s="899"/>
      <c r="BO67" s="900"/>
      <c r="BP67" s="293">
        <f>SUM(BP65:BP65)</f>
        <v>0</v>
      </c>
      <c r="BQ67" s="293">
        <f>SUM(BQ6:BQ65)</f>
        <v>0</v>
      </c>
      <c r="BR67" s="293">
        <f>SUM(BR6:BR65)</f>
        <v>0</v>
      </c>
      <c r="BS67" s="293">
        <f>SUM(BS6:BS65)</f>
        <v>0</v>
      </c>
      <c r="BT67" s="293">
        <f>SUM(BT6:BT65)</f>
        <v>0</v>
      </c>
      <c r="BU67" s="311">
        <f>SUM(BU57:BU65)</f>
        <v>0</v>
      </c>
      <c r="BW67" s="745">
        <f t="shared" ref="BW67:BW69" si="869">IFERROR(VLOOKUP(BW58,$B$57:$F$60,5,0),0)</f>
        <v>0</v>
      </c>
      <c r="BX67" s="745">
        <f>IFERROR(VLOOKUP(BW63,$B$62:$F$63,5,0),0)</f>
        <v>0</v>
      </c>
      <c r="BY67" s="745">
        <f t="shared" ref="BY67:BY69" si="870">IFERROR(VLOOKUP(BW58,$D$57:$G$60,4,0),0)</f>
        <v>0</v>
      </c>
      <c r="BZ67" s="898" t="str">
        <f>Sprache!$E$219</f>
        <v>Anzahl:</v>
      </c>
      <c r="CA67" s="899"/>
      <c r="CB67" s="900"/>
      <c r="CC67" s="293">
        <f>SUM(CC65:CC65)</f>
        <v>0</v>
      </c>
      <c r="CD67" s="293">
        <f>SUM(CD6:CD65)</f>
        <v>0</v>
      </c>
      <c r="CE67" s="293">
        <f>SUM(CE6:CE65)</f>
        <v>0</v>
      </c>
      <c r="CF67" s="293">
        <f>SUM(CF6:CF65)</f>
        <v>0</v>
      </c>
      <c r="CG67" s="293">
        <f>SUM(CG6:CG65)</f>
        <v>0</v>
      </c>
      <c r="CH67" s="311">
        <f>SUM(CH57:CH65)</f>
        <v>0</v>
      </c>
      <c r="CJ67" s="745">
        <f t="shared" ref="CJ67:CJ69" si="871">IFERROR(VLOOKUP(CJ58,$B$57:$F$60,5,0),0)</f>
        <v>0</v>
      </c>
      <c r="CK67" s="745">
        <f>IFERROR(VLOOKUP(CJ63,$B$62:$F$63,5,0),0)</f>
        <v>0</v>
      </c>
      <c r="CL67" s="745">
        <f t="shared" ref="CL67:CL69" si="872">IFERROR(VLOOKUP(CJ58,$D$57:$G$60,4,0),0)</f>
        <v>0</v>
      </c>
      <c r="CM67" s="898" t="str">
        <f>Sprache!$E$219</f>
        <v>Anzahl:</v>
      </c>
      <c r="CN67" s="899"/>
      <c r="CO67" s="900"/>
      <c r="CP67" s="293">
        <f>SUM(CP65:CP65)</f>
        <v>0</v>
      </c>
      <c r="CQ67" s="293">
        <f>SUM(CQ6:CQ65)</f>
        <v>0</v>
      </c>
      <c r="CR67" s="293">
        <f>SUM(CR6:CR65)</f>
        <v>0</v>
      </c>
      <c r="CS67" s="293">
        <f>SUM(CS6:CS65)</f>
        <v>0</v>
      </c>
      <c r="CT67" s="293">
        <f>SUM(CT6:CT65)</f>
        <v>0</v>
      </c>
      <c r="CU67" s="311">
        <f>SUM(CU57:CU65)</f>
        <v>0</v>
      </c>
      <c r="CW67" s="745">
        <f t="shared" ref="CW67:CW69" si="873">IFERROR(VLOOKUP(CW58,$B$57:$F$60,5,0),0)</f>
        <v>0</v>
      </c>
      <c r="CX67" s="745">
        <f>IFERROR(VLOOKUP(CW63,$B$62:$F$63,5,0),0)</f>
        <v>0</v>
      </c>
      <c r="CY67" s="745">
        <f t="shared" ref="CY67:CY69" si="874">IFERROR(VLOOKUP(CW58,$D$57:$G$60,4,0),0)</f>
        <v>0</v>
      </c>
      <c r="CZ67" s="898" t="str">
        <f>Sprache!$E$219</f>
        <v>Anzahl:</v>
      </c>
      <c r="DA67" s="899"/>
      <c r="DB67" s="900"/>
      <c r="DC67" s="293">
        <f>SUM(DC65:DC65)</f>
        <v>0</v>
      </c>
      <c r="DD67" s="293">
        <f>SUM(DD6:DD65)</f>
        <v>0</v>
      </c>
      <c r="DE67" s="293">
        <f>SUM(DE6:DE65)</f>
        <v>0</v>
      </c>
      <c r="DF67" s="293">
        <f>SUM(DF6:DF65)</f>
        <v>0</v>
      </c>
      <c r="DG67" s="293">
        <f>SUM(DG6:DG65)</f>
        <v>0</v>
      </c>
      <c r="DH67" s="311">
        <f>SUM(DH57:DH65)</f>
        <v>0</v>
      </c>
      <c r="DJ67" s="745">
        <f t="shared" ref="DJ67:DJ69" si="875">IFERROR(VLOOKUP(DJ58,$B$57:$F$60,5,0),0)</f>
        <v>0</v>
      </c>
      <c r="DK67" s="745">
        <f>IFERROR(VLOOKUP(DJ63,$B$62:$F$63,5,0),0)</f>
        <v>0</v>
      </c>
      <c r="DL67" s="745">
        <f t="shared" ref="DL67:DL69" si="876">IFERROR(VLOOKUP(DJ58,$D$57:$G$60,4,0),0)</f>
        <v>0</v>
      </c>
      <c r="DM67" s="898" t="str">
        <f>Sprache!$E$219</f>
        <v>Anzahl:</v>
      </c>
      <c r="DN67" s="899"/>
      <c r="DO67" s="900"/>
      <c r="DP67" s="293">
        <f>SUM(DP65:DP65)</f>
        <v>0</v>
      </c>
      <c r="DQ67" s="293">
        <f>SUM(DQ6:DQ65)</f>
        <v>0</v>
      </c>
      <c r="DR67" s="293">
        <f>SUM(DR6:DR65)</f>
        <v>0</v>
      </c>
      <c r="DS67" s="293">
        <f>SUM(DS6:DS65)</f>
        <v>0</v>
      </c>
      <c r="DT67" s="293">
        <f>SUM(DT6:DT65)</f>
        <v>0</v>
      </c>
      <c r="DU67" s="311">
        <f>SUM(DU57:DU65)</f>
        <v>0</v>
      </c>
      <c r="DW67" s="745">
        <f t="shared" ref="DW67:DW69" si="877">IFERROR(VLOOKUP(DW58,$B$57:$F$60,5,0),0)</f>
        <v>0</v>
      </c>
      <c r="DX67" s="745">
        <f>IFERROR(VLOOKUP(DW63,$B$62:$F$63,5,0),0)</f>
        <v>0</v>
      </c>
      <c r="DY67" s="745">
        <f t="shared" ref="DY67:DY69" si="878">IFERROR(VLOOKUP(DW58,$D$57:$G$60,4,0),0)</f>
        <v>0</v>
      </c>
      <c r="DZ67" s="898" t="str">
        <f>Sprache!$E$219</f>
        <v>Anzahl:</v>
      </c>
      <c r="EA67" s="899"/>
      <c r="EB67" s="900"/>
      <c r="EC67" s="293">
        <f>SUM(EC65:EC65)</f>
        <v>0</v>
      </c>
      <c r="ED67" s="293">
        <f>SUM(ED6:ED65)</f>
        <v>0</v>
      </c>
      <c r="EE67" s="293">
        <f>SUM(EE6:EE65)</f>
        <v>0</v>
      </c>
      <c r="EF67" s="293">
        <f>SUM(EF6:EF65)</f>
        <v>0</v>
      </c>
      <c r="EG67" s="293">
        <f>SUM(EG6:EG65)</f>
        <v>0</v>
      </c>
      <c r="EH67" s="311">
        <f>SUM(EH57:EH65)</f>
        <v>0</v>
      </c>
      <c r="EJ67" s="745">
        <f t="shared" ref="EJ67:EJ69" si="879">IFERROR(VLOOKUP(EJ58,$B$57:$F$60,5,0),0)</f>
        <v>0</v>
      </c>
      <c r="EK67" s="745">
        <f>IFERROR(VLOOKUP(EJ63,$B$62:$F$63,5,0),0)</f>
        <v>0</v>
      </c>
      <c r="EL67" s="745">
        <f t="shared" ref="EL67:EL69" si="880">IFERROR(VLOOKUP(EJ58,$D$57:$G$60,4,0),0)</f>
        <v>0</v>
      </c>
      <c r="EM67" s="898" t="str">
        <f>Sprache!$E$219</f>
        <v>Anzahl:</v>
      </c>
      <c r="EN67" s="899"/>
      <c r="EO67" s="900"/>
      <c r="EP67" s="293">
        <f>SUM(EP65:EP65)</f>
        <v>0</v>
      </c>
      <c r="EQ67" s="293">
        <f>SUM(EQ6:EQ65)</f>
        <v>0</v>
      </c>
      <c r="ER67" s="293">
        <f>SUM(ER6:ER65)</f>
        <v>0</v>
      </c>
      <c r="ES67" s="293">
        <f>SUM(ES6:ES65)</f>
        <v>0</v>
      </c>
      <c r="ET67" s="293">
        <f>SUM(ET6:ET65)</f>
        <v>0</v>
      </c>
      <c r="EU67" s="311">
        <f>SUM(EU57:EU65)</f>
        <v>0</v>
      </c>
      <c r="EW67" s="745">
        <f t="shared" ref="EW67:EW69" si="881">IFERROR(VLOOKUP(EW58,$B$57:$F$60,5,0),0)</f>
        <v>0</v>
      </c>
      <c r="EX67" s="745">
        <f>IFERROR(VLOOKUP(EW63,$B$62:$F$63,5,0),0)</f>
        <v>0</v>
      </c>
      <c r="EY67" s="745">
        <f t="shared" ref="EY67:EY69" si="882">IFERROR(VLOOKUP(EW58,$D$57:$G$60,4,0),0)</f>
        <v>0</v>
      </c>
      <c r="EZ67" s="898" t="str">
        <f>Sprache!$E$219</f>
        <v>Anzahl:</v>
      </c>
      <c r="FA67" s="899"/>
      <c r="FB67" s="900"/>
      <c r="FC67" s="293">
        <f>SUM(FC65:FC65)</f>
        <v>0</v>
      </c>
      <c r="FD67" s="293">
        <f>SUM(FD6:FD65)</f>
        <v>0</v>
      </c>
      <c r="FE67" s="293">
        <f>SUM(FE6:FE65)</f>
        <v>0</v>
      </c>
      <c r="FF67" s="293">
        <f>SUM(FF6:FF65)</f>
        <v>0</v>
      </c>
      <c r="FG67" s="293">
        <f>SUM(FG6:FG65)</f>
        <v>0</v>
      </c>
      <c r="FH67" s="311">
        <f>SUM(FH57:FH65)</f>
        <v>0</v>
      </c>
      <c r="FJ67" s="745">
        <f t="shared" ref="FJ67:FJ69" si="883">IFERROR(VLOOKUP(FJ58,$B$57:$F$60,5,0),0)</f>
        <v>0</v>
      </c>
      <c r="FK67" s="745">
        <f>IFERROR(VLOOKUP(FJ63,$B$62:$F$63,5,0),0)</f>
        <v>0</v>
      </c>
      <c r="FL67" s="745">
        <f t="shared" ref="FL67:FL69" si="884">IFERROR(VLOOKUP(FJ58,$D$57:$G$60,4,0),0)</f>
        <v>0</v>
      </c>
      <c r="FM67" s="898" t="str">
        <f>Sprache!$E$219</f>
        <v>Anzahl:</v>
      </c>
      <c r="FN67" s="899"/>
      <c r="FO67" s="900"/>
      <c r="FP67" s="293">
        <f>SUM(FP65:FP65)</f>
        <v>0</v>
      </c>
      <c r="FQ67" s="293">
        <f>SUM(FQ6:FQ65)</f>
        <v>0</v>
      </c>
      <c r="FR67" s="293">
        <f>SUM(FR6:FR65)</f>
        <v>0</v>
      </c>
      <c r="FS67" s="293">
        <f>SUM(FS6:FS65)</f>
        <v>0</v>
      </c>
      <c r="FT67" s="293">
        <f>SUM(FT6:FT65)</f>
        <v>0</v>
      </c>
      <c r="FU67" s="311">
        <f>SUM(FU57:FU65)</f>
        <v>0</v>
      </c>
      <c r="FW67" s="745">
        <f t="shared" ref="FW67:FW69" si="885">IFERROR(VLOOKUP(FW58,$B$57:$F$60,5,0),0)</f>
        <v>0</v>
      </c>
      <c r="FX67" s="745">
        <f>IFERROR(VLOOKUP(FW63,$B$62:$F$63,5,0),0)</f>
        <v>0</v>
      </c>
      <c r="FY67" s="745">
        <f t="shared" ref="FY67:FY69" si="886">IFERROR(VLOOKUP(FW58,$D$57:$G$60,4,0),0)</f>
        <v>0</v>
      </c>
      <c r="FZ67" s="898" t="str">
        <f>Sprache!$E$219</f>
        <v>Anzahl:</v>
      </c>
      <c r="GA67" s="899"/>
      <c r="GB67" s="900"/>
      <c r="GC67" s="293">
        <f>SUM(GC65:GC65)</f>
        <v>0</v>
      </c>
      <c r="GD67" s="293">
        <f>SUM(GD6:GD65)</f>
        <v>0</v>
      </c>
      <c r="GE67" s="293">
        <f>SUM(GE6:GE65)</f>
        <v>0</v>
      </c>
      <c r="GF67" s="293">
        <f>SUM(GF6:GF65)</f>
        <v>0</v>
      </c>
      <c r="GG67" s="293">
        <f>SUM(GG6:GG65)</f>
        <v>0</v>
      </c>
      <c r="GH67" s="311">
        <f>SUM(GH57:GH65)</f>
        <v>0</v>
      </c>
      <c r="GJ67" s="745">
        <f t="shared" ref="GJ67:GJ69" si="887">IFERROR(VLOOKUP(GJ58,$B$57:$F$60,5,0),0)</f>
        <v>0</v>
      </c>
      <c r="GK67" s="745">
        <f>IFERROR(VLOOKUP(GJ63,$B$62:$F$63,5,0),0)</f>
        <v>0</v>
      </c>
      <c r="GL67" s="745">
        <f t="shared" ref="GL67:GL69" si="888">IFERROR(VLOOKUP(GJ58,$D$57:$G$60,4,0),0)</f>
        <v>0</v>
      </c>
      <c r="GM67" s="898" t="str">
        <f>Sprache!$E$219</f>
        <v>Anzahl:</v>
      </c>
      <c r="GN67" s="899"/>
      <c r="GO67" s="900"/>
      <c r="GP67" s="293">
        <f>SUM(GP65:GP65)</f>
        <v>0</v>
      </c>
      <c r="GQ67" s="293">
        <f>SUM(GQ6:GQ65)</f>
        <v>0</v>
      </c>
      <c r="GR67" s="293">
        <f>SUM(GR6:GR65)</f>
        <v>0</v>
      </c>
      <c r="GS67" s="293">
        <f>SUM(GS6:GS65)</f>
        <v>0</v>
      </c>
      <c r="GT67" s="293">
        <f>SUM(GT6:GT65)</f>
        <v>0</v>
      </c>
      <c r="GU67" s="311">
        <f>SUM(GU57:GU65)</f>
        <v>0</v>
      </c>
      <c r="GW67" s="745">
        <f t="shared" ref="GW67:GW69" si="889">IFERROR(VLOOKUP(GW58,$B$57:$F$60,5,0),0)</f>
        <v>0</v>
      </c>
      <c r="GX67" s="745">
        <f>IFERROR(VLOOKUP(GW63,$B$62:$F$63,5,0),0)</f>
        <v>0</v>
      </c>
      <c r="GY67" s="745">
        <f t="shared" ref="GY67:GY69" si="890">IFERROR(VLOOKUP(GW58,$D$57:$G$60,4,0),0)</f>
        <v>0</v>
      </c>
      <c r="GZ67" s="898" t="str">
        <f>Sprache!$E$219</f>
        <v>Anzahl:</v>
      </c>
      <c r="HA67" s="899"/>
      <c r="HB67" s="900"/>
      <c r="HC67" s="293">
        <f>SUM(HC65:HC65)</f>
        <v>0</v>
      </c>
      <c r="HD67" s="293">
        <f>SUM(HD6:HD65)</f>
        <v>0</v>
      </c>
      <c r="HE67" s="293">
        <f>SUM(HE6:HE65)</f>
        <v>0</v>
      </c>
      <c r="HF67" s="293">
        <f>SUM(HF6:HF65)</f>
        <v>0</v>
      </c>
      <c r="HG67" s="293">
        <f>SUM(HG6:HG65)</f>
        <v>0</v>
      </c>
      <c r="HH67" s="311">
        <f>SUM(HH57:HH65)</f>
        <v>0</v>
      </c>
      <c r="HJ67" s="745">
        <f t="shared" ref="HJ67:HJ69" si="891">IFERROR(VLOOKUP(HJ58,$B$57:$F$60,5,0),0)</f>
        <v>0</v>
      </c>
      <c r="HK67" s="745">
        <f>IFERROR(VLOOKUP(HJ63,$B$62:$F$63,5,0),0)</f>
        <v>0</v>
      </c>
      <c r="HL67" s="745">
        <f t="shared" ref="HL67:HL69" si="892">IFERROR(VLOOKUP(HJ58,$D$57:$G$60,4,0),0)</f>
        <v>0</v>
      </c>
      <c r="HM67" s="898" t="str">
        <f>Sprache!$E$219</f>
        <v>Anzahl:</v>
      </c>
      <c r="HN67" s="899"/>
      <c r="HO67" s="900"/>
      <c r="HP67" s="293">
        <f>SUM(HP65:HP65)</f>
        <v>0</v>
      </c>
      <c r="HQ67" s="293">
        <f>SUM(HQ6:HQ65)</f>
        <v>0</v>
      </c>
      <c r="HR67" s="293">
        <f>SUM(HR6:HR65)</f>
        <v>0</v>
      </c>
      <c r="HS67" s="293">
        <f>SUM(HS6:HS65)</f>
        <v>0</v>
      </c>
      <c r="HT67" s="293">
        <f>SUM(HT6:HT65)</f>
        <v>0</v>
      </c>
      <c r="HU67" s="311">
        <f>SUM(HU57:HU65)</f>
        <v>0</v>
      </c>
      <c r="HW67" s="745">
        <f t="shared" ref="HW67:HW69" si="893">IFERROR(VLOOKUP(HW58,$B$57:$F$60,5,0),0)</f>
        <v>0</v>
      </c>
      <c r="HX67" s="745">
        <f>IFERROR(VLOOKUP(HW63,$B$62:$F$63,5,0),0)</f>
        <v>0</v>
      </c>
      <c r="HY67" s="745">
        <f t="shared" ref="HY67:HY69" si="894">IFERROR(VLOOKUP(HW58,$D$57:$G$60,4,0),0)</f>
        <v>0</v>
      </c>
      <c r="HZ67" s="898" t="str">
        <f>Sprache!$E$219</f>
        <v>Anzahl:</v>
      </c>
      <c r="IA67" s="899"/>
      <c r="IB67" s="900"/>
      <c r="IC67" s="293">
        <f>SUM(IC65:IC65)</f>
        <v>0</v>
      </c>
      <c r="ID67" s="293">
        <f>SUM(ID6:ID65)</f>
        <v>0</v>
      </c>
      <c r="IE67" s="293">
        <f>SUM(IE6:IE65)</f>
        <v>0</v>
      </c>
      <c r="IF67" s="293">
        <f>SUM(IF6:IF65)</f>
        <v>0</v>
      </c>
      <c r="IG67" s="293">
        <f>SUM(IG6:IG65)</f>
        <v>0</v>
      </c>
      <c r="IH67" s="311">
        <f>SUM(IH57:IH65)</f>
        <v>0</v>
      </c>
      <c r="IJ67" s="745">
        <f t="shared" ref="IJ67:IJ69" si="895">IFERROR(VLOOKUP(IJ58,$B$57:$F$60,5,0),0)</f>
        <v>0</v>
      </c>
      <c r="IK67" s="745">
        <f>IFERROR(VLOOKUP(IJ63,$B$62:$F$63,5,0),0)</f>
        <v>0</v>
      </c>
      <c r="IL67" s="745">
        <f t="shared" ref="IL67:IL69" si="896">IFERROR(VLOOKUP(IJ58,$D$57:$G$60,4,0),0)</f>
        <v>0</v>
      </c>
      <c r="IM67" s="898" t="str">
        <f>Sprache!$E$219</f>
        <v>Anzahl:</v>
      </c>
      <c r="IN67" s="899"/>
      <c r="IO67" s="900"/>
      <c r="IP67" s="293">
        <f>SUM(IP65:IP65)</f>
        <v>0</v>
      </c>
      <c r="IQ67" s="293">
        <f>SUM(IQ6:IQ65)</f>
        <v>0</v>
      </c>
      <c r="IR67" s="293">
        <f>SUM(IR6:IR65)</f>
        <v>0</v>
      </c>
      <c r="IS67" s="293">
        <f>SUM(IS6:IS65)</f>
        <v>0</v>
      </c>
      <c r="IT67" s="293">
        <f>SUM(IT6:IT65)</f>
        <v>0</v>
      </c>
      <c r="IU67" s="311">
        <f>SUM(IU57:IU65)</f>
        <v>0</v>
      </c>
      <c r="IW67" s="745">
        <f t="shared" ref="IW67:IW69" si="897">IFERROR(VLOOKUP(IW58,$B$57:$F$60,5,0),0)</f>
        <v>0</v>
      </c>
      <c r="IX67" s="745">
        <f>IFERROR(VLOOKUP(IW63,$B$62:$F$63,5,0),0)</f>
        <v>0</v>
      </c>
      <c r="IY67" s="745">
        <f t="shared" ref="IY67:IY69" si="898">IFERROR(VLOOKUP(IW58,$D$57:$G$60,4,0),0)</f>
        <v>0</v>
      </c>
      <c r="IZ67" s="898" t="str">
        <f>Sprache!$E$219</f>
        <v>Anzahl:</v>
      </c>
      <c r="JA67" s="899"/>
      <c r="JB67" s="900"/>
      <c r="JC67" s="293">
        <f>SUM(JC65:JC65)</f>
        <v>0</v>
      </c>
      <c r="JD67" s="293">
        <f>SUM(JD6:JD65)</f>
        <v>0</v>
      </c>
      <c r="JE67" s="293">
        <f>SUM(JE6:JE65)</f>
        <v>0</v>
      </c>
      <c r="JF67" s="293">
        <f>SUM(JF6:JF65)</f>
        <v>0</v>
      </c>
      <c r="JG67" s="293">
        <f>SUM(JG6:JG65)</f>
        <v>0</v>
      </c>
      <c r="JH67" s="311">
        <f>SUM(JH57:JH65)</f>
        <v>0</v>
      </c>
      <c r="JJ67" s="745">
        <f t="shared" ref="JJ67:JJ69" si="899">IFERROR(VLOOKUP(JJ58,$B$57:$F$60,5,0),0)</f>
        <v>0</v>
      </c>
      <c r="JK67" s="745">
        <f>IFERROR(VLOOKUP(JJ63,$B$62:$F$63,5,0),0)</f>
        <v>0</v>
      </c>
      <c r="JL67" s="745">
        <f t="shared" ref="JL67:JL69" si="900">IFERROR(VLOOKUP(JJ58,$D$57:$G$60,4,0),0)</f>
        <v>0</v>
      </c>
      <c r="JM67" s="898" t="str">
        <f>Sprache!$E$219</f>
        <v>Anzahl:</v>
      </c>
      <c r="JN67" s="899"/>
      <c r="JO67" s="900"/>
      <c r="JP67" s="293">
        <f>SUM(JP65:JP65)</f>
        <v>0</v>
      </c>
      <c r="JQ67" s="293">
        <f>SUM(JQ6:JQ65)</f>
        <v>0</v>
      </c>
      <c r="JR67" s="293">
        <f>SUM(JR6:JR65)</f>
        <v>0</v>
      </c>
      <c r="JS67" s="293">
        <f>SUM(JS6:JS65)</f>
        <v>0</v>
      </c>
      <c r="JT67" s="293">
        <f>SUM(JT6:JT65)</f>
        <v>0</v>
      </c>
      <c r="JU67" s="311">
        <f>SUM(JU57:JU65)</f>
        <v>0</v>
      </c>
      <c r="JW67" s="745">
        <f t="shared" ref="JW67:JW69" si="901">IFERROR(VLOOKUP(JW58,$B$57:$F$60,5,0),0)</f>
        <v>0</v>
      </c>
      <c r="JX67" s="745">
        <f>IFERROR(VLOOKUP(JW63,$B$62:$F$63,5,0),0)</f>
        <v>0</v>
      </c>
      <c r="JY67" s="745">
        <f t="shared" ref="JY67:JY69" si="902">IFERROR(VLOOKUP(JW58,$D$57:$G$60,4,0),0)</f>
        <v>0</v>
      </c>
      <c r="JZ67" s="898" t="str">
        <f>Sprache!$E$219</f>
        <v>Anzahl:</v>
      </c>
      <c r="KA67" s="899"/>
      <c r="KB67" s="900"/>
      <c r="KC67" s="293">
        <f>SUM(KC65:KC65)</f>
        <v>0</v>
      </c>
      <c r="KD67" s="293">
        <f>SUM(KD6:KD65)</f>
        <v>0</v>
      </c>
      <c r="KE67" s="293">
        <f>SUM(KE6:KE65)</f>
        <v>0</v>
      </c>
      <c r="KF67" s="293">
        <f>SUM(KF6:KF65)</f>
        <v>0</v>
      </c>
      <c r="KG67" s="293">
        <f>SUM(KG6:KG65)</f>
        <v>0</v>
      </c>
      <c r="KH67" s="311">
        <f>SUM(KH57:KH65)</f>
        <v>0</v>
      </c>
      <c r="KJ67" s="745">
        <f t="shared" ref="KJ67:KJ69" si="903">IFERROR(VLOOKUP(KJ58,$B$57:$F$60,5,0),0)</f>
        <v>0</v>
      </c>
      <c r="KK67" s="745">
        <f>IFERROR(VLOOKUP(KJ63,$B$62:$F$63,5,0),0)</f>
        <v>0</v>
      </c>
      <c r="KL67" s="745">
        <f t="shared" ref="KL67:KL69" si="904">IFERROR(VLOOKUP(KJ58,$D$57:$G$60,4,0),0)</f>
        <v>0</v>
      </c>
      <c r="KM67" s="898" t="str">
        <f>Sprache!$E$219</f>
        <v>Anzahl:</v>
      </c>
      <c r="KN67" s="899"/>
      <c r="KO67" s="900"/>
      <c r="KP67" s="293">
        <f>SUM(KP65:KP65)</f>
        <v>0</v>
      </c>
      <c r="KQ67" s="293">
        <f>SUM(KQ6:KQ65)</f>
        <v>0</v>
      </c>
      <c r="KR67" s="293">
        <f>SUM(KR6:KR65)</f>
        <v>0</v>
      </c>
      <c r="KS67" s="293">
        <f>SUM(KS6:KS65)</f>
        <v>0</v>
      </c>
      <c r="KT67" s="293">
        <f>SUM(KT6:KT65)</f>
        <v>0</v>
      </c>
      <c r="KU67" s="311">
        <f>SUM(KU57:KU65)</f>
        <v>0</v>
      </c>
      <c r="KW67" s="745">
        <f t="shared" ref="KW67:KW69" si="905">IFERROR(VLOOKUP(KW58,$B$57:$F$60,5,0),0)</f>
        <v>0</v>
      </c>
      <c r="KX67" s="745">
        <f>IFERROR(VLOOKUP(KW63,$B$62:$F$63,5,0),0)</f>
        <v>0</v>
      </c>
      <c r="KY67" s="745">
        <f t="shared" ref="KY67:KY69" si="906">IFERROR(VLOOKUP(KW58,$D$57:$G$60,4,0),0)</f>
        <v>0</v>
      </c>
      <c r="KZ67" s="898" t="str">
        <f>Sprache!$E$219</f>
        <v>Anzahl:</v>
      </c>
      <c r="LA67" s="899"/>
      <c r="LB67" s="900"/>
      <c r="LC67" s="293">
        <f>SUM(LC65:LC65)</f>
        <v>0</v>
      </c>
      <c r="LD67" s="293">
        <f>SUM(LD6:LD65)</f>
        <v>0</v>
      </c>
      <c r="LE67" s="293">
        <f>SUM(LE6:LE65)</f>
        <v>0</v>
      </c>
      <c r="LF67" s="293">
        <f>SUM(LF6:LF65)</f>
        <v>0</v>
      </c>
      <c r="LG67" s="293">
        <f>SUM(LG6:LG65)</f>
        <v>0</v>
      </c>
      <c r="LH67" s="311">
        <f>SUM(LH57:LH65)</f>
        <v>0</v>
      </c>
      <c r="LJ67" s="745">
        <f t="shared" ref="LJ67:LJ69" si="907">IFERROR(VLOOKUP(LJ58,$B$57:$F$60,5,0),0)</f>
        <v>0</v>
      </c>
      <c r="LK67" s="745">
        <f>IFERROR(VLOOKUP(LJ63,$B$62:$F$63,5,0),0)</f>
        <v>0</v>
      </c>
      <c r="LL67" s="745">
        <f t="shared" ref="LL67:LL69" si="908">IFERROR(VLOOKUP(LJ58,$D$57:$G$60,4,0),0)</f>
        <v>0</v>
      </c>
      <c r="LM67" s="898" t="str">
        <f>Sprache!$E$219</f>
        <v>Anzahl:</v>
      </c>
      <c r="LN67" s="899"/>
      <c r="LO67" s="900"/>
      <c r="LP67" s="293">
        <f>SUM(LP65:LP65)</f>
        <v>0</v>
      </c>
      <c r="LQ67" s="293">
        <f>SUM(LQ6:LQ65)</f>
        <v>0</v>
      </c>
      <c r="LR67" s="293">
        <f>SUM(LR6:LR65)</f>
        <v>0</v>
      </c>
      <c r="LS67" s="293">
        <f>SUM(LS6:LS65)</f>
        <v>0</v>
      </c>
      <c r="LT67" s="293">
        <f>SUM(LT6:LT65)</f>
        <v>0</v>
      </c>
      <c r="LU67" s="311">
        <f>SUM(LU57:LU65)</f>
        <v>0</v>
      </c>
      <c r="LW67" s="745">
        <f t="shared" ref="LW67:LW69" si="909">IFERROR(VLOOKUP(LW58,$B$57:$F$60,5,0),0)</f>
        <v>0</v>
      </c>
      <c r="LX67" s="745">
        <f>IFERROR(VLOOKUP(LW63,$B$62:$F$63,5,0),0)</f>
        <v>0</v>
      </c>
      <c r="LY67" s="745">
        <f t="shared" ref="LY67:LY69" si="910">IFERROR(VLOOKUP(LW58,$D$57:$G$60,4,0),0)</f>
        <v>0</v>
      </c>
      <c r="LZ67" s="898" t="str">
        <f>Sprache!$E$219</f>
        <v>Anzahl:</v>
      </c>
      <c r="MA67" s="899"/>
      <c r="MB67" s="900"/>
      <c r="MC67" s="293">
        <f>SUM(MC65:MC65)</f>
        <v>0</v>
      </c>
      <c r="MD67" s="293">
        <f>SUM(MD6:MD65)</f>
        <v>0</v>
      </c>
      <c r="ME67" s="293">
        <f>SUM(ME6:ME65)</f>
        <v>0</v>
      </c>
      <c r="MF67" s="293">
        <f>SUM(MF6:MF65)</f>
        <v>0</v>
      </c>
      <c r="MG67" s="293">
        <f>SUM(MG6:MG65)</f>
        <v>0</v>
      </c>
      <c r="MH67" s="311">
        <f>SUM(MH57:MH65)</f>
        <v>0</v>
      </c>
    </row>
    <row r="68" spans="2:346" ht="16.5" customHeight="1" thickBot="1" x14ac:dyDescent="0.3">
      <c r="J68" s="745">
        <f t="shared" si="859"/>
        <v>0</v>
      </c>
      <c r="K68" s="745">
        <f>IFERROR(VLOOKUP(J62,$D$62:$G$63,4,0),0)</f>
        <v>0</v>
      </c>
      <c r="L68" s="745">
        <f t="shared" si="860"/>
        <v>0</v>
      </c>
      <c r="M68" s="901" t="str">
        <f>Sprache!$E$178</f>
        <v>Punkte:</v>
      </c>
      <c r="N68" s="902"/>
      <c r="O68" s="903"/>
      <c r="P68" s="329">
        <f>P67*PrSettings!$F$9</f>
        <v>0</v>
      </c>
      <c r="Q68" s="329">
        <f>Q67*PrSettings!$F$4</f>
        <v>0</v>
      </c>
      <c r="R68" s="329">
        <f>R67*PrSettings!$F$5</f>
        <v>0</v>
      </c>
      <c r="S68" s="329">
        <f>S67*PrSettings!$F$6</f>
        <v>0</v>
      </c>
      <c r="T68" s="329">
        <f>T67*PrSettings!$F$7</f>
        <v>0</v>
      </c>
      <c r="U68" s="330">
        <f>U67*PrSettings!$F$8</f>
        <v>0</v>
      </c>
      <c r="W68" s="745">
        <f t="shared" si="861"/>
        <v>0</v>
      </c>
      <c r="X68" s="745">
        <f>IFERROR(VLOOKUP(W62,$D$62:$G$63,4,0),0)</f>
        <v>0</v>
      </c>
      <c r="Y68" s="745">
        <f t="shared" si="862"/>
        <v>0</v>
      </c>
      <c r="Z68" s="901" t="str">
        <f>Sprache!$E$178</f>
        <v>Punkte:</v>
      </c>
      <c r="AA68" s="902"/>
      <c r="AB68" s="903"/>
      <c r="AC68" s="329">
        <f>AC67*PrSettings!$F$9</f>
        <v>0</v>
      </c>
      <c r="AD68" s="329">
        <f>AD67*PrSettings!$F$4</f>
        <v>0</v>
      </c>
      <c r="AE68" s="329">
        <f>AE67*PrSettings!$F$5</f>
        <v>0</v>
      </c>
      <c r="AF68" s="329">
        <f>AF67*PrSettings!$F$6</f>
        <v>0</v>
      </c>
      <c r="AG68" s="329">
        <f>AG67*PrSettings!$F$7</f>
        <v>0</v>
      </c>
      <c r="AH68" s="330">
        <f>AH67*PrSettings!$F$8</f>
        <v>0</v>
      </c>
      <c r="AJ68" s="745">
        <f t="shared" si="863"/>
        <v>0</v>
      </c>
      <c r="AK68" s="745">
        <f>IFERROR(VLOOKUP(AJ62,$D$62:$G$63,4,0),0)</f>
        <v>0</v>
      </c>
      <c r="AL68" s="745">
        <f t="shared" si="864"/>
        <v>0</v>
      </c>
      <c r="AM68" s="901" t="str">
        <f>Sprache!$E$178</f>
        <v>Punkte:</v>
      </c>
      <c r="AN68" s="902"/>
      <c r="AO68" s="903"/>
      <c r="AP68" s="329">
        <f>AP67*PrSettings!$F$9</f>
        <v>0</v>
      </c>
      <c r="AQ68" s="329">
        <f>AQ67*PrSettings!$F$4</f>
        <v>0</v>
      </c>
      <c r="AR68" s="329">
        <f>AR67*PrSettings!$F$5</f>
        <v>0</v>
      </c>
      <c r="AS68" s="329">
        <f>AS67*PrSettings!$F$6</f>
        <v>0</v>
      </c>
      <c r="AT68" s="329">
        <f>AT67*PrSettings!$F$7</f>
        <v>0</v>
      </c>
      <c r="AU68" s="330">
        <f>AU67*PrSettings!$F$8</f>
        <v>0</v>
      </c>
      <c r="AW68" s="745">
        <f t="shared" si="865"/>
        <v>0</v>
      </c>
      <c r="AX68" s="745">
        <f>IFERROR(VLOOKUP(AW62,$D$62:$G$63,4,0),0)</f>
        <v>0</v>
      </c>
      <c r="AY68" s="745">
        <f t="shared" si="866"/>
        <v>0</v>
      </c>
      <c r="AZ68" s="901" t="str">
        <f>Sprache!$E$178</f>
        <v>Punkte:</v>
      </c>
      <c r="BA68" s="902"/>
      <c r="BB68" s="903"/>
      <c r="BC68" s="329">
        <f>BC67*PrSettings!$F$9</f>
        <v>0</v>
      </c>
      <c r="BD68" s="329">
        <f>BD67*PrSettings!$F$4</f>
        <v>0</v>
      </c>
      <c r="BE68" s="329">
        <f>BE67*PrSettings!$F$5</f>
        <v>0</v>
      </c>
      <c r="BF68" s="329">
        <f>BF67*PrSettings!$F$6</f>
        <v>0</v>
      </c>
      <c r="BG68" s="329">
        <f>BG67*PrSettings!$F$7</f>
        <v>0</v>
      </c>
      <c r="BH68" s="330">
        <f>BH67*PrSettings!$F$8</f>
        <v>0</v>
      </c>
      <c r="BJ68" s="745">
        <f t="shared" si="867"/>
        <v>0</v>
      </c>
      <c r="BK68" s="745">
        <f>IFERROR(VLOOKUP(BJ62,$D$62:$G$63,4,0),0)</f>
        <v>0</v>
      </c>
      <c r="BL68" s="745">
        <f t="shared" si="868"/>
        <v>0</v>
      </c>
      <c r="BM68" s="901" t="str">
        <f>Sprache!$E$178</f>
        <v>Punkte:</v>
      </c>
      <c r="BN68" s="902"/>
      <c r="BO68" s="903"/>
      <c r="BP68" s="329">
        <f>BP67*PrSettings!$F$9</f>
        <v>0</v>
      </c>
      <c r="BQ68" s="329">
        <f>BQ67*PrSettings!$F$4</f>
        <v>0</v>
      </c>
      <c r="BR68" s="329">
        <f>BR67*PrSettings!$F$5</f>
        <v>0</v>
      </c>
      <c r="BS68" s="329">
        <f>BS67*PrSettings!$F$6</f>
        <v>0</v>
      </c>
      <c r="BT68" s="329">
        <f>BT67*PrSettings!$F$7</f>
        <v>0</v>
      </c>
      <c r="BU68" s="330">
        <f>BU67*PrSettings!$F$8</f>
        <v>0</v>
      </c>
      <c r="BW68" s="745">
        <f t="shared" si="869"/>
        <v>0</v>
      </c>
      <c r="BX68" s="745">
        <f>IFERROR(VLOOKUP(BW62,$D$62:$G$63,4,0),0)</f>
        <v>0</v>
      </c>
      <c r="BY68" s="745">
        <f t="shared" si="870"/>
        <v>0</v>
      </c>
      <c r="BZ68" s="901" t="str">
        <f>Sprache!$E$178</f>
        <v>Punkte:</v>
      </c>
      <c r="CA68" s="902"/>
      <c r="CB68" s="903"/>
      <c r="CC68" s="329">
        <f>CC67*PrSettings!$F$9</f>
        <v>0</v>
      </c>
      <c r="CD68" s="329">
        <f>CD67*PrSettings!$F$4</f>
        <v>0</v>
      </c>
      <c r="CE68" s="329">
        <f>CE67*PrSettings!$F$5</f>
        <v>0</v>
      </c>
      <c r="CF68" s="329">
        <f>CF67*PrSettings!$F$6</f>
        <v>0</v>
      </c>
      <c r="CG68" s="329">
        <f>CG67*PrSettings!$F$7</f>
        <v>0</v>
      </c>
      <c r="CH68" s="330">
        <f>CH67*PrSettings!$F$8</f>
        <v>0</v>
      </c>
      <c r="CJ68" s="745">
        <f t="shared" si="871"/>
        <v>0</v>
      </c>
      <c r="CK68" s="745">
        <f>IFERROR(VLOOKUP(CJ62,$D$62:$G$63,4,0),0)</f>
        <v>0</v>
      </c>
      <c r="CL68" s="745">
        <f t="shared" si="872"/>
        <v>0</v>
      </c>
      <c r="CM68" s="901" t="str">
        <f>Sprache!$E$178</f>
        <v>Punkte:</v>
      </c>
      <c r="CN68" s="902"/>
      <c r="CO68" s="903"/>
      <c r="CP68" s="329">
        <f>CP67*PrSettings!$F$9</f>
        <v>0</v>
      </c>
      <c r="CQ68" s="329">
        <f>CQ67*PrSettings!$F$4</f>
        <v>0</v>
      </c>
      <c r="CR68" s="329">
        <f>CR67*PrSettings!$F$5</f>
        <v>0</v>
      </c>
      <c r="CS68" s="329">
        <f>CS67*PrSettings!$F$6</f>
        <v>0</v>
      </c>
      <c r="CT68" s="329">
        <f>CT67*PrSettings!$F$7</f>
        <v>0</v>
      </c>
      <c r="CU68" s="330">
        <f>CU67*PrSettings!$F$8</f>
        <v>0</v>
      </c>
      <c r="CW68" s="745">
        <f t="shared" si="873"/>
        <v>0</v>
      </c>
      <c r="CX68" s="745">
        <f>IFERROR(VLOOKUP(CW62,$D$62:$G$63,4,0),0)</f>
        <v>0</v>
      </c>
      <c r="CY68" s="745">
        <f t="shared" si="874"/>
        <v>0</v>
      </c>
      <c r="CZ68" s="901" t="str">
        <f>Sprache!$E$178</f>
        <v>Punkte:</v>
      </c>
      <c r="DA68" s="902"/>
      <c r="DB68" s="903"/>
      <c r="DC68" s="329">
        <f>DC67*PrSettings!$F$9</f>
        <v>0</v>
      </c>
      <c r="DD68" s="329">
        <f>DD67*PrSettings!$F$4</f>
        <v>0</v>
      </c>
      <c r="DE68" s="329">
        <f>DE67*PrSettings!$F$5</f>
        <v>0</v>
      </c>
      <c r="DF68" s="329">
        <f>DF67*PrSettings!$F$6</f>
        <v>0</v>
      </c>
      <c r="DG68" s="329">
        <f>DG67*PrSettings!$F$7</f>
        <v>0</v>
      </c>
      <c r="DH68" s="330">
        <f>DH67*PrSettings!$F$8</f>
        <v>0</v>
      </c>
      <c r="DJ68" s="745">
        <f t="shared" si="875"/>
        <v>0</v>
      </c>
      <c r="DK68" s="745">
        <f>IFERROR(VLOOKUP(DJ62,$D$62:$G$63,4,0),0)</f>
        <v>0</v>
      </c>
      <c r="DL68" s="745">
        <f t="shared" si="876"/>
        <v>0</v>
      </c>
      <c r="DM68" s="901" t="str">
        <f>Sprache!$E$178</f>
        <v>Punkte:</v>
      </c>
      <c r="DN68" s="902"/>
      <c r="DO68" s="903"/>
      <c r="DP68" s="329">
        <f>DP67*PrSettings!$F$9</f>
        <v>0</v>
      </c>
      <c r="DQ68" s="329">
        <f>DQ67*PrSettings!$F$4</f>
        <v>0</v>
      </c>
      <c r="DR68" s="329">
        <f>DR67*PrSettings!$F$5</f>
        <v>0</v>
      </c>
      <c r="DS68" s="329">
        <f>DS67*PrSettings!$F$6</f>
        <v>0</v>
      </c>
      <c r="DT68" s="329">
        <f>DT67*PrSettings!$F$7</f>
        <v>0</v>
      </c>
      <c r="DU68" s="330">
        <f>DU67*PrSettings!$F$8</f>
        <v>0</v>
      </c>
      <c r="DW68" s="745">
        <f t="shared" si="877"/>
        <v>0</v>
      </c>
      <c r="DX68" s="745">
        <f>IFERROR(VLOOKUP(DW62,$D$62:$G$63,4,0),0)</f>
        <v>0</v>
      </c>
      <c r="DY68" s="745">
        <f t="shared" si="878"/>
        <v>0</v>
      </c>
      <c r="DZ68" s="901" t="str">
        <f>Sprache!$E$178</f>
        <v>Punkte:</v>
      </c>
      <c r="EA68" s="902"/>
      <c r="EB68" s="903"/>
      <c r="EC68" s="329">
        <f>EC67*PrSettings!$F$9</f>
        <v>0</v>
      </c>
      <c r="ED68" s="329">
        <f>ED67*PrSettings!$F$4</f>
        <v>0</v>
      </c>
      <c r="EE68" s="329">
        <f>EE67*PrSettings!$F$5</f>
        <v>0</v>
      </c>
      <c r="EF68" s="329">
        <f>EF67*PrSettings!$F$6</f>
        <v>0</v>
      </c>
      <c r="EG68" s="329">
        <f>EG67*PrSettings!$F$7</f>
        <v>0</v>
      </c>
      <c r="EH68" s="330">
        <f>EH67*PrSettings!$F$8</f>
        <v>0</v>
      </c>
      <c r="EJ68" s="745">
        <f t="shared" si="879"/>
        <v>0</v>
      </c>
      <c r="EK68" s="745">
        <f>IFERROR(VLOOKUP(EJ62,$D$62:$G$63,4,0),0)</f>
        <v>0</v>
      </c>
      <c r="EL68" s="745">
        <f t="shared" si="880"/>
        <v>0</v>
      </c>
      <c r="EM68" s="901" t="str">
        <f>Sprache!$E$178</f>
        <v>Punkte:</v>
      </c>
      <c r="EN68" s="902"/>
      <c r="EO68" s="903"/>
      <c r="EP68" s="329">
        <f>EP67*PrSettings!$F$9</f>
        <v>0</v>
      </c>
      <c r="EQ68" s="329">
        <f>EQ67*PrSettings!$F$4</f>
        <v>0</v>
      </c>
      <c r="ER68" s="329">
        <f>ER67*PrSettings!$F$5</f>
        <v>0</v>
      </c>
      <c r="ES68" s="329">
        <f>ES67*PrSettings!$F$6</f>
        <v>0</v>
      </c>
      <c r="ET68" s="329">
        <f>ET67*PrSettings!$F$7</f>
        <v>0</v>
      </c>
      <c r="EU68" s="330">
        <f>EU67*PrSettings!$F$8</f>
        <v>0</v>
      </c>
      <c r="EW68" s="745">
        <f t="shared" si="881"/>
        <v>0</v>
      </c>
      <c r="EX68" s="745">
        <f>IFERROR(VLOOKUP(EW62,$D$62:$G$63,4,0),0)</f>
        <v>0</v>
      </c>
      <c r="EY68" s="745">
        <f t="shared" si="882"/>
        <v>0</v>
      </c>
      <c r="EZ68" s="901" t="str">
        <f>Sprache!$E$178</f>
        <v>Punkte:</v>
      </c>
      <c r="FA68" s="902"/>
      <c r="FB68" s="903"/>
      <c r="FC68" s="329">
        <f>FC67*PrSettings!$F$9</f>
        <v>0</v>
      </c>
      <c r="FD68" s="329">
        <f>FD67*PrSettings!$F$4</f>
        <v>0</v>
      </c>
      <c r="FE68" s="329">
        <f>FE67*PrSettings!$F$5</f>
        <v>0</v>
      </c>
      <c r="FF68" s="329">
        <f>FF67*PrSettings!$F$6</f>
        <v>0</v>
      </c>
      <c r="FG68" s="329">
        <f>FG67*PrSettings!$F$7</f>
        <v>0</v>
      </c>
      <c r="FH68" s="330">
        <f>FH67*PrSettings!$F$8</f>
        <v>0</v>
      </c>
      <c r="FJ68" s="745">
        <f t="shared" si="883"/>
        <v>0</v>
      </c>
      <c r="FK68" s="745">
        <f>IFERROR(VLOOKUP(FJ62,$D$62:$G$63,4,0),0)</f>
        <v>0</v>
      </c>
      <c r="FL68" s="745">
        <f t="shared" si="884"/>
        <v>0</v>
      </c>
      <c r="FM68" s="901" t="str">
        <f>Sprache!$E$178</f>
        <v>Punkte:</v>
      </c>
      <c r="FN68" s="902"/>
      <c r="FO68" s="903"/>
      <c r="FP68" s="329">
        <f>FP67*PrSettings!$F$9</f>
        <v>0</v>
      </c>
      <c r="FQ68" s="329">
        <f>FQ67*PrSettings!$F$4</f>
        <v>0</v>
      </c>
      <c r="FR68" s="329">
        <f>FR67*PrSettings!$F$5</f>
        <v>0</v>
      </c>
      <c r="FS68" s="329">
        <f>FS67*PrSettings!$F$6</f>
        <v>0</v>
      </c>
      <c r="FT68" s="329">
        <f>FT67*PrSettings!$F$7</f>
        <v>0</v>
      </c>
      <c r="FU68" s="330">
        <f>FU67*PrSettings!$F$8</f>
        <v>0</v>
      </c>
      <c r="FW68" s="745">
        <f t="shared" si="885"/>
        <v>0</v>
      </c>
      <c r="FX68" s="745">
        <f>IFERROR(VLOOKUP(FW62,$D$62:$G$63,4,0),0)</f>
        <v>0</v>
      </c>
      <c r="FY68" s="745">
        <f t="shared" si="886"/>
        <v>0</v>
      </c>
      <c r="FZ68" s="901" t="str">
        <f>Sprache!$E$178</f>
        <v>Punkte:</v>
      </c>
      <c r="GA68" s="902"/>
      <c r="GB68" s="903"/>
      <c r="GC68" s="329">
        <f>GC67*PrSettings!$F$9</f>
        <v>0</v>
      </c>
      <c r="GD68" s="329">
        <f>GD67*PrSettings!$F$4</f>
        <v>0</v>
      </c>
      <c r="GE68" s="329">
        <f>GE67*PrSettings!$F$5</f>
        <v>0</v>
      </c>
      <c r="GF68" s="329">
        <f>GF67*PrSettings!$F$6</f>
        <v>0</v>
      </c>
      <c r="GG68" s="329">
        <f>GG67*PrSettings!$F$7</f>
        <v>0</v>
      </c>
      <c r="GH68" s="330">
        <f>GH67*PrSettings!$F$8</f>
        <v>0</v>
      </c>
      <c r="GJ68" s="745">
        <f t="shared" si="887"/>
        <v>0</v>
      </c>
      <c r="GK68" s="745">
        <f>IFERROR(VLOOKUP(GJ62,$D$62:$G$63,4,0),0)</f>
        <v>0</v>
      </c>
      <c r="GL68" s="745">
        <f t="shared" si="888"/>
        <v>0</v>
      </c>
      <c r="GM68" s="901" t="str">
        <f>Sprache!$E$178</f>
        <v>Punkte:</v>
      </c>
      <c r="GN68" s="902"/>
      <c r="GO68" s="903"/>
      <c r="GP68" s="329">
        <f>GP67*PrSettings!$F$9</f>
        <v>0</v>
      </c>
      <c r="GQ68" s="329">
        <f>GQ67*PrSettings!$F$4</f>
        <v>0</v>
      </c>
      <c r="GR68" s="329">
        <f>GR67*PrSettings!$F$5</f>
        <v>0</v>
      </c>
      <c r="GS68" s="329">
        <f>GS67*PrSettings!$F$6</f>
        <v>0</v>
      </c>
      <c r="GT68" s="329">
        <f>GT67*PrSettings!$F$7</f>
        <v>0</v>
      </c>
      <c r="GU68" s="330">
        <f>GU67*PrSettings!$F$8</f>
        <v>0</v>
      </c>
      <c r="GW68" s="745">
        <f t="shared" si="889"/>
        <v>0</v>
      </c>
      <c r="GX68" s="745">
        <f>IFERROR(VLOOKUP(GW62,$D$62:$G$63,4,0),0)</f>
        <v>0</v>
      </c>
      <c r="GY68" s="745">
        <f t="shared" si="890"/>
        <v>0</v>
      </c>
      <c r="GZ68" s="901" t="str">
        <f>Sprache!$E$178</f>
        <v>Punkte:</v>
      </c>
      <c r="HA68" s="902"/>
      <c r="HB68" s="903"/>
      <c r="HC68" s="329">
        <f>HC67*PrSettings!$F$9</f>
        <v>0</v>
      </c>
      <c r="HD68" s="329">
        <f>HD67*PrSettings!$F$4</f>
        <v>0</v>
      </c>
      <c r="HE68" s="329">
        <f>HE67*PrSettings!$F$5</f>
        <v>0</v>
      </c>
      <c r="HF68" s="329">
        <f>HF67*PrSettings!$F$6</f>
        <v>0</v>
      </c>
      <c r="HG68" s="329">
        <f>HG67*PrSettings!$F$7</f>
        <v>0</v>
      </c>
      <c r="HH68" s="330">
        <f>HH67*PrSettings!$F$8</f>
        <v>0</v>
      </c>
      <c r="HJ68" s="745">
        <f t="shared" si="891"/>
        <v>0</v>
      </c>
      <c r="HK68" s="745">
        <f>IFERROR(VLOOKUP(HJ62,$D$62:$G$63,4,0),0)</f>
        <v>0</v>
      </c>
      <c r="HL68" s="745">
        <f t="shared" si="892"/>
        <v>0</v>
      </c>
      <c r="HM68" s="901" t="str">
        <f>Sprache!$E$178</f>
        <v>Punkte:</v>
      </c>
      <c r="HN68" s="902"/>
      <c r="HO68" s="903"/>
      <c r="HP68" s="329">
        <f>HP67*PrSettings!$F$9</f>
        <v>0</v>
      </c>
      <c r="HQ68" s="329">
        <f>HQ67*PrSettings!$F$4</f>
        <v>0</v>
      </c>
      <c r="HR68" s="329">
        <f>HR67*PrSettings!$F$5</f>
        <v>0</v>
      </c>
      <c r="HS68" s="329">
        <f>HS67*PrSettings!$F$6</f>
        <v>0</v>
      </c>
      <c r="HT68" s="329">
        <f>HT67*PrSettings!$F$7</f>
        <v>0</v>
      </c>
      <c r="HU68" s="330">
        <f>HU67*PrSettings!$F$8</f>
        <v>0</v>
      </c>
      <c r="HW68" s="745">
        <f t="shared" si="893"/>
        <v>0</v>
      </c>
      <c r="HX68" s="745">
        <f>IFERROR(VLOOKUP(HW62,$D$62:$G$63,4,0),0)</f>
        <v>0</v>
      </c>
      <c r="HY68" s="745">
        <f t="shared" si="894"/>
        <v>0</v>
      </c>
      <c r="HZ68" s="901" t="str">
        <f>Sprache!$E$178</f>
        <v>Punkte:</v>
      </c>
      <c r="IA68" s="902"/>
      <c r="IB68" s="903"/>
      <c r="IC68" s="329">
        <f>IC67*PrSettings!$F$9</f>
        <v>0</v>
      </c>
      <c r="ID68" s="329">
        <f>ID67*PrSettings!$F$4</f>
        <v>0</v>
      </c>
      <c r="IE68" s="329">
        <f>IE67*PrSettings!$F$5</f>
        <v>0</v>
      </c>
      <c r="IF68" s="329">
        <f>IF67*PrSettings!$F$6</f>
        <v>0</v>
      </c>
      <c r="IG68" s="329">
        <f>IG67*PrSettings!$F$7</f>
        <v>0</v>
      </c>
      <c r="IH68" s="330">
        <f>IH67*PrSettings!$F$8</f>
        <v>0</v>
      </c>
      <c r="IJ68" s="745">
        <f t="shared" si="895"/>
        <v>0</v>
      </c>
      <c r="IK68" s="745">
        <f>IFERROR(VLOOKUP(IJ62,$D$62:$G$63,4,0),0)</f>
        <v>0</v>
      </c>
      <c r="IL68" s="745">
        <f t="shared" si="896"/>
        <v>0</v>
      </c>
      <c r="IM68" s="901" t="str">
        <f>Sprache!$E$178</f>
        <v>Punkte:</v>
      </c>
      <c r="IN68" s="902"/>
      <c r="IO68" s="903"/>
      <c r="IP68" s="329">
        <f>IP67*PrSettings!$F$9</f>
        <v>0</v>
      </c>
      <c r="IQ68" s="329">
        <f>IQ67*PrSettings!$F$4</f>
        <v>0</v>
      </c>
      <c r="IR68" s="329">
        <f>IR67*PrSettings!$F$5</f>
        <v>0</v>
      </c>
      <c r="IS68" s="329">
        <f>IS67*PrSettings!$F$6</f>
        <v>0</v>
      </c>
      <c r="IT68" s="329">
        <f>IT67*PrSettings!$F$7</f>
        <v>0</v>
      </c>
      <c r="IU68" s="330">
        <f>IU67*PrSettings!$F$8</f>
        <v>0</v>
      </c>
      <c r="IW68" s="745">
        <f t="shared" si="897"/>
        <v>0</v>
      </c>
      <c r="IX68" s="745">
        <f>IFERROR(VLOOKUP(IW62,$D$62:$G$63,4,0),0)</f>
        <v>0</v>
      </c>
      <c r="IY68" s="745">
        <f t="shared" si="898"/>
        <v>0</v>
      </c>
      <c r="IZ68" s="901" t="str">
        <f>Sprache!$E$178</f>
        <v>Punkte:</v>
      </c>
      <c r="JA68" s="902"/>
      <c r="JB68" s="903"/>
      <c r="JC68" s="329">
        <f>JC67*PrSettings!$F$9</f>
        <v>0</v>
      </c>
      <c r="JD68" s="329">
        <f>JD67*PrSettings!$F$4</f>
        <v>0</v>
      </c>
      <c r="JE68" s="329">
        <f>JE67*PrSettings!$F$5</f>
        <v>0</v>
      </c>
      <c r="JF68" s="329">
        <f>JF67*PrSettings!$F$6</f>
        <v>0</v>
      </c>
      <c r="JG68" s="329">
        <f>JG67*PrSettings!$F$7</f>
        <v>0</v>
      </c>
      <c r="JH68" s="330">
        <f>JH67*PrSettings!$F$8</f>
        <v>0</v>
      </c>
      <c r="JJ68" s="745">
        <f t="shared" si="899"/>
        <v>0</v>
      </c>
      <c r="JK68" s="745">
        <f>IFERROR(VLOOKUP(JJ62,$D$62:$G$63,4,0),0)</f>
        <v>0</v>
      </c>
      <c r="JL68" s="745">
        <f t="shared" si="900"/>
        <v>0</v>
      </c>
      <c r="JM68" s="901" t="str">
        <f>Sprache!$E$178</f>
        <v>Punkte:</v>
      </c>
      <c r="JN68" s="902"/>
      <c r="JO68" s="903"/>
      <c r="JP68" s="329">
        <f>JP67*PrSettings!$F$9</f>
        <v>0</v>
      </c>
      <c r="JQ68" s="329">
        <f>JQ67*PrSettings!$F$4</f>
        <v>0</v>
      </c>
      <c r="JR68" s="329">
        <f>JR67*PrSettings!$F$5</f>
        <v>0</v>
      </c>
      <c r="JS68" s="329">
        <f>JS67*PrSettings!$F$6</f>
        <v>0</v>
      </c>
      <c r="JT68" s="329">
        <f>JT67*PrSettings!$F$7</f>
        <v>0</v>
      </c>
      <c r="JU68" s="330">
        <f>JU67*PrSettings!$F$8</f>
        <v>0</v>
      </c>
      <c r="JW68" s="745">
        <f t="shared" si="901"/>
        <v>0</v>
      </c>
      <c r="JX68" s="745">
        <f>IFERROR(VLOOKUP(JW62,$D$62:$G$63,4,0),0)</f>
        <v>0</v>
      </c>
      <c r="JY68" s="745">
        <f t="shared" si="902"/>
        <v>0</v>
      </c>
      <c r="JZ68" s="901" t="str">
        <f>Sprache!$E$178</f>
        <v>Punkte:</v>
      </c>
      <c r="KA68" s="902"/>
      <c r="KB68" s="903"/>
      <c r="KC68" s="329">
        <f>KC67*PrSettings!$F$9</f>
        <v>0</v>
      </c>
      <c r="KD68" s="329">
        <f>KD67*PrSettings!$F$4</f>
        <v>0</v>
      </c>
      <c r="KE68" s="329">
        <f>KE67*PrSettings!$F$5</f>
        <v>0</v>
      </c>
      <c r="KF68" s="329">
        <f>KF67*PrSettings!$F$6</f>
        <v>0</v>
      </c>
      <c r="KG68" s="329">
        <f>KG67*PrSettings!$F$7</f>
        <v>0</v>
      </c>
      <c r="KH68" s="330">
        <f>KH67*PrSettings!$F$8</f>
        <v>0</v>
      </c>
      <c r="KJ68" s="745">
        <f t="shared" si="903"/>
        <v>0</v>
      </c>
      <c r="KK68" s="745">
        <f>IFERROR(VLOOKUP(KJ62,$D$62:$G$63,4,0),0)</f>
        <v>0</v>
      </c>
      <c r="KL68" s="745">
        <f t="shared" si="904"/>
        <v>0</v>
      </c>
      <c r="KM68" s="901" t="str">
        <f>Sprache!$E$178</f>
        <v>Punkte:</v>
      </c>
      <c r="KN68" s="902"/>
      <c r="KO68" s="903"/>
      <c r="KP68" s="329">
        <f>KP67*PrSettings!$F$9</f>
        <v>0</v>
      </c>
      <c r="KQ68" s="329">
        <f>KQ67*PrSettings!$F$4</f>
        <v>0</v>
      </c>
      <c r="KR68" s="329">
        <f>KR67*PrSettings!$F$5</f>
        <v>0</v>
      </c>
      <c r="KS68" s="329">
        <f>KS67*PrSettings!$F$6</f>
        <v>0</v>
      </c>
      <c r="KT68" s="329">
        <f>KT67*PrSettings!$F$7</f>
        <v>0</v>
      </c>
      <c r="KU68" s="330">
        <f>KU67*PrSettings!$F$8</f>
        <v>0</v>
      </c>
      <c r="KW68" s="745">
        <f t="shared" si="905"/>
        <v>0</v>
      </c>
      <c r="KX68" s="745">
        <f>IFERROR(VLOOKUP(KW62,$D$62:$G$63,4,0),0)</f>
        <v>0</v>
      </c>
      <c r="KY68" s="745">
        <f t="shared" si="906"/>
        <v>0</v>
      </c>
      <c r="KZ68" s="901" t="str">
        <f>Sprache!$E$178</f>
        <v>Punkte:</v>
      </c>
      <c r="LA68" s="902"/>
      <c r="LB68" s="903"/>
      <c r="LC68" s="329">
        <f>LC67*PrSettings!$F$9</f>
        <v>0</v>
      </c>
      <c r="LD68" s="329">
        <f>LD67*PrSettings!$F$4</f>
        <v>0</v>
      </c>
      <c r="LE68" s="329">
        <f>LE67*PrSettings!$F$5</f>
        <v>0</v>
      </c>
      <c r="LF68" s="329">
        <f>LF67*PrSettings!$F$6</f>
        <v>0</v>
      </c>
      <c r="LG68" s="329">
        <f>LG67*PrSettings!$F$7</f>
        <v>0</v>
      </c>
      <c r="LH68" s="330">
        <f>LH67*PrSettings!$F$8</f>
        <v>0</v>
      </c>
      <c r="LJ68" s="745">
        <f t="shared" si="907"/>
        <v>0</v>
      </c>
      <c r="LK68" s="745">
        <f>IFERROR(VLOOKUP(LJ62,$D$62:$G$63,4,0),0)</f>
        <v>0</v>
      </c>
      <c r="LL68" s="745">
        <f t="shared" si="908"/>
        <v>0</v>
      </c>
      <c r="LM68" s="901" t="str">
        <f>Sprache!$E$178</f>
        <v>Punkte:</v>
      </c>
      <c r="LN68" s="902"/>
      <c r="LO68" s="903"/>
      <c r="LP68" s="329">
        <f>LP67*PrSettings!$F$9</f>
        <v>0</v>
      </c>
      <c r="LQ68" s="329">
        <f>LQ67*PrSettings!$F$4</f>
        <v>0</v>
      </c>
      <c r="LR68" s="329">
        <f>LR67*PrSettings!$F$5</f>
        <v>0</v>
      </c>
      <c r="LS68" s="329">
        <f>LS67*PrSettings!$F$6</f>
        <v>0</v>
      </c>
      <c r="LT68" s="329">
        <f>LT67*PrSettings!$F$7</f>
        <v>0</v>
      </c>
      <c r="LU68" s="330">
        <f>LU67*PrSettings!$F$8</f>
        <v>0</v>
      </c>
      <c r="LW68" s="745">
        <f t="shared" si="909"/>
        <v>0</v>
      </c>
      <c r="LX68" s="745">
        <f>IFERROR(VLOOKUP(LW62,$D$62:$G$63,4,0),0)</f>
        <v>0</v>
      </c>
      <c r="LY68" s="745">
        <f t="shared" si="910"/>
        <v>0</v>
      </c>
      <c r="LZ68" s="901" t="str">
        <f>Sprache!$E$178</f>
        <v>Punkte:</v>
      </c>
      <c r="MA68" s="902"/>
      <c r="MB68" s="903"/>
      <c r="MC68" s="329">
        <f>MC67*PrSettings!$F$9</f>
        <v>0</v>
      </c>
      <c r="MD68" s="329">
        <f>MD67*PrSettings!$F$4</f>
        <v>0</v>
      </c>
      <c r="ME68" s="329">
        <f>ME67*PrSettings!$F$5</f>
        <v>0</v>
      </c>
      <c r="MF68" s="329">
        <f>MF67*PrSettings!$F$6</f>
        <v>0</v>
      </c>
      <c r="MG68" s="329">
        <f>MG67*PrSettings!$F$7</f>
        <v>0</v>
      </c>
      <c r="MH68" s="330">
        <f>MH67*PrSettings!$F$8</f>
        <v>0</v>
      </c>
    </row>
    <row r="69" spans="2:346" ht="30.75" customHeight="1" thickTop="1" thickBot="1" x14ac:dyDescent="0.3">
      <c r="I69" s="553"/>
      <c r="J69" s="745">
        <f t="shared" si="859"/>
        <v>0</v>
      </c>
      <c r="K69" s="745">
        <f>IFERROR(VLOOKUP(J63,$D$62:$G$63,4,0),0)</f>
        <v>0</v>
      </c>
      <c r="L69" s="745">
        <f t="shared" si="860"/>
        <v>0</v>
      </c>
      <c r="M69" s="904" t="str">
        <f>Sprache!$E$179</f>
        <v>Summe:</v>
      </c>
      <c r="N69" s="905"/>
      <c r="O69" s="906"/>
      <c r="P69" s="907">
        <f>SUM(P68:T68)</f>
        <v>0</v>
      </c>
      <c r="Q69" s="908"/>
      <c r="R69" s="908"/>
      <c r="S69" s="908"/>
      <c r="T69" s="909"/>
      <c r="U69"/>
      <c r="W69" s="745">
        <f t="shared" si="861"/>
        <v>0</v>
      </c>
      <c r="X69" s="745">
        <f>IFERROR(VLOOKUP(W63,$D$62:$G$63,4,0),0)</f>
        <v>0</v>
      </c>
      <c r="Y69" s="745">
        <f t="shared" si="862"/>
        <v>0</v>
      </c>
      <c r="Z69" s="904" t="str">
        <f>Sprache!$E$179</f>
        <v>Summe:</v>
      </c>
      <c r="AA69" s="905"/>
      <c r="AB69" s="906"/>
      <c r="AC69" s="907">
        <f>SUM(AC68:AG68)</f>
        <v>0</v>
      </c>
      <c r="AD69" s="908"/>
      <c r="AE69" s="908"/>
      <c r="AF69" s="908"/>
      <c r="AG69" s="909"/>
      <c r="AH69"/>
      <c r="AJ69" s="745">
        <f t="shared" si="863"/>
        <v>0</v>
      </c>
      <c r="AK69" s="745">
        <f>IFERROR(VLOOKUP(AJ63,$D$62:$G$63,4,0),0)</f>
        <v>0</v>
      </c>
      <c r="AL69" s="745">
        <f t="shared" si="864"/>
        <v>0</v>
      </c>
      <c r="AM69" s="904" t="str">
        <f>Sprache!$E$179</f>
        <v>Summe:</v>
      </c>
      <c r="AN69" s="905"/>
      <c r="AO69" s="906"/>
      <c r="AP69" s="907">
        <f>SUM(AP68:AT68)</f>
        <v>0</v>
      </c>
      <c r="AQ69" s="908"/>
      <c r="AR69" s="908"/>
      <c r="AS69" s="908"/>
      <c r="AT69" s="909"/>
      <c r="AU69"/>
      <c r="AW69" s="745">
        <f t="shared" si="865"/>
        <v>0</v>
      </c>
      <c r="AX69" s="745">
        <f>IFERROR(VLOOKUP(AW63,$D$62:$G$63,4,0),0)</f>
        <v>0</v>
      </c>
      <c r="AY69" s="745">
        <f t="shared" si="866"/>
        <v>0</v>
      </c>
      <c r="AZ69" s="904" t="str">
        <f>Sprache!$E$179</f>
        <v>Summe:</v>
      </c>
      <c r="BA69" s="905"/>
      <c r="BB69" s="906"/>
      <c r="BC69" s="907">
        <f>SUM(BC68:BG68)</f>
        <v>0</v>
      </c>
      <c r="BD69" s="908"/>
      <c r="BE69" s="908"/>
      <c r="BF69" s="908"/>
      <c r="BG69" s="909"/>
      <c r="BH69"/>
      <c r="BJ69" s="745">
        <f t="shared" si="867"/>
        <v>0</v>
      </c>
      <c r="BK69" s="745">
        <f>IFERROR(VLOOKUP(BJ63,$D$62:$G$63,4,0),0)</f>
        <v>0</v>
      </c>
      <c r="BL69" s="745">
        <f t="shared" si="868"/>
        <v>0</v>
      </c>
      <c r="BM69" s="904" t="str">
        <f>Sprache!$E$179</f>
        <v>Summe:</v>
      </c>
      <c r="BN69" s="905"/>
      <c r="BO69" s="906"/>
      <c r="BP69" s="907">
        <f>SUM(BP68:BT68)</f>
        <v>0</v>
      </c>
      <c r="BQ69" s="908"/>
      <c r="BR69" s="908"/>
      <c r="BS69" s="908"/>
      <c r="BT69" s="909"/>
      <c r="BU69"/>
      <c r="BW69" s="745">
        <f t="shared" si="869"/>
        <v>0</v>
      </c>
      <c r="BX69" s="745">
        <f>IFERROR(VLOOKUP(BW63,$D$62:$G$63,4,0),0)</f>
        <v>0</v>
      </c>
      <c r="BY69" s="745">
        <f t="shared" si="870"/>
        <v>0</v>
      </c>
      <c r="BZ69" s="904" t="str">
        <f>Sprache!$E$179</f>
        <v>Summe:</v>
      </c>
      <c r="CA69" s="905"/>
      <c r="CB69" s="906"/>
      <c r="CC69" s="907">
        <f>SUM(CC68:CG68)</f>
        <v>0</v>
      </c>
      <c r="CD69" s="908"/>
      <c r="CE69" s="908"/>
      <c r="CF69" s="908"/>
      <c r="CG69" s="909"/>
      <c r="CH69"/>
      <c r="CJ69" s="745">
        <f t="shared" si="871"/>
        <v>0</v>
      </c>
      <c r="CK69" s="745">
        <f>IFERROR(VLOOKUP(CJ63,$D$62:$G$63,4,0),0)</f>
        <v>0</v>
      </c>
      <c r="CL69" s="745">
        <f t="shared" si="872"/>
        <v>0</v>
      </c>
      <c r="CM69" s="904" t="str">
        <f>Sprache!$E$179</f>
        <v>Summe:</v>
      </c>
      <c r="CN69" s="905"/>
      <c r="CO69" s="906"/>
      <c r="CP69" s="907">
        <f>SUM(CP68:CT68)</f>
        <v>0</v>
      </c>
      <c r="CQ69" s="908"/>
      <c r="CR69" s="908"/>
      <c r="CS69" s="908"/>
      <c r="CT69" s="909"/>
      <c r="CU69"/>
      <c r="CW69" s="745">
        <f t="shared" si="873"/>
        <v>0</v>
      </c>
      <c r="CX69" s="745">
        <f>IFERROR(VLOOKUP(CW63,$D$62:$G$63,4,0),0)</f>
        <v>0</v>
      </c>
      <c r="CY69" s="745">
        <f t="shared" si="874"/>
        <v>0</v>
      </c>
      <c r="CZ69" s="904" t="str">
        <f>Sprache!$E$179</f>
        <v>Summe:</v>
      </c>
      <c r="DA69" s="905"/>
      <c r="DB69" s="906"/>
      <c r="DC69" s="907">
        <f>SUM(DC68:DG68)</f>
        <v>0</v>
      </c>
      <c r="DD69" s="908"/>
      <c r="DE69" s="908"/>
      <c r="DF69" s="908"/>
      <c r="DG69" s="909"/>
      <c r="DH69"/>
      <c r="DJ69" s="745">
        <f t="shared" si="875"/>
        <v>0</v>
      </c>
      <c r="DK69" s="745">
        <f>IFERROR(VLOOKUP(DJ63,$D$62:$G$63,4,0),0)</f>
        <v>0</v>
      </c>
      <c r="DL69" s="745">
        <f t="shared" si="876"/>
        <v>0</v>
      </c>
      <c r="DM69" s="904" t="str">
        <f>Sprache!$E$179</f>
        <v>Summe:</v>
      </c>
      <c r="DN69" s="905"/>
      <c r="DO69" s="906"/>
      <c r="DP69" s="907">
        <f>SUM(DP68:DT68)</f>
        <v>0</v>
      </c>
      <c r="DQ69" s="908"/>
      <c r="DR69" s="908"/>
      <c r="DS69" s="908"/>
      <c r="DT69" s="909"/>
      <c r="DU69"/>
      <c r="DW69" s="745">
        <f t="shared" si="877"/>
        <v>0</v>
      </c>
      <c r="DX69" s="745">
        <f>IFERROR(VLOOKUP(DW63,$D$62:$G$63,4,0),0)</f>
        <v>0</v>
      </c>
      <c r="DY69" s="745">
        <f t="shared" si="878"/>
        <v>0</v>
      </c>
      <c r="DZ69" s="904" t="str">
        <f>Sprache!$E$179</f>
        <v>Summe:</v>
      </c>
      <c r="EA69" s="905"/>
      <c r="EB69" s="906"/>
      <c r="EC69" s="907">
        <f>SUM(EC68:EG68)</f>
        <v>0</v>
      </c>
      <c r="ED69" s="908"/>
      <c r="EE69" s="908"/>
      <c r="EF69" s="908"/>
      <c r="EG69" s="909"/>
      <c r="EH69"/>
      <c r="EJ69" s="745">
        <f t="shared" si="879"/>
        <v>0</v>
      </c>
      <c r="EK69" s="745">
        <f>IFERROR(VLOOKUP(EJ63,$D$62:$G$63,4,0),0)</f>
        <v>0</v>
      </c>
      <c r="EL69" s="745">
        <f t="shared" si="880"/>
        <v>0</v>
      </c>
      <c r="EM69" s="904" t="str">
        <f>Sprache!$E$179</f>
        <v>Summe:</v>
      </c>
      <c r="EN69" s="905"/>
      <c r="EO69" s="906"/>
      <c r="EP69" s="907">
        <f>SUM(EP68:ET68)</f>
        <v>0</v>
      </c>
      <c r="EQ69" s="908"/>
      <c r="ER69" s="908"/>
      <c r="ES69" s="908"/>
      <c r="ET69" s="909"/>
      <c r="EU69"/>
      <c r="EW69" s="745">
        <f t="shared" si="881"/>
        <v>0</v>
      </c>
      <c r="EX69" s="745">
        <f>IFERROR(VLOOKUP(EW63,$D$62:$G$63,4,0),0)</f>
        <v>0</v>
      </c>
      <c r="EY69" s="745">
        <f t="shared" si="882"/>
        <v>0</v>
      </c>
      <c r="EZ69" s="904" t="str">
        <f>Sprache!$E$179</f>
        <v>Summe:</v>
      </c>
      <c r="FA69" s="905"/>
      <c r="FB69" s="906"/>
      <c r="FC69" s="907">
        <f>SUM(FC68:FG68)</f>
        <v>0</v>
      </c>
      <c r="FD69" s="908"/>
      <c r="FE69" s="908"/>
      <c r="FF69" s="908"/>
      <c r="FG69" s="909"/>
      <c r="FH69"/>
      <c r="FJ69" s="745">
        <f t="shared" si="883"/>
        <v>0</v>
      </c>
      <c r="FK69" s="745">
        <f>IFERROR(VLOOKUP(FJ63,$D$62:$G$63,4,0),0)</f>
        <v>0</v>
      </c>
      <c r="FL69" s="745">
        <f t="shared" si="884"/>
        <v>0</v>
      </c>
      <c r="FM69" s="904" t="str">
        <f>Sprache!$E$179</f>
        <v>Summe:</v>
      </c>
      <c r="FN69" s="905"/>
      <c r="FO69" s="906"/>
      <c r="FP69" s="907">
        <f>SUM(FP68:FT68)</f>
        <v>0</v>
      </c>
      <c r="FQ69" s="908"/>
      <c r="FR69" s="908"/>
      <c r="FS69" s="908"/>
      <c r="FT69" s="909"/>
      <c r="FU69"/>
      <c r="FW69" s="745">
        <f t="shared" si="885"/>
        <v>0</v>
      </c>
      <c r="FX69" s="745">
        <f>IFERROR(VLOOKUP(FW63,$D$62:$G$63,4,0),0)</f>
        <v>0</v>
      </c>
      <c r="FY69" s="745">
        <f t="shared" si="886"/>
        <v>0</v>
      </c>
      <c r="FZ69" s="904" t="str">
        <f>Sprache!$E$179</f>
        <v>Summe:</v>
      </c>
      <c r="GA69" s="905"/>
      <c r="GB69" s="906"/>
      <c r="GC69" s="907">
        <f>SUM(GC68:GG68)</f>
        <v>0</v>
      </c>
      <c r="GD69" s="908"/>
      <c r="GE69" s="908"/>
      <c r="GF69" s="908"/>
      <c r="GG69" s="909"/>
      <c r="GH69"/>
      <c r="GJ69" s="745">
        <f t="shared" si="887"/>
        <v>0</v>
      </c>
      <c r="GK69" s="745">
        <f>IFERROR(VLOOKUP(GJ63,$D$62:$G$63,4,0),0)</f>
        <v>0</v>
      </c>
      <c r="GL69" s="745">
        <f t="shared" si="888"/>
        <v>0</v>
      </c>
      <c r="GM69" s="904" t="str">
        <f>Sprache!$E$179</f>
        <v>Summe:</v>
      </c>
      <c r="GN69" s="905"/>
      <c r="GO69" s="906"/>
      <c r="GP69" s="907">
        <f>SUM(GP68:GT68)</f>
        <v>0</v>
      </c>
      <c r="GQ69" s="908"/>
      <c r="GR69" s="908"/>
      <c r="GS69" s="908"/>
      <c r="GT69" s="909"/>
      <c r="GU69"/>
      <c r="GW69" s="745">
        <f t="shared" si="889"/>
        <v>0</v>
      </c>
      <c r="GX69" s="745">
        <f>IFERROR(VLOOKUP(GW63,$D$62:$G$63,4,0),0)</f>
        <v>0</v>
      </c>
      <c r="GY69" s="745">
        <f t="shared" si="890"/>
        <v>0</v>
      </c>
      <c r="GZ69" s="904" t="str">
        <f>Sprache!$E$179</f>
        <v>Summe:</v>
      </c>
      <c r="HA69" s="905"/>
      <c r="HB69" s="906"/>
      <c r="HC69" s="907">
        <f>SUM(HC68:HG68)</f>
        <v>0</v>
      </c>
      <c r="HD69" s="908"/>
      <c r="HE69" s="908"/>
      <c r="HF69" s="908"/>
      <c r="HG69" s="909"/>
      <c r="HH69"/>
      <c r="HJ69" s="745">
        <f t="shared" si="891"/>
        <v>0</v>
      </c>
      <c r="HK69" s="745">
        <f>IFERROR(VLOOKUP(HJ63,$D$62:$G$63,4,0),0)</f>
        <v>0</v>
      </c>
      <c r="HL69" s="745">
        <f t="shared" si="892"/>
        <v>0</v>
      </c>
      <c r="HM69" s="904" t="str">
        <f>Sprache!$E$179</f>
        <v>Summe:</v>
      </c>
      <c r="HN69" s="905"/>
      <c r="HO69" s="906"/>
      <c r="HP69" s="907">
        <f>SUM(HP68:HT68)</f>
        <v>0</v>
      </c>
      <c r="HQ69" s="908"/>
      <c r="HR69" s="908"/>
      <c r="HS69" s="908"/>
      <c r="HT69" s="909"/>
      <c r="HU69"/>
      <c r="HW69" s="745">
        <f t="shared" si="893"/>
        <v>0</v>
      </c>
      <c r="HX69" s="745">
        <f>IFERROR(VLOOKUP(HW63,$D$62:$G$63,4,0),0)</f>
        <v>0</v>
      </c>
      <c r="HY69" s="745">
        <f t="shared" si="894"/>
        <v>0</v>
      </c>
      <c r="HZ69" s="904" t="str">
        <f>Sprache!$E$179</f>
        <v>Summe:</v>
      </c>
      <c r="IA69" s="905"/>
      <c r="IB69" s="906"/>
      <c r="IC69" s="907">
        <f>SUM(IC68:IG68)</f>
        <v>0</v>
      </c>
      <c r="ID69" s="908"/>
      <c r="IE69" s="908"/>
      <c r="IF69" s="908"/>
      <c r="IG69" s="909"/>
      <c r="IH69"/>
      <c r="IJ69" s="745">
        <f t="shared" si="895"/>
        <v>0</v>
      </c>
      <c r="IK69" s="745">
        <f>IFERROR(VLOOKUP(IJ63,$D$62:$G$63,4,0),0)</f>
        <v>0</v>
      </c>
      <c r="IL69" s="745">
        <f t="shared" si="896"/>
        <v>0</v>
      </c>
      <c r="IM69" s="904" t="str">
        <f>Sprache!$E$179</f>
        <v>Summe:</v>
      </c>
      <c r="IN69" s="905"/>
      <c r="IO69" s="906"/>
      <c r="IP69" s="907">
        <f>SUM(IP68:IT68)</f>
        <v>0</v>
      </c>
      <c r="IQ69" s="908"/>
      <c r="IR69" s="908"/>
      <c r="IS69" s="908"/>
      <c r="IT69" s="909"/>
      <c r="IU69"/>
      <c r="IW69" s="745">
        <f t="shared" si="897"/>
        <v>0</v>
      </c>
      <c r="IX69" s="745">
        <f>IFERROR(VLOOKUP(IW63,$D$62:$G$63,4,0),0)</f>
        <v>0</v>
      </c>
      <c r="IY69" s="745">
        <f t="shared" si="898"/>
        <v>0</v>
      </c>
      <c r="IZ69" s="904" t="str">
        <f>Sprache!$E$179</f>
        <v>Summe:</v>
      </c>
      <c r="JA69" s="905"/>
      <c r="JB69" s="906"/>
      <c r="JC69" s="907">
        <f>SUM(JC68:JG68)</f>
        <v>0</v>
      </c>
      <c r="JD69" s="908"/>
      <c r="JE69" s="908"/>
      <c r="JF69" s="908"/>
      <c r="JG69" s="909"/>
      <c r="JH69"/>
      <c r="JJ69" s="745">
        <f t="shared" si="899"/>
        <v>0</v>
      </c>
      <c r="JK69" s="745">
        <f>IFERROR(VLOOKUP(JJ63,$D$62:$G$63,4,0),0)</f>
        <v>0</v>
      </c>
      <c r="JL69" s="745">
        <f t="shared" si="900"/>
        <v>0</v>
      </c>
      <c r="JM69" s="904" t="str">
        <f>Sprache!$E$179</f>
        <v>Summe:</v>
      </c>
      <c r="JN69" s="905"/>
      <c r="JO69" s="906"/>
      <c r="JP69" s="907">
        <f>SUM(JP68:JT68)</f>
        <v>0</v>
      </c>
      <c r="JQ69" s="908"/>
      <c r="JR69" s="908"/>
      <c r="JS69" s="908"/>
      <c r="JT69" s="909"/>
      <c r="JU69"/>
      <c r="JW69" s="745">
        <f t="shared" si="901"/>
        <v>0</v>
      </c>
      <c r="JX69" s="745">
        <f>IFERROR(VLOOKUP(JW63,$D$62:$G$63,4,0),0)</f>
        <v>0</v>
      </c>
      <c r="JY69" s="745">
        <f t="shared" si="902"/>
        <v>0</v>
      </c>
      <c r="JZ69" s="904" t="str">
        <f>Sprache!$E$179</f>
        <v>Summe:</v>
      </c>
      <c r="KA69" s="905"/>
      <c r="KB69" s="906"/>
      <c r="KC69" s="907">
        <f>SUM(KC68:KG68)</f>
        <v>0</v>
      </c>
      <c r="KD69" s="908"/>
      <c r="KE69" s="908"/>
      <c r="KF69" s="908"/>
      <c r="KG69" s="909"/>
      <c r="KH69"/>
      <c r="KJ69" s="745">
        <f t="shared" si="903"/>
        <v>0</v>
      </c>
      <c r="KK69" s="745">
        <f>IFERROR(VLOOKUP(KJ63,$D$62:$G$63,4,0),0)</f>
        <v>0</v>
      </c>
      <c r="KL69" s="745">
        <f t="shared" si="904"/>
        <v>0</v>
      </c>
      <c r="KM69" s="904" t="str">
        <f>Sprache!$E$179</f>
        <v>Summe:</v>
      </c>
      <c r="KN69" s="905"/>
      <c r="KO69" s="906"/>
      <c r="KP69" s="907">
        <f>SUM(KP68:KT68)</f>
        <v>0</v>
      </c>
      <c r="KQ69" s="908"/>
      <c r="KR69" s="908"/>
      <c r="KS69" s="908"/>
      <c r="KT69" s="909"/>
      <c r="KU69"/>
      <c r="KW69" s="745">
        <f t="shared" si="905"/>
        <v>0</v>
      </c>
      <c r="KX69" s="745">
        <f>IFERROR(VLOOKUP(KW63,$D$62:$G$63,4,0),0)</f>
        <v>0</v>
      </c>
      <c r="KY69" s="745">
        <f t="shared" si="906"/>
        <v>0</v>
      </c>
      <c r="KZ69" s="904" t="str">
        <f>Sprache!$E$179</f>
        <v>Summe:</v>
      </c>
      <c r="LA69" s="905"/>
      <c r="LB69" s="906"/>
      <c r="LC69" s="907">
        <f>SUM(LC68:LG68)</f>
        <v>0</v>
      </c>
      <c r="LD69" s="908"/>
      <c r="LE69" s="908"/>
      <c r="LF69" s="908"/>
      <c r="LG69" s="909"/>
      <c r="LH69"/>
      <c r="LJ69" s="745">
        <f t="shared" si="907"/>
        <v>0</v>
      </c>
      <c r="LK69" s="745">
        <f>IFERROR(VLOOKUP(LJ63,$D$62:$G$63,4,0),0)</f>
        <v>0</v>
      </c>
      <c r="LL69" s="745">
        <f t="shared" si="908"/>
        <v>0</v>
      </c>
      <c r="LM69" s="904" t="str">
        <f>Sprache!$E$179</f>
        <v>Summe:</v>
      </c>
      <c r="LN69" s="905"/>
      <c r="LO69" s="906"/>
      <c r="LP69" s="907">
        <f>SUM(LP68:LT68)</f>
        <v>0</v>
      </c>
      <c r="LQ69" s="908"/>
      <c r="LR69" s="908"/>
      <c r="LS69" s="908"/>
      <c r="LT69" s="909"/>
      <c r="LU69"/>
      <c r="LW69" s="745">
        <f t="shared" si="909"/>
        <v>0</v>
      </c>
      <c r="LX69" s="745">
        <f>IFERROR(VLOOKUP(LW63,$D$62:$G$63,4,0),0)</f>
        <v>0</v>
      </c>
      <c r="LY69" s="745">
        <f t="shared" si="910"/>
        <v>0</v>
      </c>
      <c r="LZ69" s="904" t="str">
        <f>Sprache!$E$179</f>
        <v>Summe:</v>
      </c>
      <c r="MA69" s="905"/>
      <c r="MB69" s="906"/>
      <c r="MC69" s="907">
        <f>SUM(MC68:MG68)</f>
        <v>0</v>
      </c>
      <c r="MD69" s="908"/>
      <c r="ME69" s="908"/>
      <c r="MF69" s="908"/>
      <c r="MG69" s="909"/>
      <c r="MH69"/>
    </row>
    <row r="70" spans="2:346" ht="16.5" customHeight="1" thickTop="1" x14ac:dyDescent="0.25">
      <c r="I70" s="554"/>
      <c r="J70" s="745">
        <f>IFERROR(VLOOKUP(L57,$B$57:$F$60,5,0),0)</f>
        <v>0</v>
      </c>
      <c r="K70" s="745">
        <f>IFERROR(VLOOKUP(L62,$B$62:$F$63,5,0),0)</f>
        <v>0</v>
      </c>
      <c r="L70" s="745">
        <f>IFERROR(VLOOKUP(L57,$D$57:$G$60,4,0),0)</f>
        <v>0</v>
      </c>
      <c r="W70" s="745">
        <f>IFERROR(VLOOKUP(Y57,$B$57:$F$60,5,0),0)</f>
        <v>0</v>
      </c>
      <c r="X70" s="745">
        <f>IFERROR(VLOOKUP(Y62,$B$62:$F$63,5,0),0)</f>
        <v>0</v>
      </c>
      <c r="Y70" s="745">
        <f>IFERROR(VLOOKUP(Y57,$D$57:$G$60,4,0),0)</f>
        <v>0</v>
      </c>
      <c r="AJ70" s="745">
        <f>IFERROR(VLOOKUP(AL57,$B$57:$F$60,5,0),0)</f>
        <v>0</v>
      </c>
      <c r="AK70" s="745">
        <f>IFERROR(VLOOKUP(AL62,$B$62:$F$63,5,0),0)</f>
        <v>0</v>
      </c>
      <c r="AL70" s="745">
        <f>IFERROR(VLOOKUP(AL57,$D$57:$G$60,4,0),0)</f>
        <v>0</v>
      </c>
      <c r="AW70" s="745">
        <f>IFERROR(VLOOKUP(AY57,$B$57:$F$60,5,0),0)</f>
        <v>0</v>
      </c>
      <c r="AX70" s="745">
        <f>IFERROR(VLOOKUP(AY62,$B$62:$F$63,5,0),0)</f>
        <v>0</v>
      </c>
      <c r="AY70" s="745">
        <f>IFERROR(VLOOKUP(AY57,$D$57:$G$60,4,0),0)</f>
        <v>0</v>
      </c>
      <c r="BJ70" s="745">
        <f>IFERROR(VLOOKUP(BL57,$B$57:$F$60,5,0),0)</f>
        <v>0</v>
      </c>
      <c r="BK70" s="745">
        <f>IFERROR(VLOOKUP(BL62,$B$62:$F$63,5,0),0)</f>
        <v>0</v>
      </c>
      <c r="BL70" s="745">
        <f>IFERROR(VLOOKUP(BL57,$D$57:$G$60,4,0),0)</f>
        <v>0</v>
      </c>
      <c r="BW70" s="745">
        <f>IFERROR(VLOOKUP(BY57,$B$57:$F$60,5,0),0)</f>
        <v>0</v>
      </c>
      <c r="BX70" s="745">
        <f>IFERROR(VLOOKUP(BY62,$B$62:$F$63,5,0),0)</f>
        <v>0</v>
      </c>
      <c r="BY70" s="745">
        <f>IFERROR(VLOOKUP(BY57,$D$57:$G$60,4,0),0)</f>
        <v>0</v>
      </c>
      <c r="CJ70" s="745">
        <f>IFERROR(VLOOKUP(CL57,$B$57:$F$60,5,0),0)</f>
        <v>0</v>
      </c>
      <c r="CK70" s="745">
        <f>IFERROR(VLOOKUP(CL62,$B$62:$F$63,5,0),0)</f>
        <v>0</v>
      </c>
      <c r="CL70" s="745">
        <f>IFERROR(VLOOKUP(CL57,$D$57:$G$60,4,0),0)</f>
        <v>0</v>
      </c>
      <c r="CW70" s="745">
        <f>IFERROR(VLOOKUP(CY57,$B$57:$F$60,5,0),0)</f>
        <v>0</v>
      </c>
      <c r="CX70" s="745">
        <f>IFERROR(VLOOKUP(CY62,$B$62:$F$63,5,0),0)</f>
        <v>0</v>
      </c>
      <c r="CY70" s="745">
        <f>IFERROR(VLOOKUP(CY57,$D$57:$G$60,4,0),0)</f>
        <v>0</v>
      </c>
      <c r="DJ70" s="745">
        <f>IFERROR(VLOOKUP(DL57,$B$57:$F$60,5,0),0)</f>
        <v>0</v>
      </c>
      <c r="DK70" s="745">
        <f>IFERROR(VLOOKUP(DL62,$B$62:$F$63,5,0),0)</f>
        <v>0</v>
      </c>
      <c r="DL70" s="745">
        <f>IFERROR(VLOOKUP(DL57,$D$57:$G$60,4,0),0)</f>
        <v>0</v>
      </c>
      <c r="DW70" s="745">
        <f>IFERROR(VLOOKUP(DY57,$B$57:$F$60,5,0),0)</f>
        <v>0</v>
      </c>
      <c r="DX70" s="745">
        <f>IFERROR(VLOOKUP(DY62,$B$62:$F$63,5,0),0)</f>
        <v>0</v>
      </c>
      <c r="DY70" s="745">
        <f>IFERROR(VLOOKUP(DY57,$D$57:$G$60,4,0),0)</f>
        <v>0</v>
      </c>
      <c r="EJ70" s="745">
        <f>IFERROR(VLOOKUP(EL57,$B$57:$F$60,5,0),0)</f>
        <v>0</v>
      </c>
      <c r="EK70" s="745">
        <f>IFERROR(VLOOKUP(EL62,$B$62:$F$63,5,0),0)</f>
        <v>0</v>
      </c>
      <c r="EL70" s="745">
        <f>IFERROR(VLOOKUP(EL57,$D$57:$G$60,4,0),0)</f>
        <v>0</v>
      </c>
      <c r="EW70" s="745">
        <f>IFERROR(VLOOKUP(EY57,$B$57:$F$60,5,0),0)</f>
        <v>0</v>
      </c>
      <c r="EX70" s="745">
        <f>IFERROR(VLOOKUP(EY62,$B$62:$F$63,5,0),0)</f>
        <v>0</v>
      </c>
      <c r="EY70" s="745">
        <f>IFERROR(VLOOKUP(EY57,$D$57:$G$60,4,0),0)</f>
        <v>0</v>
      </c>
      <c r="FJ70" s="745">
        <f>IFERROR(VLOOKUP(FL57,$B$57:$F$60,5,0),0)</f>
        <v>0</v>
      </c>
      <c r="FK70" s="745">
        <f>IFERROR(VLOOKUP(FL62,$B$62:$F$63,5,0),0)</f>
        <v>0</v>
      </c>
      <c r="FL70" s="745">
        <f>IFERROR(VLOOKUP(FL57,$D$57:$G$60,4,0),0)</f>
        <v>0</v>
      </c>
      <c r="FW70" s="745">
        <f>IFERROR(VLOOKUP(FY57,$B$57:$F$60,5,0),0)</f>
        <v>0</v>
      </c>
      <c r="FX70" s="745">
        <f>IFERROR(VLOOKUP(FY62,$B$62:$F$63,5,0),0)</f>
        <v>0</v>
      </c>
      <c r="FY70" s="745">
        <f>IFERROR(VLOOKUP(FY57,$D$57:$G$60,4,0),0)</f>
        <v>0</v>
      </c>
      <c r="GJ70" s="745">
        <f>IFERROR(VLOOKUP(GL57,$B$57:$F$60,5,0),0)</f>
        <v>0</v>
      </c>
      <c r="GK70" s="745">
        <f>IFERROR(VLOOKUP(GL62,$B$62:$F$63,5,0),0)</f>
        <v>0</v>
      </c>
      <c r="GL70" s="745">
        <f>IFERROR(VLOOKUP(GL57,$D$57:$G$60,4,0),0)</f>
        <v>0</v>
      </c>
      <c r="GW70" s="745">
        <f>IFERROR(VLOOKUP(GY57,$B$57:$F$60,5,0),0)</f>
        <v>0</v>
      </c>
      <c r="GX70" s="745">
        <f>IFERROR(VLOOKUP(GY62,$B$62:$F$63,5,0),0)</f>
        <v>0</v>
      </c>
      <c r="GY70" s="745">
        <f>IFERROR(VLOOKUP(GY57,$D$57:$G$60,4,0),0)</f>
        <v>0</v>
      </c>
      <c r="HJ70" s="745">
        <f>IFERROR(VLOOKUP(HL57,$B$57:$F$60,5,0),0)</f>
        <v>0</v>
      </c>
      <c r="HK70" s="745">
        <f>IFERROR(VLOOKUP(HL62,$B$62:$F$63,5,0),0)</f>
        <v>0</v>
      </c>
      <c r="HL70" s="745">
        <f>IFERROR(VLOOKUP(HL57,$D$57:$G$60,4,0),0)</f>
        <v>0</v>
      </c>
      <c r="HW70" s="745">
        <f>IFERROR(VLOOKUP(HY57,$B$57:$F$60,5,0),0)</f>
        <v>0</v>
      </c>
      <c r="HX70" s="745">
        <f>IFERROR(VLOOKUP(HY62,$B$62:$F$63,5,0),0)</f>
        <v>0</v>
      </c>
      <c r="HY70" s="745">
        <f>IFERROR(VLOOKUP(HY57,$D$57:$G$60,4,0),0)</f>
        <v>0</v>
      </c>
      <c r="IJ70" s="745">
        <f>IFERROR(VLOOKUP(IL57,$B$57:$F$60,5,0),0)</f>
        <v>0</v>
      </c>
      <c r="IK70" s="745">
        <f>IFERROR(VLOOKUP(IL62,$B$62:$F$63,5,0),0)</f>
        <v>0</v>
      </c>
      <c r="IL70" s="745">
        <f>IFERROR(VLOOKUP(IL57,$D$57:$G$60,4,0),0)</f>
        <v>0</v>
      </c>
      <c r="IW70" s="745">
        <f>IFERROR(VLOOKUP(IY57,$B$57:$F$60,5,0),0)</f>
        <v>0</v>
      </c>
      <c r="IX70" s="745">
        <f>IFERROR(VLOOKUP(IY62,$B$62:$F$63,5,0),0)</f>
        <v>0</v>
      </c>
      <c r="IY70" s="745">
        <f>IFERROR(VLOOKUP(IY57,$D$57:$G$60,4,0),0)</f>
        <v>0</v>
      </c>
      <c r="JJ70" s="745">
        <f>IFERROR(VLOOKUP(JL57,$B$57:$F$60,5,0),0)</f>
        <v>0</v>
      </c>
      <c r="JK70" s="745">
        <f>IFERROR(VLOOKUP(JL62,$B$62:$F$63,5,0),0)</f>
        <v>0</v>
      </c>
      <c r="JL70" s="745">
        <f>IFERROR(VLOOKUP(JL57,$D$57:$G$60,4,0),0)</f>
        <v>0</v>
      </c>
      <c r="JW70" s="745">
        <f>IFERROR(VLOOKUP(JY57,$B$57:$F$60,5,0),0)</f>
        <v>0</v>
      </c>
      <c r="JX70" s="745">
        <f>IFERROR(VLOOKUP(JY62,$B$62:$F$63,5,0),0)</f>
        <v>0</v>
      </c>
      <c r="JY70" s="745">
        <f>IFERROR(VLOOKUP(JY57,$D$57:$G$60,4,0),0)</f>
        <v>0</v>
      </c>
      <c r="KJ70" s="745">
        <f>IFERROR(VLOOKUP(KL57,$B$57:$F$60,5,0),0)</f>
        <v>0</v>
      </c>
      <c r="KK70" s="745">
        <f>IFERROR(VLOOKUP(KL62,$B$62:$F$63,5,0),0)</f>
        <v>0</v>
      </c>
      <c r="KL70" s="745">
        <f>IFERROR(VLOOKUP(KL57,$D$57:$G$60,4,0),0)</f>
        <v>0</v>
      </c>
      <c r="KW70" s="745">
        <f>IFERROR(VLOOKUP(KY57,$B$57:$F$60,5,0),0)</f>
        <v>0</v>
      </c>
      <c r="KX70" s="745">
        <f>IFERROR(VLOOKUP(KY62,$B$62:$F$63,5,0),0)</f>
        <v>0</v>
      </c>
      <c r="KY70" s="745">
        <f>IFERROR(VLOOKUP(KY57,$D$57:$G$60,4,0),0)</f>
        <v>0</v>
      </c>
      <c r="LJ70" s="745">
        <f>IFERROR(VLOOKUP(LL57,$B$57:$F$60,5,0),0)</f>
        <v>0</v>
      </c>
      <c r="LK70" s="745">
        <f>IFERROR(VLOOKUP(LL62,$B$62:$F$63,5,0),0)</f>
        <v>0</v>
      </c>
      <c r="LL70" s="745">
        <f>IFERROR(VLOOKUP(LL57,$D$57:$G$60,4,0),0)</f>
        <v>0</v>
      </c>
      <c r="LW70" s="745">
        <f>IFERROR(VLOOKUP(LY57,$B$57:$F$60,5,0),0)</f>
        <v>0</v>
      </c>
      <c r="LX70" s="745">
        <f>IFERROR(VLOOKUP(LY62,$B$62:$F$63,5,0),0)</f>
        <v>0</v>
      </c>
      <c r="LY70" s="745">
        <f>IFERROR(VLOOKUP(LY57,$D$57:$G$60,4,0),0)</f>
        <v>0</v>
      </c>
    </row>
    <row r="71" spans="2:346" ht="16.5" thickBot="1" x14ac:dyDescent="0.3">
      <c r="B71" s="910" t="str">
        <f>Sprache!$E$191</f>
        <v>Hinweis</v>
      </c>
      <c r="C71" s="910"/>
      <c r="D71" s="910"/>
      <c r="E71" s="910"/>
      <c r="F71" s="910"/>
      <c r="G71" s="910"/>
      <c r="H71" s="910"/>
      <c r="I71" s="554"/>
      <c r="J71" s="745">
        <f t="shared" ref="J71:J73" si="911">IFERROR(VLOOKUP(L58,$B$57:$F$60,5,0),0)</f>
        <v>0</v>
      </c>
      <c r="K71" s="745">
        <f>IFERROR(VLOOKUP(L63,$B$62:$F$63,5,0),0)</f>
        <v>0</v>
      </c>
      <c r="L71" s="745">
        <f t="shared" ref="L71:L73" si="912">IFERROR(VLOOKUP(L58,$D$57:$G$60,4,0),0)</f>
        <v>0</v>
      </c>
      <c r="M71" s="75"/>
      <c r="N71"/>
      <c r="O71"/>
      <c r="P71"/>
      <c r="Q71"/>
      <c r="R71"/>
      <c r="S71"/>
      <c r="T71"/>
      <c r="U71"/>
      <c r="W71" s="745">
        <f t="shared" ref="W71:W73" si="913">IFERROR(VLOOKUP(Y58,$B$57:$F$60,5,0),0)</f>
        <v>0</v>
      </c>
      <c r="X71" s="745">
        <f>IFERROR(VLOOKUP(Y63,$B$62:$F$63,5,0),0)</f>
        <v>0</v>
      </c>
      <c r="Y71" s="745">
        <f t="shared" ref="Y71:Y73" si="914">IFERROR(VLOOKUP(Y58,$D$57:$G$60,4,0),0)</f>
        <v>0</v>
      </c>
      <c r="Z71" s="75"/>
      <c r="AA71"/>
      <c r="AB71"/>
      <c r="AC71"/>
      <c r="AD71"/>
      <c r="AE71"/>
      <c r="AF71"/>
      <c r="AG71"/>
      <c r="AH71"/>
      <c r="AJ71" s="745">
        <f t="shared" ref="AJ71:AJ73" si="915">IFERROR(VLOOKUP(AL58,$B$57:$F$60,5,0),0)</f>
        <v>0</v>
      </c>
      <c r="AK71" s="745">
        <f>IFERROR(VLOOKUP(AL63,$B$62:$F$63,5,0),0)</f>
        <v>0</v>
      </c>
      <c r="AL71" s="745">
        <f t="shared" ref="AL71:AL73" si="916">IFERROR(VLOOKUP(AL58,$D$57:$G$60,4,0),0)</f>
        <v>0</v>
      </c>
      <c r="AM71" s="75"/>
      <c r="AN71"/>
      <c r="AO71"/>
      <c r="AP71"/>
      <c r="AQ71"/>
      <c r="AR71"/>
      <c r="AS71"/>
      <c r="AT71"/>
      <c r="AU71"/>
      <c r="AW71" s="745">
        <f t="shared" ref="AW71:AW73" si="917">IFERROR(VLOOKUP(AY58,$B$57:$F$60,5,0),0)</f>
        <v>0</v>
      </c>
      <c r="AX71" s="745">
        <f>IFERROR(VLOOKUP(AY63,$B$62:$F$63,5,0),0)</f>
        <v>0</v>
      </c>
      <c r="AY71" s="745">
        <f t="shared" ref="AY71:AY73" si="918">IFERROR(VLOOKUP(AY58,$D$57:$G$60,4,0),0)</f>
        <v>0</v>
      </c>
      <c r="AZ71" s="75"/>
      <c r="BA71"/>
      <c r="BB71"/>
      <c r="BC71"/>
      <c r="BD71"/>
      <c r="BE71"/>
      <c r="BF71"/>
      <c r="BG71"/>
      <c r="BH71"/>
      <c r="BJ71" s="745">
        <f t="shared" ref="BJ71:BJ73" si="919">IFERROR(VLOOKUP(BL58,$B$57:$F$60,5,0),0)</f>
        <v>0</v>
      </c>
      <c r="BK71" s="745">
        <f>IFERROR(VLOOKUP(BL63,$B$62:$F$63,5,0),0)</f>
        <v>0</v>
      </c>
      <c r="BL71" s="745">
        <f t="shared" ref="BL71:BL73" si="920">IFERROR(VLOOKUP(BL58,$D$57:$G$60,4,0),0)</f>
        <v>0</v>
      </c>
      <c r="BM71" s="75"/>
      <c r="BN71"/>
      <c r="BO71"/>
      <c r="BP71"/>
      <c r="BQ71"/>
      <c r="BR71"/>
      <c r="BS71"/>
      <c r="BT71"/>
      <c r="BU71"/>
      <c r="BW71" s="745">
        <f t="shared" ref="BW71:BW73" si="921">IFERROR(VLOOKUP(BY58,$B$57:$F$60,5,0),0)</f>
        <v>0</v>
      </c>
      <c r="BX71" s="745">
        <f>IFERROR(VLOOKUP(BY63,$B$62:$F$63,5,0),0)</f>
        <v>0</v>
      </c>
      <c r="BY71" s="745">
        <f t="shared" ref="BY71:BY73" si="922">IFERROR(VLOOKUP(BY58,$D$57:$G$60,4,0),0)</f>
        <v>0</v>
      </c>
      <c r="BZ71" s="75"/>
      <c r="CA71"/>
      <c r="CB71"/>
      <c r="CC71"/>
      <c r="CD71"/>
      <c r="CE71"/>
      <c r="CF71"/>
      <c r="CG71"/>
      <c r="CH71"/>
      <c r="CJ71" s="745">
        <f t="shared" ref="CJ71:CJ73" si="923">IFERROR(VLOOKUP(CL58,$B$57:$F$60,5,0),0)</f>
        <v>0</v>
      </c>
      <c r="CK71" s="745">
        <f>IFERROR(VLOOKUP(CL63,$B$62:$F$63,5,0),0)</f>
        <v>0</v>
      </c>
      <c r="CL71" s="745">
        <f t="shared" ref="CL71:CL73" si="924">IFERROR(VLOOKUP(CL58,$D$57:$G$60,4,0),0)</f>
        <v>0</v>
      </c>
      <c r="CM71" s="75"/>
      <c r="CN71"/>
      <c r="CO71"/>
      <c r="CP71"/>
      <c r="CQ71"/>
      <c r="CR71"/>
      <c r="CS71"/>
      <c r="CT71"/>
      <c r="CU71"/>
      <c r="CW71" s="745">
        <f t="shared" ref="CW71:CW73" si="925">IFERROR(VLOOKUP(CY58,$B$57:$F$60,5,0),0)</f>
        <v>0</v>
      </c>
      <c r="CX71" s="745">
        <f>IFERROR(VLOOKUP(CY63,$B$62:$F$63,5,0),0)</f>
        <v>0</v>
      </c>
      <c r="CY71" s="745">
        <f t="shared" ref="CY71:CY73" si="926">IFERROR(VLOOKUP(CY58,$D$57:$G$60,4,0),0)</f>
        <v>0</v>
      </c>
      <c r="CZ71" s="75"/>
      <c r="DA71"/>
      <c r="DB71"/>
      <c r="DC71"/>
      <c r="DD71"/>
      <c r="DE71"/>
      <c r="DF71"/>
      <c r="DG71"/>
      <c r="DH71"/>
      <c r="DJ71" s="745">
        <f t="shared" ref="DJ71:DJ73" si="927">IFERROR(VLOOKUP(DL58,$B$57:$F$60,5,0),0)</f>
        <v>0</v>
      </c>
      <c r="DK71" s="745">
        <f>IFERROR(VLOOKUP(DL63,$B$62:$F$63,5,0),0)</f>
        <v>0</v>
      </c>
      <c r="DL71" s="745">
        <f t="shared" ref="DL71:DL73" si="928">IFERROR(VLOOKUP(DL58,$D$57:$G$60,4,0),0)</f>
        <v>0</v>
      </c>
      <c r="DM71" s="75"/>
      <c r="DN71"/>
      <c r="DO71"/>
      <c r="DP71"/>
      <c r="DQ71"/>
      <c r="DR71"/>
      <c r="DS71"/>
      <c r="DT71"/>
      <c r="DU71"/>
      <c r="DW71" s="745">
        <f t="shared" ref="DW71:DW73" si="929">IFERROR(VLOOKUP(DY58,$B$57:$F$60,5,0),0)</f>
        <v>0</v>
      </c>
      <c r="DX71" s="745">
        <f>IFERROR(VLOOKUP(DY63,$B$62:$F$63,5,0),0)</f>
        <v>0</v>
      </c>
      <c r="DY71" s="745">
        <f t="shared" ref="DY71:DY73" si="930">IFERROR(VLOOKUP(DY58,$D$57:$G$60,4,0),0)</f>
        <v>0</v>
      </c>
      <c r="DZ71" s="75"/>
      <c r="EA71"/>
      <c r="EB71"/>
      <c r="EC71"/>
      <c r="ED71"/>
      <c r="EE71"/>
      <c r="EF71"/>
      <c r="EG71"/>
      <c r="EH71"/>
      <c r="EJ71" s="745">
        <f t="shared" ref="EJ71:EJ73" si="931">IFERROR(VLOOKUP(EL58,$B$57:$F$60,5,0),0)</f>
        <v>0</v>
      </c>
      <c r="EK71" s="745">
        <f>IFERROR(VLOOKUP(EL63,$B$62:$F$63,5,0),0)</f>
        <v>0</v>
      </c>
      <c r="EL71" s="745">
        <f t="shared" ref="EL71:EL73" si="932">IFERROR(VLOOKUP(EL58,$D$57:$G$60,4,0),0)</f>
        <v>0</v>
      </c>
      <c r="EM71" s="75"/>
      <c r="EN71"/>
      <c r="EO71"/>
      <c r="EP71"/>
      <c r="EQ71"/>
      <c r="ER71"/>
      <c r="ES71"/>
      <c r="ET71"/>
      <c r="EU71"/>
      <c r="EW71" s="745">
        <f t="shared" ref="EW71:EW73" si="933">IFERROR(VLOOKUP(EY58,$B$57:$F$60,5,0),0)</f>
        <v>0</v>
      </c>
      <c r="EX71" s="745">
        <f>IFERROR(VLOOKUP(EY63,$B$62:$F$63,5,0),0)</f>
        <v>0</v>
      </c>
      <c r="EY71" s="745">
        <f t="shared" ref="EY71:EY73" si="934">IFERROR(VLOOKUP(EY58,$D$57:$G$60,4,0),0)</f>
        <v>0</v>
      </c>
      <c r="EZ71" s="75"/>
      <c r="FA71"/>
      <c r="FB71"/>
      <c r="FC71"/>
      <c r="FD71"/>
      <c r="FE71"/>
      <c r="FF71"/>
      <c r="FG71"/>
      <c r="FH71"/>
      <c r="FJ71" s="745">
        <f t="shared" ref="FJ71:FJ73" si="935">IFERROR(VLOOKUP(FL58,$B$57:$F$60,5,0),0)</f>
        <v>0</v>
      </c>
      <c r="FK71" s="745">
        <f>IFERROR(VLOOKUP(FL63,$B$62:$F$63,5,0),0)</f>
        <v>0</v>
      </c>
      <c r="FL71" s="745">
        <f t="shared" ref="FL71:FL73" si="936">IFERROR(VLOOKUP(FL58,$D$57:$G$60,4,0),0)</f>
        <v>0</v>
      </c>
      <c r="FM71" s="75"/>
      <c r="FN71"/>
      <c r="FO71"/>
      <c r="FP71"/>
      <c r="FQ71"/>
      <c r="FR71"/>
      <c r="FS71"/>
      <c r="FT71"/>
      <c r="FU71"/>
      <c r="FW71" s="745">
        <f t="shared" ref="FW71:FW73" si="937">IFERROR(VLOOKUP(FY58,$B$57:$F$60,5,0),0)</f>
        <v>0</v>
      </c>
      <c r="FX71" s="745">
        <f>IFERROR(VLOOKUP(FY63,$B$62:$F$63,5,0),0)</f>
        <v>0</v>
      </c>
      <c r="FY71" s="745">
        <f t="shared" ref="FY71:FY73" si="938">IFERROR(VLOOKUP(FY58,$D$57:$G$60,4,0),0)</f>
        <v>0</v>
      </c>
      <c r="FZ71" s="75"/>
      <c r="GA71"/>
      <c r="GB71"/>
      <c r="GC71"/>
      <c r="GD71"/>
      <c r="GE71"/>
      <c r="GF71"/>
      <c r="GG71"/>
      <c r="GH71"/>
      <c r="GJ71" s="745">
        <f t="shared" ref="GJ71:GJ73" si="939">IFERROR(VLOOKUP(GL58,$B$57:$F$60,5,0),0)</f>
        <v>0</v>
      </c>
      <c r="GK71" s="745">
        <f>IFERROR(VLOOKUP(GL63,$B$62:$F$63,5,0),0)</f>
        <v>0</v>
      </c>
      <c r="GL71" s="745">
        <f t="shared" ref="GL71:GL73" si="940">IFERROR(VLOOKUP(GL58,$D$57:$G$60,4,0),0)</f>
        <v>0</v>
      </c>
      <c r="GM71" s="75"/>
      <c r="GN71"/>
      <c r="GO71"/>
      <c r="GP71"/>
      <c r="GQ71"/>
      <c r="GR71"/>
      <c r="GS71"/>
      <c r="GT71"/>
      <c r="GU71"/>
      <c r="GW71" s="745">
        <f t="shared" ref="GW71:GW73" si="941">IFERROR(VLOOKUP(GY58,$B$57:$F$60,5,0),0)</f>
        <v>0</v>
      </c>
      <c r="GX71" s="745">
        <f>IFERROR(VLOOKUP(GY63,$B$62:$F$63,5,0),0)</f>
        <v>0</v>
      </c>
      <c r="GY71" s="745">
        <f t="shared" ref="GY71:GY73" si="942">IFERROR(VLOOKUP(GY58,$D$57:$G$60,4,0),0)</f>
        <v>0</v>
      </c>
      <c r="GZ71" s="75"/>
      <c r="HA71"/>
      <c r="HB71"/>
      <c r="HC71"/>
      <c r="HD71"/>
      <c r="HE71"/>
      <c r="HF71"/>
      <c r="HG71"/>
      <c r="HH71"/>
      <c r="HJ71" s="745">
        <f t="shared" ref="HJ71:HJ73" si="943">IFERROR(VLOOKUP(HL58,$B$57:$F$60,5,0),0)</f>
        <v>0</v>
      </c>
      <c r="HK71" s="745">
        <f>IFERROR(VLOOKUP(HL63,$B$62:$F$63,5,0),0)</f>
        <v>0</v>
      </c>
      <c r="HL71" s="745">
        <f t="shared" ref="HL71:HL73" si="944">IFERROR(VLOOKUP(HL58,$D$57:$G$60,4,0),0)</f>
        <v>0</v>
      </c>
      <c r="HM71" s="75"/>
      <c r="HN71"/>
      <c r="HO71"/>
      <c r="HP71"/>
      <c r="HQ71"/>
      <c r="HR71"/>
      <c r="HS71"/>
      <c r="HT71"/>
      <c r="HU71"/>
      <c r="HW71" s="745">
        <f t="shared" ref="HW71:HW73" si="945">IFERROR(VLOOKUP(HY58,$B$57:$F$60,5,0),0)</f>
        <v>0</v>
      </c>
      <c r="HX71" s="745">
        <f>IFERROR(VLOOKUP(HY63,$B$62:$F$63,5,0),0)</f>
        <v>0</v>
      </c>
      <c r="HY71" s="745">
        <f t="shared" ref="HY71:HY73" si="946">IFERROR(VLOOKUP(HY58,$D$57:$G$60,4,0),0)</f>
        <v>0</v>
      </c>
      <c r="HZ71" s="75"/>
      <c r="IA71"/>
      <c r="IB71"/>
      <c r="IC71"/>
      <c r="ID71"/>
      <c r="IE71"/>
      <c r="IF71"/>
      <c r="IG71"/>
      <c r="IH71"/>
      <c r="IJ71" s="745">
        <f t="shared" ref="IJ71:IJ73" si="947">IFERROR(VLOOKUP(IL58,$B$57:$F$60,5,0),0)</f>
        <v>0</v>
      </c>
      <c r="IK71" s="745">
        <f>IFERROR(VLOOKUP(IL63,$B$62:$F$63,5,0),0)</f>
        <v>0</v>
      </c>
      <c r="IL71" s="745">
        <f t="shared" ref="IL71:IL73" si="948">IFERROR(VLOOKUP(IL58,$D$57:$G$60,4,0),0)</f>
        <v>0</v>
      </c>
      <c r="IM71" s="75"/>
      <c r="IN71"/>
      <c r="IO71"/>
      <c r="IP71"/>
      <c r="IQ71"/>
      <c r="IR71"/>
      <c r="IS71"/>
      <c r="IT71"/>
      <c r="IU71"/>
      <c r="IW71" s="745">
        <f t="shared" ref="IW71:IW73" si="949">IFERROR(VLOOKUP(IY58,$B$57:$F$60,5,0),0)</f>
        <v>0</v>
      </c>
      <c r="IX71" s="745">
        <f>IFERROR(VLOOKUP(IY63,$B$62:$F$63,5,0),0)</f>
        <v>0</v>
      </c>
      <c r="IY71" s="745">
        <f t="shared" ref="IY71:IY73" si="950">IFERROR(VLOOKUP(IY58,$D$57:$G$60,4,0),0)</f>
        <v>0</v>
      </c>
      <c r="IZ71" s="75"/>
      <c r="JA71"/>
      <c r="JB71"/>
      <c r="JC71"/>
      <c r="JD71"/>
      <c r="JE71"/>
      <c r="JF71"/>
      <c r="JG71"/>
      <c r="JH71"/>
      <c r="JJ71" s="745">
        <f t="shared" ref="JJ71:JJ73" si="951">IFERROR(VLOOKUP(JL58,$B$57:$F$60,5,0),0)</f>
        <v>0</v>
      </c>
      <c r="JK71" s="745">
        <f>IFERROR(VLOOKUP(JL63,$B$62:$F$63,5,0),0)</f>
        <v>0</v>
      </c>
      <c r="JL71" s="745">
        <f t="shared" ref="JL71:JL73" si="952">IFERROR(VLOOKUP(JL58,$D$57:$G$60,4,0),0)</f>
        <v>0</v>
      </c>
      <c r="JM71" s="75"/>
      <c r="JN71"/>
      <c r="JO71"/>
      <c r="JP71"/>
      <c r="JQ71"/>
      <c r="JR71"/>
      <c r="JS71"/>
      <c r="JT71"/>
      <c r="JU71"/>
      <c r="JW71" s="745">
        <f t="shared" ref="JW71:JW73" si="953">IFERROR(VLOOKUP(JY58,$B$57:$F$60,5,0),0)</f>
        <v>0</v>
      </c>
      <c r="JX71" s="745">
        <f>IFERROR(VLOOKUP(JY63,$B$62:$F$63,5,0),0)</f>
        <v>0</v>
      </c>
      <c r="JY71" s="745">
        <f t="shared" ref="JY71:JY73" si="954">IFERROR(VLOOKUP(JY58,$D$57:$G$60,4,0),0)</f>
        <v>0</v>
      </c>
      <c r="JZ71" s="75"/>
      <c r="KA71"/>
      <c r="KB71"/>
      <c r="KC71"/>
      <c r="KD71"/>
      <c r="KE71"/>
      <c r="KF71"/>
      <c r="KG71"/>
      <c r="KH71"/>
      <c r="KJ71" s="745">
        <f t="shared" ref="KJ71:KJ73" si="955">IFERROR(VLOOKUP(KL58,$B$57:$F$60,5,0),0)</f>
        <v>0</v>
      </c>
      <c r="KK71" s="745">
        <f>IFERROR(VLOOKUP(KL63,$B$62:$F$63,5,0),0)</f>
        <v>0</v>
      </c>
      <c r="KL71" s="745">
        <f t="shared" ref="KL71:KL73" si="956">IFERROR(VLOOKUP(KL58,$D$57:$G$60,4,0),0)</f>
        <v>0</v>
      </c>
      <c r="KM71" s="75"/>
      <c r="KN71"/>
      <c r="KO71"/>
      <c r="KP71"/>
      <c r="KQ71"/>
      <c r="KR71"/>
      <c r="KS71"/>
      <c r="KT71"/>
      <c r="KU71"/>
      <c r="KW71" s="745">
        <f t="shared" ref="KW71:KW73" si="957">IFERROR(VLOOKUP(KY58,$B$57:$F$60,5,0),0)</f>
        <v>0</v>
      </c>
      <c r="KX71" s="745">
        <f>IFERROR(VLOOKUP(KY63,$B$62:$F$63,5,0),0)</f>
        <v>0</v>
      </c>
      <c r="KY71" s="745">
        <f t="shared" ref="KY71:KY73" si="958">IFERROR(VLOOKUP(KY58,$D$57:$G$60,4,0),0)</f>
        <v>0</v>
      </c>
      <c r="KZ71" s="75"/>
      <c r="LA71"/>
      <c r="LB71"/>
      <c r="LC71"/>
      <c r="LD71"/>
      <c r="LE71"/>
      <c r="LF71"/>
      <c r="LG71"/>
      <c r="LH71"/>
      <c r="LJ71" s="745">
        <f t="shared" ref="LJ71:LJ73" si="959">IFERROR(VLOOKUP(LL58,$B$57:$F$60,5,0),0)</f>
        <v>0</v>
      </c>
      <c r="LK71" s="745">
        <f>IFERROR(VLOOKUP(LL63,$B$62:$F$63,5,0),0)</f>
        <v>0</v>
      </c>
      <c r="LL71" s="745">
        <f t="shared" ref="LL71:LL73" si="960">IFERROR(VLOOKUP(LL58,$D$57:$G$60,4,0),0)</f>
        <v>0</v>
      </c>
      <c r="LM71" s="75"/>
      <c r="LN71"/>
      <c r="LO71"/>
      <c r="LP71"/>
      <c r="LQ71"/>
      <c r="LR71"/>
      <c r="LS71"/>
      <c r="LT71"/>
      <c r="LU71"/>
      <c r="LW71" s="745">
        <f t="shared" ref="LW71:LW73" si="961">IFERROR(VLOOKUP(LY58,$B$57:$F$60,5,0),0)</f>
        <v>0</v>
      </c>
      <c r="LX71" s="745">
        <f>IFERROR(VLOOKUP(LY63,$B$62:$F$63,5,0),0)</f>
        <v>0</v>
      </c>
      <c r="LY71" s="745">
        <f t="shared" ref="LY71:LY73" si="962">IFERROR(VLOOKUP(LY58,$D$57:$G$60,4,0),0)</f>
        <v>0</v>
      </c>
      <c r="LZ71" s="75"/>
      <c r="MA71"/>
      <c r="MB71"/>
      <c r="MC71"/>
      <c r="MD71"/>
      <c r="ME71"/>
      <c r="MF71"/>
      <c r="MG71"/>
      <c r="MH71"/>
    </row>
    <row r="72" spans="2:346" ht="16.5" thickTop="1" x14ac:dyDescent="0.25">
      <c r="B72" s="911" t="str">
        <f>Sprache!$E$200</f>
        <v>Um zum Beispiel zehn weitere Personen hinzuzufügen, selektiere die Spalten HJ bis MH und kopiere sie nach rechts. Fertig. (Blattschutz entfernen!)</v>
      </c>
      <c r="C72" s="912"/>
      <c r="D72" s="912"/>
      <c r="E72" s="912"/>
      <c r="F72" s="912"/>
      <c r="G72" s="912"/>
      <c r="H72" s="913"/>
      <c r="I72" s="554"/>
      <c r="J72" s="745">
        <f t="shared" si="911"/>
        <v>0</v>
      </c>
      <c r="K72" s="745">
        <f>IFERROR(VLOOKUP(L62,$D$62:$G$63,4,0),0)</f>
        <v>0</v>
      </c>
      <c r="L72" s="745">
        <f t="shared" si="912"/>
        <v>0</v>
      </c>
      <c r="Q72"/>
      <c r="R72"/>
      <c r="S72"/>
      <c r="T72"/>
      <c r="U72"/>
      <c r="W72" s="745">
        <f t="shared" si="913"/>
        <v>0</v>
      </c>
      <c r="X72" s="745">
        <f>IFERROR(VLOOKUP(Y62,$D$62:$G$63,4,0),0)</f>
        <v>0</v>
      </c>
      <c r="Y72" s="745">
        <f t="shared" si="914"/>
        <v>0</v>
      </c>
      <c r="AD72"/>
      <c r="AE72"/>
      <c r="AF72"/>
      <c r="AG72"/>
      <c r="AH72"/>
      <c r="AJ72" s="745">
        <f t="shared" si="915"/>
        <v>0</v>
      </c>
      <c r="AK72" s="745">
        <f>IFERROR(VLOOKUP(AL62,$D$62:$G$63,4,0),0)</f>
        <v>0</v>
      </c>
      <c r="AL72" s="745">
        <f t="shared" si="916"/>
        <v>0</v>
      </c>
      <c r="AQ72"/>
      <c r="AR72"/>
      <c r="AS72"/>
      <c r="AT72"/>
      <c r="AU72"/>
      <c r="AW72" s="745">
        <f t="shared" si="917"/>
        <v>0</v>
      </c>
      <c r="AX72" s="745">
        <f>IFERROR(VLOOKUP(AY62,$D$62:$G$63,4,0),0)</f>
        <v>0</v>
      </c>
      <c r="AY72" s="745">
        <f t="shared" si="918"/>
        <v>0</v>
      </c>
      <c r="BD72"/>
      <c r="BE72"/>
      <c r="BF72"/>
      <c r="BG72"/>
      <c r="BH72"/>
      <c r="BJ72" s="745">
        <f t="shared" si="919"/>
        <v>0</v>
      </c>
      <c r="BK72" s="745">
        <f>IFERROR(VLOOKUP(BL62,$D$62:$G$63,4,0),0)</f>
        <v>0</v>
      </c>
      <c r="BL72" s="745">
        <f t="shared" si="920"/>
        <v>0</v>
      </c>
      <c r="BQ72"/>
      <c r="BR72"/>
      <c r="BS72"/>
      <c r="BT72"/>
      <c r="BU72"/>
      <c r="BW72" s="745">
        <f t="shared" si="921"/>
        <v>0</v>
      </c>
      <c r="BX72" s="745">
        <f>IFERROR(VLOOKUP(BY62,$D$62:$G$63,4,0),0)</f>
        <v>0</v>
      </c>
      <c r="BY72" s="745">
        <f t="shared" si="922"/>
        <v>0</v>
      </c>
      <c r="CD72"/>
      <c r="CE72"/>
      <c r="CF72"/>
      <c r="CG72"/>
      <c r="CH72"/>
      <c r="CJ72" s="745">
        <f t="shared" si="923"/>
        <v>0</v>
      </c>
      <c r="CK72" s="745">
        <f>IFERROR(VLOOKUP(CL62,$D$62:$G$63,4,0),0)</f>
        <v>0</v>
      </c>
      <c r="CL72" s="745">
        <f t="shared" si="924"/>
        <v>0</v>
      </c>
      <c r="CQ72"/>
      <c r="CR72"/>
      <c r="CS72"/>
      <c r="CT72"/>
      <c r="CU72"/>
      <c r="CW72" s="745">
        <f t="shared" si="925"/>
        <v>0</v>
      </c>
      <c r="CX72" s="745">
        <f>IFERROR(VLOOKUP(CY62,$D$62:$G$63,4,0),0)</f>
        <v>0</v>
      </c>
      <c r="CY72" s="745">
        <f t="shared" si="926"/>
        <v>0</v>
      </c>
      <c r="DD72"/>
      <c r="DE72"/>
      <c r="DF72"/>
      <c r="DG72"/>
      <c r="DH72"/>
      <c r="DJ72" s="745">
        <f t="shared" si="927"/>
        <v>0</v>
      </c>
      <c r="DK72" s="745">
        <f>IFERROR(VLOOKUP(DL62,$D$62:$G$63,4,0),0)</f>
        <v>0</v>
      </c>
      <c r="DL72" s="745">
        <f t="shared" si="928"/>
        <v>0</v>
      </c>
      <c r="DQ72"/>
      <c r="DR72"/>
      <c r="DS72"/>
      <c r="DT72"/>
      <c r="DU72"/>
      <c r="DW72" s="745">
        <f t="shared" si="929"/>
        <v>0</v>
      </c>
      <c r="DX72" s="745">
        <f>IFERROR(VLOOKUP(DY62,$D$62:$G$63,4,0),0)</f>
        <v>0</v>
      </c>
      <c r="DY72" s="745">
        <f t="shared" si="930"/>
        <v>0</v>
      </c>
      <c r="ED72"/>
      <c r="EE72"/>
      <c r="EF72"/>
      <c r="EG72"/>
      <c r="EH72"/>
      <c r="EJ72" s="745">
        <f t="shared" si="931"/>
        <v>0</v>
      </c>
      <c r="EK72" s="745">
        <f>IFERROR(VLOOKUP(EL62,$D$62:$G$63,4,0),0)</f>
        <v>0</v>
      </c>
      <c r="EL72" s="745">
        <f t="shared" si="932"/>
        <v>0</v>
      </c>
      <c r="EQ72"/>
      <c r="ER72"/>
      <c r="ES72"/>
      <c r="ET72"/>
      <c r="EU72"/>
      <c r="EW72" s="745">
        <f t="shared" si="933"/>
        <v>0</v>
      </c>
      <c r="EX72" s="745">
        <f>IFERROR(VLOOKUP(EY62,$D$62:$G$63,4,0),0)</f>
        <v>0</v>
      </c>
      <c r="EY72" s="745">
        <f t="shared" si="934"/>
        <v>0</v>
      </c>
      <c r="FD72"/>
      <c r="FE72"/>
      <c r="FF72"/>
      <c r="FG72"/>
      <c r="FH72"/>
      <c r="FJ72" s="745">
        <f t="shared" si="935"/>
        <v>0</v>
      </c>
      <c r="FK72" s="745">
        <f>IFERROR(VLOOKUP(FL62,$D$62:$G$63,4,0),0)</f>
        <v>0</v>
      </c>
      <c r="FL72" s="745">
        <f t="shared" si="936"/>
        <v>0</v>
      </c>
      <c r="FQ72"/>
      <c r="FR72"/>
      <c r="FS72"/>
      <c r="FT72"/>
      <c r="FU72"/>
      <c r="FW72" s="745">
        <f t="shared" si="937"/>
        <v>0</v>
      </c>
      <c r="FX72" s="745">
        <f>IFERROR(VLOOKUP(FY62,$D$62:$G$63,4,0),0)</f>
        <v>0</v>
      </c>
      <c r="FY72" s="745">
        <f t="shared" si="938"/>
        <v>0</v>
      </c>
      <c r="GD72"/>
      <c r="GE72"/>
      <c r="GF72"/>
      <c r="GG72"/>
      <c r="GH72"/>
      <c r="GJ72" s="745">
        <f t="shared" si="939"/>
        <v>0</v>
      </c>
      <c r="GK72" s="745">
        <f>IFERROR(VLOOKUP(GL62,$D$62:$G$63,4,0),0)</f>
        <v>0</v>
      </c>
      <c r="GL72" s="745">
        <f t="shared" si="940"/>
        <v>0</v>
      </c>
      <c r="GQ72"/>
      <c r="GR72"/>
      <c r="GS72"/>
      <c r="GT72"/>
      <c r="GU72"/>
      <c r="GW72" s="745">
        <f t="shared" si="941"/>
        <v>0</v>
      </c>
      <c r="GX72" s="745">
        <f>IFERROR(VLOOKUP(GY62,$D$62:$G$63,4,0),0)</f>
        <v>0</v>
      </c>
      <c r="GY72" s="745">
        <f t="shared" si="942"/>
        <v>0</v>
      </c>
      <c r="HD72"/>
      <c r="HE72"/>
      <c r="HF72"/>
      <c r="HG72"/>
      <c r="HH72"/>
      <c r="HJ72" s="745">
        <f t="shared" si="943"/>
        <v>0</v>
      </c>
      <c r="HK72" s="745">
        <f>IFERROR(VLOOKUP(HL62,$D$62:$G$63,4,0),0)</f>
        <v>0</v>
      </c>
      <c r="HL72" s="745">
        <f t="shared" si="944"/>
        <v>0</v>
      </c>
      <c r="HQ72"/>
      <c r="HR72"/>
      <c r="HS72"/>
      <c r="HT72"/>
      <c r="HU72"/>
      <c r="HW72" s="745">
        <f t="shared" si="945"/>
        <v>0</v>
      </c>
      <c r="HX72" s="745">
        <f>IFERROR(VLOOKUP(HY62,$D$62:$G$63,4,0),0)</f>
        <v>0</v>
      </c>
      <c r="HY72" s="745">
        <f t="shared" si="946"/>
        <v>0</v>
      </c>
      <c r="ID72"/>
      <c r="IE72"/>
      <c r="IF72"/>
      <c r="IG72"/>
      <c r="IH72"/>
      <c r="IJ72" s="745">
        <f t="shared" si="947"/>
        <v>0</v>
      </c>
      <c r="IK72" s="745">
        <f>IFERROR(VLOOKUP(IL62,$D$62:$G$63,4,0),0)</f>
        <v>0</v>
      </c>
      <c r="IL72" s="745">
        <f t="shared" si="948"/>
        <v>0</v>
      </c>
      <c r="IQ72"/>
      <c r="IR72"/>
      <c r="IS72"/>
      <c r="IT72"/>
      <c r="IU72"/>
      <c r="IW72" s="745">
        <f t="shared" si="949"/>
        <v>0</v>
      </c>
      <c r="IX72" s="745">
        <f>IFERROR(VLOOKUP(IY62,$D$62:$G$63,4,0),0)</f>
        <v>0</v>
      </c>
      <c r="IY72" s="745">
        <f t="shared" si="950"/>
        <v>0</v>
      </c>
      <c r="JD72"/>
      <c r="JE72"/>
      <c r="JF72"/>
      <c r="JG72"/>
      <c r="JH72"/>
      <c r="JJ72" s="745">
        <f t="shared" si="951"/>
        <v>0</v>
      </c>
      <c r="JK72" s="745">
        <f>IFERROR(VLOOKUP(JL62,$D$62:$G$63,4,0),0)</f>
        <v>0</v>
      </c>
      <c r="JL72" s="745">
        <f t="shared" si="952"/>
        <v>0</v>
      </c>
      <c r="JQ72"/>
      <c r="JR72"/>
      <c r="JS72"/>
      <c r="JT72"/>
      <c r="JU72"/>
      <c r="JW72" s="745">
        <f t="shared" si="953"/>
        <v>0</v>
      </c>
      <c r="JX72" s="745">
        <f>IFERROR(VLOOKUP(JY62,$D$62:$G$63,4,0),0)</f>
        <v>0</v>
      </c>
      <c r="JY72" s="745">
        <f t="shared" si="954"/>
        <v>0</v>
      </c>
      <c r="KD72"/>
      <c r="KE72"/>
      <c r="KF72"/>
      <c r="KG72"/>
      <c r="KH72"/>
      <c r="KJ72" s="745">
        <f t="shared" si="955"/>
        <v>0</v>
      </c>
      <c r="KK72" s="745">
        <f>IFERROR(VLOOKUP(KL62,$D$62:$G$63,4,0),0)</f>
        <v>0</v>
      </c>
      <c r="KL72" s="745">
        <f t="shared" si="956"/>
        <v>0</v>
      </c>
      <c r="KQ72"/>
      <c r="KR72"/>
      <c r="KS72"/>
      <c r="KT72"/>
      <c r="KU72"/>
      <c r="KW72" s="745">
        <f t="shared" si="957"/>
        <v>0</v>
      </c>
      <c r="KX72" s="745">
        <f>IFERROR(VLOOKUP(KY62,$D$62:$G$63,4,0),0)</f>
        <v>0</v>
      </c>
      <c r="KY72" s="745">
        <f t="shared" si="958"/>
        <v>0</v>
      </c>
      <c r="LD72"/>
      <c r="LE72"/>
      <c r="LF72"/>
      <c r="LG72"/>
      <c r="LH72"/>
      <c r="LJ72" s="745">
        <f t="shared" si="959"/>
        <v>0</v>
      </c>
      <c r="LK72" s="745">
        <f>IFERROR(VLOOKUP(LL62,$D$62:$G$63,4,0),0)</f>
        <v>0</v>
      </c>
      <c r="LL72" s="745">
        <f t="shared" si="960"/>
        <v>0</v>
      </c>
      <c r="LQ72"/>
      <c r="LR72"/>
      <c r="LS72"/>
      <c r="LT72"/>
      <c r="LU72"/>
      <c r="LW72" s="745">
        <f t="shared" si="961"/>
        <v>0</v>
      </c>
      <c r="LX72" s="745">
        <f>IFERROR(VLOOKUP(LY62,$D$62:$G$63,4,0),0)</f>
        <v>0</v>
      </c>
      <c r="LY72" s="745">
        <f t="shared" si="962"/>
        <v>0</v>
      </c>
      <c r="MD72"/>
      <c r="ME72"/>
      <c r="MF72"/>
      <c r="MG72"/>
      <c r="MH72"/>
    </row>
    <row r="73" spans="2:346" ht="15.75" customHeight="1" x14ac:dyDescent="0.25">
      <c r="B73" s="914"/>
      <c r="C73" s="915"/>
      <c r="D73" s="915"/>
      <c r="E73" s="915"/>
      <c r="F73" s="915"/>
      <c r="G73" s="915"/>
      <c r="H73" s="916"/>
      <c r="I73" s="554"/>
      <c r="J73" s="745">
        <f t="shared" si="911"/>
        <v>0</v>
      </c>
      <c r="K73" s="745">
        <f>IFERROR(VLOOKUP(L63,$D$62:$G$63,4,0),0)</f>
        <v>0</v>
      </c>
      <c r="L73" s="745">
        <f t="shared" si="912"/>
        <v>0</v>
      </c>
      <c r="Q73"/>
      <c r="R73"/>
      <c r="S73"/>
      <c r="T73"/>
      <c r="U73"/>
      <c r="W73" s="745">
        <f t="shared" si="913"/>
        <v>0</v>
      </c>
      <c r="X73" s="745">
        <f>IFERROR(VLOOKUP(Y63,$D$62:$G$63,4,0),0)</f>
        <v>0</v>
      </c>
      <c r="Y73" s="745">
        <f t="shared" si="914"/>
        <v>0</v>
      </c>
      <c r="AD73"/>
      <c r="AE73"/>
      <c r="AF73"/>
      <c r="AG73"/>
      <c r="AH73"/>
      <c r="AJ73" s="745">
        <f t="shared" si="915"/>
        <v>0</v>
      </c>
      <c r="AK73" s="745">
        <f>IFERROR(VLOOKUP(AL63,$D$62:$G$63,4,0),0)</f>
        <v>0</v>
      </c>
      <c r="AL73" s="745">
        <f t="shared" si="916"/>
        <v>0</v>
      </c>
      <c r="AQ73"/>
      <c r="AR73"/>
      <c r="AS73"/>
      <c r="AT73"/>
      <c r="AU73"/>
      <c r="AW73" s="745">
        <f t="shared" si="917"/>
        <v>0</v>
      </c>
      <c r="AX73" s="745">
        <f>IFERROR(VLOOKUP(AY63,$D$62:$G$63,4,0),0)</f>
        <v>0</v>
      </c>
      <c r="AY73" s="745">
        <f t="shared" si="918"/>
        <v>0</v>
      </c>
      <c r="BD73"/>
      <c r="BE73"/>
      <c r="BF73"/>
      <c r="BG73"/>
      <c r="BH73"/>
      <c r="BJ73" s="745">
        <f t="shared" si="919"/>
        <v>0</v>
      </c>
      <c r="BK73" s="745">
        <f>IFERROR(VLOOKUP(BL63,$D$62:$G$63,4,0),0)</f>
        <v>0</v>
      </c>
      <c r="BL73" s="745">
        <f t="shared" si="920"/>
        <v>0</v>
      </c>
      <c r="BQ73"/>
      <c r="BR73"/>
      <c r="BS73"/>
      <c r="BT73"/>
      <c r="BU73"/>
      <c r="BW73" s="745">
        <f t="shared" si="921"/>
        <v>0</v>
      </c>
      <c r="BX73" s="745">
        <f>IFERROR(VLOOKUP(BY63,$D$62:$G$63,4,0),0)</f>
        <v>0</v>
      </c>
      <c r="BY73" s="745">
        <f t="shared" si="922"/>
        <v>0</v>
      </c>
      <c r="CD73"/>
      <c r="CE73"/>
      <c r="CF73"/>
      <c r="CG73"/>
      <c r="CH73"/>
      <c r="CJ73" s="745">
        <f t="shared" si="923"/>
        <v>0</v>
      </c>
      <c r="CK73" s="745">
        <f>IFERROR(VLOOKUP(CL63,$D$62:$G$63,4,0),0)</f>
        <v>0</v>
      </c>
      <c r="CL73" s="745">
        <f t="shared" si="924"/>
        <v>0</v>
      </c>
      <c r="CQ73"/>
      <c r="CR73"/>
      <c r="CS73"/>
      <c r="CT73"/>
      <c r="CU73"/>
      <c r="CW73" s="745">
        <f t="shared" si="925"/>
        <v>0</v>
      </c>
      <c r="CX73" s="745">
        <f>IFERROR(VLOOKUP(CY63,$D$62:$G$63,4,0),0)</f>
        <v>0</v>
      </c>
      <c r="CY73" s="745">
        <f t="shared" si="926"/>
        <v>0</v>
      </c>
      <c r="DD73"/>
      <c r="DE73"/>
      <c r="DF73"/>
      <c r="DG73"/>
      <c r="DH73"/>
      <c r="DJ73" s="745">
        <f t="shared" si="927"/>
        <v>0</v>
      </c>
      <c r="DK73" s="745">
        <f>IFERROR(VLOOKUP(DL63,$D$62:$G$63,4,0),0)</f>
        <v>0</v>
      </c>
      <c r="DL73" s="745">
        <f t="shared" si="928"/>
        <v>0</v>
      </c>
      <c r="DQ73"/>
      <c r="DR73"/>
      <c r="DS73"/>
      <c r="DT73"/>
      <c r="DU73"/>
      <c r="DW73" s="745">
        <f t="shared" si="929"/>
        <v>0</v>
      </c>
      <c r="DX73" s="745">
        <f>IFERROR(VLOOKUP(DY63,$D$62:$G$63,4,0),0)</f>
        <v>0</v>
      </c>
      <c r="DY73" s="745">
        <f t="shared" si="930"/>
        <v>0</v>
      </c>
      <c r="ED73"/>
      <c r="EE73"/>
      <c r="EF73"/>
      <c r="EG73"/>
      <c r="EH73"/>
      <c r="EJ73" s="745">
        <f t="shared" si="931"/>
        <v>0</v>
      </c>
      <c r="EK73" s="745">
        <f>IFERROR(VLOOKUP(EL63,$D$62:$G$63,4,0),0)</f>
        <v>0</v>
      </c>
      <c r="EL73" s="745">
        <f t="shared" si="932"/>
        <v>0</v>
      </c>
      <c r="EQ73"/>
      <c r="ER73"/>
      <c r="ES73"/>
      <c r="ET73"/>
      <c r="EU73"/>
      <c r="EW73" s="745">
        <f t="shared" si="933"/>
        <v>0</v>
      </c>
      <c r="EX73" s="745">
        <f>IFERROR(VLOOKUP(EY63,$D$62:$G$63,4,0),0)</f>
        <v>0</v>
      </c>
      <c r="EY73" s="745">
        <f t="shared" si="934"/>
        <v>0</v>
      </c>
      <c r="FD73"/>
      <c r="FE73"/>
      <c r="FF73"/>
      <c r="FG73"/>
      <c r="FH73"/>
      <c r="FJ73" s="745">
        <f t="shared" si="935"/>
        <v>0</v>
      </c>
      <c r="FK73" s="745">
        <f>IFERROR(VLOOKUP(FL63,$D$62:$G$63,4,0),0)</f>
        <v>0</v>
      </c>
      <c r="FL73" s="745">
        <f t="shared" si="936"/>
        <v>0</v>
      </c>
      <c r="FQ73"/>
      <c r="FR73"/>
      <c r="FS73"/>
      <c r="FT73"/>
      <c r="FU73"/>
      <c r="FW73" s="745">
        <f t="shared" si="937"/>
        <v>0</v>
      </c>
      <c r="FX73" s="745">
        <f>IFERROR(VLOOKUP(FY63,$D$62:$G$63,4,0),0)</f>
        <v>0</v>
      </c>
      <c r="FY73" s="745">
        <f t="shared" si="938"/>
        <v>0</v>
      </c>
      <c r="GD73"/>
      <c r="GE73"/>
      <c r="GF73"/>
      <c r="GG73"/>
      <c r="GH73"/>
      <c r="GJ73" s="745">
        <f t="shared" si="939"/>
        <v>0</v>
      </c>
      <c r="GK73" s="745">
        <f>IFERROR(VLOOKUP(GL63,$D$62:$G$63,4,0),0)</f>
        <v>0</v>
      </c>
      <c r="GL73" s="745">
        <f t="shared" si="940"/>
        <v>0</v>
      </c>
      <c r="GQ73"/>
      <c r="GR73"/>
      <c r="GS73"/>
      <c r="GT73"/>
      <c r="GU73"/>
      <c r="GW73" s="745">
        <f t="shared" si="941"/>
        <v>0</v>
      </c>
      <c r="GX73" s="745">
        <f>IFERROR(VLOOKUP(GY63,$D$62:$G$63,4,0),0)</f>
        <v>0</v>
      </c>
      <c r="GY73" s="745">
        <f t="shared" si="942"/>
        <v>0</v>
      </c>
      <c r="HD73"/>
      <c r="HE73"/>
      <c r="HF73"/>
      <c r="HG73"/>
      <c r="HH73"/>
      <c r="HJ73" s="745">
        <f t="shared" si="943"/>
        <v>0</v>
      </c>
      <c r="HK73" s="745">
        <f>IFERROR(VLOOKUP(HL63,$D$62:$G$63,4,0),0)</f>
        <v>0</v>
      </c>
      <c r="HL73" s="745">
        <f t="shared" si="944"/>
        <v>0</v>
      </c>
      <c r="HQ73"/>
      <c r="HR73"/>
      <c r="HS73"/>
      <c r="HT73"/>
      <c r="HU73"/>
      <c r="HW73" s="745">
        <f t="shared" si="945"/>
        <v>0</v>
      </c>
      <c r="HX73" s="745">
        <f>IFERROR(VLOOKUP(HY63,$D$62:$G$63,4,0),0)</f>
        <v>0</v>
      </c>
      <c r="HY73" s="745">
        <f t="shared" si="946"/>
        <v>0</v>
      </c>
      <c r="ID73"/>
      <c r="IE73"/>
      <c r="IF73"/>
      <c r="IG73"/>
      <c r="IH73"/>
      <c r="IJ73" s="745">
        <f t="shared" si="947"/>
        <v>0</v>
      </c>
      <c r="IK73" s="745">
        <f>IFERROR(VLOOKUP(IL63,$D$62:$G$63,4,0),0)</f>
        <v>0</v>
      </c>
      <c r="IL73" s="745">
        <f t="shared" si="948"/>
        <v>0</v>
      </c>
      <c r="IQ73"/>
      <c r="IR73"/>
      <c r="IS73"/>
      <c r="IT73"/>
      <c r="IU73"/>
      <c r="IW73" s="745">
        <f t="shared" si="949"/>
        <v>0</v>
      </c>
      <c r="IX73" s="745">
        <f>IFERROR(VLOOKUP(IY63,$D$62:$G$63,4,0),0)</f>
        <v>0</v>
      </c>
      <c r="IY73" s="745">
        <f t="shared" si="950"/>
        <v>0</v>
      </c>
      <c r="JD73"/>
      <c r="JE73"/>
      <c r="JF73"/>
      <c r="JG73"/>
      <c r="JH73"/>
      <c r="JJ73" s="745">
        <f t="shared" si="951"/>
        <v>0</v>
      </c>
      <c r="JK73" s="745">
        <f>IFERROR(VLOOKUP(JL63,$D$62:$G$63,4,0),0)</f>
        <v>0</v>
      </c>
      <c r="JL73" s="745">
        <f t="shared" si="952"/>
        <v>0</v>
      </c>
      <c r="JQ73"/>
      <c r="JR73"/>
      <c r="JS73"/>
      <c r="JT73"/>
      <c r="JU73"/>
      <c r="JW73" s="745">
        <f t="shared" si="953"/>
        <v>0</v>
      </c>
      <c r="JX73" s="745">
        <f>IFERROR(VLOOKUP(JY63,$D$62:$G$63,4,0),0)</f>
        <v>0</v>
      </c>
      <c r="JY73" s="745">
        <f t="shared" si="954"/>
        <v>0</v>
      </c>
      <c r="KD73"/>
      <c r="KE73"/>
      <c r="KF73"/>
      <c r="KG73"/>
      <c r="KH73"/>
      <c r="KJ73" s="745">
        <f t="shared" si="955"/>
        <v>0</v>
      </c>
      <c r="KK73" s="745">
        <f>IFERROR(VLOOKUP(KL63,$D$62:$G$63,4,0),0)</f>
        <v>0</v>
      </c>
      <c r="KL73" s="745">
        <f t="shared" si="956"/>
        <v>0</v>
      </c>
      <c r="KQ73"/>
      <c r="KR73"/>
      <c r="KS73"/>
      <c r="KT73"/>
      <c r="KU73"/>
      <c r="KW73" s="745">
        <f t="shared" si="957"/>
        <v>0</v>
      </c>
      <c r="KX73" s="745">
        <f>IFERROR(VLOOKUP(KY63,$D$62:$G$63,4,0),0)</f>
        <v>0</v>
      </c>
      <c r="KY73" s="745">
        <f t="shared" si="958"/>
        <v>0</v>
      </c>
      <c r="LD73"/>
      <c r="LE73"/>
      <c r="LF73"/>
      <c r="LG73"/>
      <c r="LH73"/>
      <c r="LJ73" s="745">
        <f t="shared" si="959"/>
        <v>0</v>
      </c>
      <c r="LK73" s="745">
        <f>IFERROR(VLOOKUP(LL63,$D$62:$G$63,4,0),0)</f>
        <v>0</v>
      </c>
      <c r="LL73" s="745">
        <f t="shared" si="960"/>
        <v>0</v>
      </c>
      <c r="LQ73"/>
      <c r="LR73"/>
      <c r="LS73"/>
      <c r="LT73"/>
      <c r="LU73"/>
      <c r="LW73" s="745">
        <f t="shared" si="961"/>
        <v>0</v>
      </c>
      <c r="LX73" s="745">
        <f>IFERROR(VLOOKUP(LY63,$D$62:$G$63,4,0),0)</f>
        <v>0</v>
      </c>
      <c r="LY73" s="745">
        <f t="shared" si="962"/>
        <v>0</v>
      </c>
      <c r="MD73"/>
      <c r="ME73"/>
      <c r="MF73"/>
      <c r="MG73"/>
      <c r="MH73"/>
    </row>
    <row r="74" spans="2:346" x14ac:dyDescent="0.25">
      <c r="B74" s="914"/>
      <c r="C74" s="915"/>
      <c r="D74" s="915"/>
      <c r="E74" s="915"/>
      <c r="F74" s="915"/>
      <c r="G74" s="915"/>
      <c r="H74" s="916"/>
      <c r="I74" s="554"/>
      <c r="Q74"/>
      <c r="R74"/>
      <c r="S74"/>
      <c r="T74"/>
      <c r="U74"/>
      <c r="AD74"/>
      <c r="AE74"/>
      <c r="AF74"/>
      <c r="AG74"/>
      <c r="AH74"/>
      <c r="AQ74"/>
      <c r="AR74"/>
      <c r="AS74"/>
      <c r="AT74"/>
      <c r="AU74"/>
      <c r="BD74"/>
      <c r="BE74"/>
      <c r="BF74"/>
      <c r="BG74"/>
      <c r="BH74"/>
      <c r="BQ74"/>
      <c r="BR74"/>
      <c r="BS74"/>
      <c r="BT74"/>
      <c r="BU74"/>
      <c r="CD74"/>
      <c r="CE74"/>
      <c r="CF74"/>
      <c r="CG74"/>
      <c r="CH74"/>
      <c r="CQ74"/>
      <c r="CR74"/>
      <c r="CS74"/>
      <c r="CT74"/>
      <c r="CU74"/>
      <c r="DD74"/>
      <c r="DE74"/>
      <c r="DF74"/>
      <c r="DG74"/>
      <c r="DH74"/>
      <c r="DQ74"/>
      <c r="DR74"/>
      <c r="DS74"/>
      <c r="DT74"/>
      <c r="DU74"/>
      <c r="ED74"/>
      <c r="EE74"/>
      <c r="EF74"/>
      <c r="EG74"/>
      <c r="EH74"/>
      <c r="EQ74"/>
      <c r="ER74"/>
      <c r="ES74"/>
      <c r="ET74"/>
      <c r="EU74"/>
      <c r="FD74"/>
      <c r="FE74"/>
      <c r="FF74"/>
      <c r="FG74"/>
      <c r="FH74"/>
      <c r="FQ74"/>
      <c r="FR74"/>
      <c r="FS74"/>
      <c r="FT74"/>
      <c r="FU74"/>
      <c r="GD74"/>
      <c r="GE74"/>
      <c r="GF74"/>
      <c r="GG74"/>
      <c r="GH74"/>
      <c r="GQ74"/>
      <c r="GR74"/>
      <c r="GS74"/>
      <c r="GT74"/>
      <c r="GU74"/>
      <c r="HD74"/>
      <c r="HE74"/>
      <c r="HF74"/>
      <c r="HG74"/>
      <c r="HH74"/>
      <c r="HQ74"/>
      <c r="HR74"/>
      <c r="HS74"/>
      <c r="HT74"/>
      <c r="HU74"/>
      <c r="ID74"/>
      <c r="IE74"/>
      <c r="IF74"/>
      <c r="IG74"/>
      <c r="IH74"/>
      <c r="IQ74"/>
      <c r="IR74"/>
      <c r="IS74"/>
      <c r="IT74"/>
      <c r="IU74"/>
      <c r="JD74"/>
      <c r="JE74"/>
      <c r="JF74"/>
      <c r="JG74"/>
      <c r="JH74"/>
      <c r="JQ74"/>
      <c r="JR74"/>
      <c r="JS74"/>
      <c r="JT74"/>
      <c r="JU74"/>
      <c r="KD74"/>
      <c r="KE74"/>
      <c r="KF74"/>
      <c r="KG74"/>
      <c r="KH74"/>
      <c r="KQ74"/>
      <c r="KR74"/>
      <c r="KS74"/>
      <c r="KT74"/>
      <c r="KU74"/>
      <c r="LD74"/>
      <c r="LE74"/>
      <c r="LF74"/>
      <c r="LG74"/>
      <c r="LH74"/>
      <c r="LQ74"/>
      <c r="LR74"/>
      <c r="LS74"/>
      <c r="LT74"/>
      <c r="LU74"/>
      <c r="MD74"/>
      <c r="ME74"/>
      <c r="MF74"/>
      <c r="MG74"/>
      <c r="MH74"/>
    </row>
    <row r="75" spans="2:346" x14ac:dyDescent="0.25">
      <c r="B75" s="914" t="str">
        <f>Sprache!$E$218</f>
        <v>Im Achtelfinale, Viertelfinale und Halbfinale wird das Ergebnis ohne Elfmeterschießen vorhergesagt. Es kann also auch ein Unentschieden eingetragen werden. Im Finale und im Spiel um den dritten Platz muss das Gesamtergebnis (mit Elfmeterschießen) eingetragen werden.</v>
      </c>
      <c r="C75" s="915"/>
      <c r="D75" s="915"/>
      <c r="E75" s="915"/>
      <c r="F75" s="915"/>
      <c r="G75" s="915"/>
      <c r="H75" s="916"/>
      <c r="I75" s="554"/>
      <c r="Q75"/>
      <c r="R75"/>
      <c r="S75"/>
      <c r="T75"/>
      <c r="U75"/>
      <c r="AD75"/>
      <c r="AE75"/>
      <c r="AF75"/>
      <c r="AG75"/>
      <c r="AH75"/>
      <c r="AQ75"/>
      <c r="AR75"/>
      <c r="AS75"/>
      <c r="AT75"/>
      <c r="AU75"/>
      <c r="BD75"/>
      <c r="BE75"/>
      <c r="BF75"/>
      <c r="BG75"/>
      <c r="BH75"/>
      <c r="BQ75"/>
      <c r="BR75"/>
      <c r="BS75"/>
      <c r="BT75"/>
      <c r="BU75"/>
      <c r="CD75"/>
      <c r="CE75"/>
      <c r="CF75"/>
      <c r="CG75"/>
      <c r="CH75"/>
      <c r="CQ75"/>
      <c r="CR75"/>
      <c r="CS75"/>
      <c r="CT75"/>
      <c r="CU75"/>
      <c r="DD75"/>
      <c r="DE75"/>
      <c r="DF75"/>
      <c r="DG75"/>
      <c r="DH75"/>
      <c r="DQ75"/>
      <c r="DR75"/>
      <c r="DS75"/>
      <c r="DT75"/>
      <c r="DU75"/>
      <c r="ED75"/>
      <c r="EE75"/>
      <c r="EF75"/>
      <c r="EG75"/>
      <c r="EH75"/>
      <c r="EQ75"/>
      <c r="ER75"/>
      <c r="ES75"/>
      <c r="ET75"/>
      <c r="EU75"/>
      <c r="FD75"/>
      <c r="FE75"/>
      <c r="FF75"/>
      <c r="FG75"/>
      <c r="FH75"/>
      <c r="FQ75"/>
      <c r="FR75"/>
      <c r="FS75"/>
      <c r="FT75"/>
      <c r="FU75"/>
      <c r="GD75"/>
      <c r="GE75"/>
      <c r="GF75"/>
      <c r="GG75"/>
      <c r="GH75"/>
      <c r="GQ75"/>
      <c r="GR75"/>
      <c r="GS75"/>
      <c r="GT75"/>
      <c r="GU75"/>
      <c r="HD75"/>
      <c r="HE75"/>
      <c r="HF75"/>
      <c r="HG75"/>
      <c r="HH75"/>
      <c r="HQ75"/>
      <c r="HR75"/>
      <c r="HS75"/>
      <c r="HT75"/>
      <c r="HU75"/>
      <c r="ID75"/>
      <c r="IE75"/>
      <c r="IF75"/>
      <c r="IG75"/>
      <c r="IH75"/>
      <c r="IQ75"/>
      <c r="IR75"/>
      <c r="IS75"/>
      <c r="IT75"/>
      <c r="IU75"/>
      <c r="JD75"/>
      <c r="JE75"/>
      <c r="JF75"/>
      <c r="JG75"/>
      <c r="JH75"/>
      <c r="JQ75"/>
      <c r="JR75"/>
      <c r="JS75"/>
      <c r="JT75"/>
      <c r="JU75"/>
      <c r="KD75"/>
      <c r="KE75"/>
      <c r="KF75"/>
      <c r="KG75"/>
      <c r="KH75"/>
      <c r="KQ75"/>
      <c r="KR75"/>
      <c r="KS75"/>
      <c r="KT75"/>
      <c r="KU75"/>
      <c r="LD75"/>
      <c r="LE75"/>
      <c r="LF75"/>
      <c r="LG75"/>
      <c r="LH75"/>
      <c r="LQ75"/>
      <c r="LR75"/>
      <c r="LS75"/>
      <c r="LT75"/>
      <c r="LU75"/>
      <c r="MD75"/>
      <c r="ME75"/>
      <c r="MF75"/>
      <c r="MG75"/>
      <c r="MH75"/>
    </row>
    <row r="76" spans="2:346" x14ac:dyDescent="0.25">
      <c r="B76" s="914"/>
      <c r="C76" s="915"/>
      <c r="D76" s="915"/>
      <c r="E76" s="915"/>
      <c r="F76" s="915"/>
      <c r="G76" s="915"/>
      <c r="H76" s="916"/>
      <c r="I76" s="554"/>
      <c r="Q76"/>
      <c r="R76"/>
      <c r="S76"/>
      <c r="T76"/>
      <c r="U76"/>
      <c r="AD76"/>
      <c r="AE76"/>
      <c r="AF76"/>
      <c r="AG76"/>
      <c r="AH76"/>
      <c r="AQ76"/>
      <c r="AR76"/>
      <c r="AS76"/>
      <c r="AT76"/>
      <c r="AU76"/>
      <c r="BD76"/>
      <c r="BE76"/>
      <c r="BF76"/>
      <c r="BG76"/>
      <c r="BH76"/>
      <c r="BQ76"/>
      <c r="BR76"/>
      <c r="BS76"/>
      <c r="BT76"/>
      <c r="BU76"/>
      <c r="CD76"/>
      <c r="CE76"/>
      <c r="CF76"/>
      <c r="CG76"/>
      <c r="CH76"/>
      <c r="CQ76"/>
      <c r="CR76"/>
      <c r="CS76"/>
      <c r="CT76"/>
      <c r="CU76"/>
      <c r="DD76"/>
      <c r="DE76"/>
      <c r="DF76"/>
      <c r="DG76"/>
      <c r="DH76"/>
      <c r="DQ76"/>
      <c r="DR76"/>
      <c r="DS76"/>
      <c r="DT76"/>
      <c r="DU76"/>
      <c r="ED76"/>
      <c r="EE76"/>
      <c r="EF76"/>
      <c r="EG76"/>
      <c r="EH76"/>
      <c r="EQ76"/>
      <c r="ER76"/>
      <c r="ES76"/>
      <c r="ET76"/>
      <c r="EU76"/>
      <c r="FD76"/>
      <c r="FE76"/>
      <c r="FF76"/>
      <c r="FG76"/>
      <c r="FH76"/>
      <c r="FQ76"/>
      <c r="FR76"/>
      <c r="FS76"/>
      <c r="FT76"/>
      <c r="FU76"/>
      <c r="GD76"/>
      <c r="GE76"/>
      <c r="GF76"/>
      <c r="GG76"/>
      <c r="GH76"/>
      <c r="GQ76"/>
      <c r="GR76"/>
      <c r="GS76"/>
      <c r="GT76"/>
      <c r="GU76"/>
      <c r="HD76"/>
      <c r="HE76"/>
      <c r="HF76"/>
      <c r="HG76"/>
      <c r="HH76"/>
      <c r="HQ76"/>
      <c r="HR76"/>
      <c r="HS76"/>
      <c r="HT76"/>
      <c r="HU76"/>
      <c r="ID76"/>
      <c r="IE76"/>
      <c r="IF76"/>
      <c r="IG76"/>
      <c r="IH76"/>
      <c r="IQ76"/>
      <c r="IR76"/>
      <c r="IS76"/>
      <c r="IT76"/>
      <c r="IU76"/>
      <c r="JD76"/>
      <c r="JE76"/>
      <c r="JF76"/>
      <c r="JG76"/>
      <c r="JH76"/>
      <c r="JQ76"/>
      <c r="JR76"/>
      <c r="JS76"/>
      <c r="JT76"/>
      <c r="JU76"/>
      <c r="KD76"/>
      <c r="KE76"/>
      <c r="KF76"/>
      <c r="KG76"/>
      <c r="KH76"/>
      <c r="KQ76"/>
      <c r="KR76"/>
      <c r="KS76"/>
      <c r="KT76"/>
      <c r="KU76"/>
      <c r="LD76"/>
      <c r="LE76"/>
      <c r="LF76"/>
      <c r="LG76"/>
      <c r="LH76"/>
      <c r="LQ76"/>
      <c r="LR76"/>
      <c r="LS76"/>
      <c r="LT76"/>
      <c r="LU76"/>
      <c r="MD76"/>
      <c r="ME76"/>
      <c r="MF76"/>
      <c r="MG76"/>
      <c r="MH76"/>
    </row>
    <row r="77" spans="2:346" ht="62.25" customHeight="1" x14ac:dyDescent="0.25">
      <c r="B77" s="914"/>
      <c r="C77" s="915"/>
      <c r="D77" s="915"/>
      <c r="E77" s="915"/>
      <c r="F77" s="915"/>
      <c r="G77" s="915"/>
      <c r="H77" s="916"/>
      <c r="I77" s="554"/>
      <c r="Q77"/>
      <c r="R77"/>
      <c r="S77"/>
      <c r="T77"/>
      <c r="U77"/>
      <c r="AD77"/>
      <c r="AE77"/>
      <c r="AF77"/>
      <c r="AG77"/>
      <c r="AH77"/>
      <c r="AQ77"/>
      <c r="AR77"/>
      <c r="AS77"/>
      <c r="AT77"/>
      <c r="AU77"/>
      <c r="BD77"/>
      <c r="BE77"/>
      <c r="BF77"/>
      <c r="BG77"/>
      <c r="BH77"/>
      <c r="BQ77"/>
      <c r="BR77"/>
      <c r="BS77"/>
      <c r="BT77"/>
      <c r="BU77"/>
      <c r="CD77"/>
      <c r="CE77"/>
      <c r="CF77"/>
      <c r="CG77"/>
      <c r="CH77"/>
      <c r="CQ77"/>
      <c r="CR77"/>
      <c r="CS77"/>
      <c r="CT77"/>
      <c r="CU77"/>
      <c r="DD77"/>
      <c r="DE77"/>
      <c r="DF77"/>
      <c r="DG77"/>
      <c r="DH77"/>
      <c r="DQ77"/>
      <c r="DR77"/>
      <c r="DS77"/>
      <c r="DT77"/>
      <c r="DU77"/>
      <c r="ED77"/>
      <c r="EE77"/>
      <c r="EF77"/>
      <c r="EG77"/>
      <c r="EH77"/>
      <c r="EQ77"/>
      <c r="ER77"/>
      <c r="ES77"/>
      <c r="ET77"/>
      <c r="EU77"/>
      <c r="FD77"/>
      <c r="FE77"/>
      <c r="FF77"/>
      <c r="FG77"/>
      <c r="FH77"/>
      <c r="FQ77"/>
      <c r="FR77"/>
      <c r="FS77"/>
      <c r="FT77"/>
      <c r="FU77"/>
      <c r="GD77"/>
      <c r="GE77"/>
      <c r="GF77"/>
      <c r="GG77"/>
      <c r="GH77"/>
      <c r="GQ77"/>
      <c r="GR77"/>
      <c r="GS77"/>
      <c r="GT77"/>
      <c r="GU77"/>
      <c r="HD77"/>
      <c r="HE77"/>
      <c r="HF77"/>
      <c r="HG77"/>
      <c r="HH77"/>
      <c r="HQ77"/>
      <c r="HR77"/>
      <c r="HS77"/>
      <c r="HT77"/>
      <c r="HU77"/>
      <c r="ID77"/>
      <c r="IE77"/>
      <c r="IF77"/>
      <c r="IG77"/>
      <c r="IH77"/>
      <c r="IQ77"/>
      <c r="IR77"/>
      <c r="IS77"/>
      <c r="IT77"/>
      <c r="IU77"/>
      <c r="JD77"/>
      <c r="JE77"/>
      <c r="JF77"/>
      <c r="JG77"/>
      <c r="JH77"/>
      <c r="JQ77"/>
      <c r="JR77"/>
      <c r="JS77"/>
      <c r="JT77"/>
      <c r="JU77"/>
      <c r="KD77"/>
      <c r="KE77"/>
      <c r="KF77"/>
      <c r="KG77"/>
      <c r="KH77"/>
      <c r="KQ77"/>
      <c r="KR77"/>
      <c r="KS77"/>
      <c r="KT77"/>
      <c r="KU77"/>
      <c r="LD77"/>
      <c r="LE77"/>
      <c r="LF77"/>
      <c r="LG77"/>
      <c r="LH77"/>
      <c r="LQ77"/>
      <c r="LR77"/>
      <c r="LS77"/>
      <c r="LT77"/>
      <c r="LU77"/>
      <c r="MD77"/>
      <c r="ME77"/>
      <c r="MF77"/>
      <c r="MG77"/>
      <c r="MH77"/>
    </row>
    <row r="78" spans="2:346" x14ac:dyDescent="0.25">
      <c r="B78" s="914" t="str">
        <f>Sprache!$E$202</f>
        <v>Auf dem Tabellenblatt 'PrSettings' können die Faktoren für die einzelnen Kategorien und weitere Voreinstellungen gewählt werden.</v>
      </c>
      <c r="C78" s="915"/>
      <c r="D78" s="915"/>
      <c r="E78" s="915"/>
      <c r="F78" s="915"/>
      <c r="G78" s="915"/>
      <c r="H78" s="916"/>
      <c r="I78" s="554"/>
    </row>
    <row r="79" spans="2:346" x14ac:dyDescent="0.25">
      <c r="B79" s="914"/>
      <c r="C79" s="915"/>
      <c r="D79" s="915"/>
      <c r="E79" s="915"/>
      <c r="F79" s="915"/>
      <c r="G79" s="915"/>
      <c r="H79" s="916"/>
    </row>
    <row r="80" spans="2:346" ht="16.5" thickBot="1" x14ac:dyDescent="0.3">
      <c r="B80" s="917"/>
      <c r="C80" s="918"/>
      <c r="D80" s="918"/>
      <c r="E80" s="918"/>
      <c r="F80" s="918"/>
      <c r="G80" s="918"/>
      <c r="H80" s="919"/>
    </row>
    <row r="81" spans="10:346" ht="16.5" thickTop="1" x14ac:dyDescent="0.25">
      <c r="Q81"/>
      <c r="R81"/>
      <c r="S81"/>
      <c r="T81"/>
      <c r="U81"/>
      <c r="AD81"/>
      <c r="AE81"/>
      <c r="AF81"/>
      <c r="AG81"/>
      <c r="AH81"/>
      <c r="AQ81"/>
      <c r="AR81"/>
      <c r="AS81"/>
      <c r="AT81"/>
      <c r="AU81"/>
      <c r="BD81"/>
      <c r="BE81"/>
      <c r="BF81"/>
      <c r="BG81"/>
      <c r="BH81"/>
      <c r="BQ81"/>
      <c r="BR81"/>
      <c r="BS81"/>
      <c r="BT81"/>
      <c r="BU81"/>
      <c r="CD81"/>
      <c r="CE81"/>
      <c r="CF81"/>
      <c r="CG81"/>
      <c r="CH81"/>
      <c r="CQ81"/>
      <c r="CR81"/>
      <c r="CS81"/>
      <c r="CT81"/>
      <c r="CU81"/>
      <c r="DD81"/>
      <c r="DE81"/>
      <c r="DF81"/>
      <c r="DG81"/>
      <c r="DH81"/>
      <c r="DQ81"/>
      <c r="DR81"/>
      <c r="DS81"/>
      <c r="DT81"/>
      <c r="DU81"/>
      <c r="ED81"/>
      <c r="EE81"/>
      <c r="EF81"/>
      <c r="EG81"/>
      <c r="EH81"/>
      <c r="EQ81"/>
      <c r="ER81"/>
      <c r="ES81"/>
      <c r="ET81"/>
      <c r="EU81"/>
      <c r="FD81"/>
      <c r="FE81"/>
      <c r="FF81"/>
      <c r="FG81"/>
      <c r="FH81"/>
      <c r="FQ81"/>
      <c r="FR81"/>
      <c r="FS81"/>
      <c r="FT81"/>
      <c r="FU81"/>
      <c r="GD81"/>
      <c r="GE81"/>
      <c r="GF81"/>
      <c r="GG81"/>
      <c r="GH81"/>
      <c r="GQ81"/>
      <c r="GR81"/>
      <c r="GS81"/>
      <c r="GT81"/>
      <c r="GU81"/>
      <c r="HD81"/>
      <c r="HE81"/>
      <c r="HF81"/>
      <c r="HG81"/>
      <c r="HH81"/>
      <c r="HQ81"/>
      <c r="HR81"/>
      <c r="HS81"/>
      <c r="HT81"/>
      <c r="HU81"/>
      <c r="ID81"/>
      <c r="IE81"/>
      <c r="IF81"/>
      <c r="IG81"/>
      <c r="IH81"/>
      <c r="IQ81"/>
      <c r="IR81"/>
      <c r="IS81"/>
      <c r="IT81"/>
      <c r="IU81"/>
      <c r="JD81"/>
      <c r="JE81"/>
      <c r="JF81"/>
      <c r="JG81"/>
      <c r="JH81"/>
      <c r="JQ81"/>
      <c r="JR81"/>
      <c r="JS81"/>
      <c r="JT81"/>
      <c r="JU81"/>
      <c r="KD81"/>
      <c r="KE81"/>
      <c r="KF81"/>
      <c r="KG81"/>
      <c r="KH81"/>
      <c r="KQ81"/>
      <c r="KR81"/>
      <c r="KS81"/>
      <c r="KT81"/>
      <c r="KU81"/>
      <c r="LD81"/>
      <c r="LE81"/>
      <c r="LF81"/>
      <c r="LG81"/>
      <c r="LH81"/>
      <c r="LQ81"/>
      <c r="LR81"/>
      <c r="LS81"/>
      <c r="LT81"/>
      <c r="LU81"/>
      <c r="MD81"/>
      <c r="ME81"/>
      <c r="MF81"/>
      <c r="MG81"/>
      <c r="MH81"/>
    </row>
    <row r="82" spans="10:346" x14ac:dyDescent="0.25">
      <c r="J82"/>
      <c r="K82"/>
      <c r="L82"/>
      <c r="M82"/>
      <c r="N82"/>
      <c r="O82"/>
      <c r="P82"/>
      <c r="Q82"/>
      <c r="R82"/>
      <c r="S82"/>
      <c r="T82"/>
      <c r="U82"/>
      <c r="W82"/>
      <c r="X82"/>
      <c r="Y82"/>
      <c r="Z82"/>
      <c r="AA82"/>
      <c r="AB82"/>
      <c r="AC82"/>
      <c r="AD82"/>
      <c r="AE82"/>
      <c r="AF82"/>
      <c r="AG82"/>
      <c r="AH82"/>
      <c r="AJ82"/>
      <c r="AK82"/>
      <c r="AL82"/>
      <c r="AM82"/>
      <c r="AN82"/>
      <c r="AO82"/>
      <c r="AP82"/>
      <c r="AQ82"/>
      <c r="AR82"/>
      <c r="AS82"/>
      <c r="AT82"/>
      <c r="AU82"/>
      <c r="AW82"/>
      <c r="AX82"/>
      <c r="AY82"/>
      <c r="AZ82"/>
      <c r="BA82"/>
      <c r="BB82"/>
      <c r="BC82"/>
      <c r="BD82"/>
      <c r="BE82"/>
      <c r="BF82"/>
      <c r="BG82"/>
      <c r="BH82"/>
      <c r="BJ82"/>
      <c r="BK82"/>
      <c r="BL82"/>
      <c r="BM82"/>
      <c r="BN82"/>
      <c r="BO82"/>
      <c r="BP82"/>
      <c r="BQ82"/>
      <c r="BR82"/>
      <c r="BS82"/>
      <c r="BT82"/>
      <c r="BU82"/>
      <c r="BW82"/>
      <c r="BX82"/>
      <c r="BY82"/>
      <c r="BZ82"/>
      <c r="CA82"/>
      <c r="CB82"/>
      <c r="CC82"/>
      <c r="CD82"/>
      <c r="CE82"/>
      <c r="CF82"/>
      <c r="CG82"/>
      <c r="CH82"/>
      <c r="CJ82"/>
      <c r="CK82"/>
      <c r="CL82"/>
      <c r="CM82"/>
      <c r="CN82"/>
      <c r="CO82"/>
      <c r="CP82"/>
      <c r="CQ82"/>
      <c r="CR82"/>
      <c r="CS82"/>
      <c r="CT82"/>
      <c r="CU82"/>
      <c r="CW82"/>
      <c r="CX82"/>
      <c r="CY82"/>
      <c r="CZ82"/>
      <c r="DA82"/>
      <c r="DB82"/>
      <c r="DC82"/>
      <c r="DD82"/>
      <c r="DE82"/>
      <c r="DF82"/>
      <c r="DG82"/>
      <c r="DH82"/>
      <c r="DJ82"/>
      <c r="DK82"/>
      <c r="DL82"/>
      <c r="DM82"/>
      <c r="DN82"/>
      <c r="DO82"/>
      <c r="DP82"/>
      <c r="DQ82"/>
      <c r="DR82"/>
      <c r="DS82"/>
      <c r="DT82"/>
      <c r="DU82"/>
      <c r="DW82"/>
      <c r="DX82"/>
      <c r="DY82"/>
      <c r="DZ82"/>
      <c r="EA82"/>
      <c r="EB82"/>
      <c r="EC82"/>
      <c r="ED82"/>
      <c r="EE82"/>
      <c r="EF82"/>
      <c r="EG82"/>
      <c r="EH82"/>
      <c r="EJ82"/>
      <c r="EK82"/>
      <c r="EL82"/>
      <c r="EM82"/>
      <c r="EN82"/>
      <c r="EO82"/>
      <c r="EP82"/>
      <c r="EQ82"/>
      <c r="ER82"/>
      <c r="ES82"/>
      <c r="ET82"/>
      <c r="EU82"/>
      <c r="EW82"/>
      <c r="EX82"/>
      <c r="EY82"/>
      <c r="EZ82"/>
      <c r="FA82"/>
      <c r="FB82"/>
      <c r="FC82"/>
      <c r="FD82"/>
      <c r="FE82"/>
      <c r="FF82"/>
      <c r="FG82"/>
      <c r="FH82"/>
      <c r="FJ82"/>
      <c r="FK82"/>
      <c r="FL82"/>
      <c r="FM82"/>
      <c r="FN82"/>
      <c r="FO82"/>
      <c r="FP82"/>
      <c r="FQ82"/>
      <c r="FR82"/>
      <c r="FS82"/>
      <c r="FT82"/>
      <c r="FU82"/>
      <c r="FW82"/>
      <c r="FX82"/>
      <c r="FY82"/>
      <c r="FZ82"/>
      <c r="GA82"/>
      <c r="GB82"/>
      <c r="GC82"/>
      <c r="GD82"/>
      <c r="GE82"/>
      <c r="GF82"/>
      <c r="GG82"/>
      <c r="GH82"/>
      <c r="GJ82"/>
      <c r="GK82"/>
      <c r="GL82"/>
      <c r="GM82"/>
      <c r="GN82"/>
      <c r="GO82"/>
      <c r="GP82"/>
      <c r="GQ82"/>
      <c r="GR82"/>
      <c r="GS82"/>
      <c r="GT82"/>
      <c r="GU82"/>
      <c r="GW82"/>
      <c r="GX82"/>
      <c r="GY82"/>
      <c r="GZ82"/>
      <c r="HA82"/>
      <c r="HB82"/>
      <c r="HC82"/>
      <c r="HD82"/>
      <c r="HE82"/>
      <c r="HF82"/>
      <c r="HG82"/>
      <c r="HH82"/>
      <c r="HJ82"/>
      <c r="HK82"/>
      <c r="HL82"/>
      <c r="HM82"/>
      <c r="HN82"/>
      <c r="HO82"/>
      <c r="HP82"/>
      <c r="HQ82"/>
      <c r="HR82"/>
      <c r="HS82"/>
      <c r="HT82"/>
      <c r="HU82"/>
      <c r="HW82"/>
      <c r="HX82"/>
      <c r="HY82"/>
      <c r="HZ82"/>
      <c r="IA82"/>
      <c r="IB82"/>
      <c r="IC82"/>
      <c r="ID82"/>
      <c r="IE82"/>
      <c r="IF82"/>
      <c r="IG82"/>
      <c r="IH82"/>
      <c r="IJ82"/>
      <c r="IK82"/>
      <c r="IL82"/>
      <c r="IM82"/>
      <c r="IN82"/>
      <c r="IO82"/>
      <c r="IP82"/>
      <c r="IQ82"/>
      <c r="IR82"/>
      <c r="IS82"/>
      <c r="IT82"/>
      <c r="IU82"/>
      <c r="IW82"/>
      <c r="IX82"/>
      <c r="IY82"/>
      <c r="IZ82"/>
      <c r="JA82"/>
      <c r="JB82"/>
      <c r="JC82"/>
      <c r="JD82"/>
      <c r="JE82"/>
      <c r="JF82"/>
      <c r="JG82"/>
      <c r="JH82"/>
      <c r="JJ82"/>
      <c r="JK82"/>
      <c r="JL82"/>
      <c r="JM82"/>
      <c r="JN82"/>
      <c r="JO82"/>
      <c r="JP82"/>
      <c r="JQ82"/>
      <c r="JR82"/>
      <c r="JS82"/>
      <c r="JT82"/>
      <c r="JU82"/>
      <c r="JW82"/>
      <c r="JX82"/>
      <c r="JY82"/>
      <c r="JZ82"/>
      <c r="KA82"/>
      <c r="KB82"/>
      <c r="KC82"/>
      <c r="KD82"/>
      <c r="KE82"/>
      <c r="KF82"/>
      <c r="KG82"/>
      <c r="KH82"/>
      <c r="KJ82"/>
      <c r="KK82"/>
      <c r="KL82"/>
      <c r="KM82"/>
      <c r="KN82"/>
      <c r="KO82"/>
      <c r="KP82"/>
      <c r="KQ82"/>
      <c r="KR82"/>
      <c r="KS82"/>
      <c r="KT82"/>
      <c r="KU82"/>
      <c r="KW82"/>
      <c r="KX82"/>
      <c r="KY82"/>
      <c r="KZ82"/>
      <c r="LA82"/>
      <c r="LB82"/>
      <c r="LC82"/>
      <c r="LD82"/>
      <c r="LE82"/>
      <c r="LF82"/>
      <c r="LG82"/>
      <c r="LH82"/>
      <c r="LJ82"/>
      <c r="LK82"/>
      <c r="LL82"/>
      <c r="LM82"/>
      <c r="LN82"/>
      <c r="LO82"/>
      <c r="LP82"/>
      <c r="LQ82"/>
      <c r="LR82"/>
      <c r="LS82"/>
      <c r="LT82"/>
      <c r="LU82"/>
      <c r="LW82"/>
      <c r="LX82"/>
      <c r="LY82"/>
      <c r="LZ82"/>
      <c r="MA82"/>
      <c r="MB82"/>
      <c r="MC82"/>
      <c r="MD82"/>
      <c r="ME82"/>
      <c r="MF82"/>
      <c r="MG82"/>
      <c r="MH82"/>
    </row>
    <row r="83" spans="10:346" x14ac:dyDescent="0.25">
      <c r="J83"/>
      <c r="K83"/>
      <c r="L83"/>
      <c r="M83"/>
      <c r="N83"/>
      <c r="O83"/>
      <c r="P83"/>
      <c r="Q83"/>
      <c r="R83"/>
      <c r="S83"/>
      <c r="T83"/>
      <c r="U83"/>
      <c r="W83"/>
      <c r="X83"/>
      <c r="Y83"/>
      <c r="Z83"/>
      <c r="AA83"/>
      <c r="AB83"/>
      <c r="AC83"/>
      <c r="AD83"/>
      <c r="AE83"/>
      <c r="AF83"/>
      <c r="AG83"/>
      <c r="AH83"/>
      <c r="AJ83"/>
      <c r="AK83"/>
      <c r="AL83"/>
      <c r="AM83"/>
      <c r="AN83"/>
      <c r="AO83"/>
      <c r="AP83"/>
      <c r="AQ83"/>
      <c r="AR83"/>
      <c r="AS83"/>
      <c r="AT83"/>
      <c r="AU83"/>
      <c r="AW83"/>
      <c r="AX83"/>
      <c r="AY83"/>
      <c r="AZ83"/>
      <c r="BA83"/>
      <c r="BB83"/>
      <c r="BC83"/>
      <c r="BD83"/>
      <c r="BE83"/>
      <c r="BF83"/>
      <c r="BG83"/>
      <c r="BH83"/>
      <c r="BJ83"/>
      <c r="BK83"/>
      <c r="BL83"/>
      <c r="BM83"/>
      <c r="BN83"/>
      <c r="BO83"/>
      <c r="BP83"/>
      <c r="BQ83"/>
      <c r="BR83"/>
      <c r="BS83"/>
      <c r="BT83"/>
      <c r="BU83"/>
      <c r="BW83"/>
      <c r="BX83"/>
      <c r="BY83"/>
      <c r="BZ83"/>
      <c r="CA83"/>
      <c r="CB83"/>
      <c r="CC83"/>
      <c r="CD83"/>
      <c r="CE83"/>
      <c r="CF83"/>
      <c r="CG83"/>
      <c r="CH83"/>
      <c r="CJ83"/>
      <c r="CK83"/>
      <c r="CL83"/>
      <c r="CM83"/>
      <c r="CN83"/>
      <c r="CO83"/>
      <c r="CP83"/>
      <c r="CQ83"/>
      <c r="CR83"/>
      <c r="CS83"/>
      <c r="CT83"/>
      <c r="CU83"/>
      <c r="CW83"/>
      <c r="CX83"/>
      <c r="CY83"/>
      <c r="CZ83"/>
      <c r="DA83"/>
      <c r="DB83"/>
      <c r="DC83"/>
      <c r="DD83"/>
      <c r="DE83"/>
      <c r="DF83"/>
      <c r="DG83"/>
      <c r="DH83"/>
      <c r="DJ83"/>
      <c r="DK83"/>
      <c r="DL83"/>
      <c r="DM83"/>
      <c r="DN83"/>
      <c r="DO83"/>
      <c r="DP83"/>
      <c r="DQ83"/>
      <c r="DR83"/>
      <c r="DS83"/>
      <c r="DT83"/>
      <c r="DU83"/>
      <c r="DW83"/>
      <c r="DX83"/>
      <c r="DY83"/>
      <c r="DZ83"/>
      <c r="EA83"/>
      <c r="EB83"/>
      <c r="EC83"/>
      <c r="ED83"/>
      <c r="EE83"/>
      <c r="EF83"/>
      <c r="EG83"/>
      <c r="EH83"/>
      <c r="EJ83"/>
      <c r="EK83"/>
      <c r="EL83"/>
      <c r="EM83"/>
      <c r="EN83"/>
      <c r="EO83"/>
      <c r="EP83"/>
      <c r="EQ83"/>
      <c r="ER83"/>
      <c r="ES83"/>
      <c r="ET83"/>
      <c r="EU83"/>
      <c r="EW83"/>
      <c r="EX83"/>
      <c r="EY83"/>
      <c r="EZ83"/>
      <c r="FA83"/>
      <c r="FB83"/>
      <c r="FC83"/>
      <c r="FD83"/>
      <c r="FE83"/>
      <c r="FF83"/>
      <c r="FG83"/>
      <c r="FH83"/>
      <c r="FJ83"/>
      <c r="FK83"/>
      <c r="FL83"/>
      <c r="FM83"/>
      <c r="FN83"/>
      <c r="FO83"/>
      <c r="FP83"/>
      <c r="FQ83"/>
      <c r="FR83"/>
      <c r="FS83"/>
      <c r="FT83"/>
      <c r="FU83"/>
      <c r="FW83"/>
      <c r="FX83"/>
      <c r="FY83"/>
      <c r="FZ83"/>
      <c r="GA83"/>
      <c r="GB83"/>
      <c r="GC83"/>
      <c r="GD83"/>
      <c r="GE83"/>
      <c r="GF83"/>
      <c r="GG83"/>
      <c r="GH83"/>
      <c r="GJ83"/>
      <c r="GK83"/>
      <c r="GL83"/>
      <c r="GM83"/>
      <c r="GN83"/>
      <c r="GO83"/>
      <c r="GP83"/>
      <c r="GQ83"/>
      <c r="GR83"/>
      <c r="GS83"/>
      <c r="GT83"/>
      <c r="GU83"/>
      <c r="GW83"/>
      <c r="GX83"/>
      <c r="GY83"/>
      <c r="GZ83"/>
      <c r="HA83"/>
      <c r="HB83"/>
      <c r="HC83"/>
      <c r="HD83"/>
      <c r="HE83"/>
      <c r="HF83"/>
      <c r="HG83"/>
      <c r="HH83"/>
      <c r="HJ83"/>
      <c r="HK83"/>
      <c r="HL83"/>
      <c r="HM83"/>
      <c r="HN83"/>
      <c r="HO83"/>
      <c r="HP83"/>
      <c r="HQ83"/>
      <c r="HR83"/>
      <c r="HS83"/>
      <c r="HT83"/>
      <c r="HU83"/>
      <c r="HW83"/>
      <c r="HX83"/>
      <c r="HY83"/>
      <c r="HZ83"/>
      <c r="IA83"/>
      <c r="IB83"/>
      <c r="IC83"/>
      <c r="ID83"/>
      <c r="IE83"/>
      <c r="IF83"/>
      <c r="IG83"/>
      <c r="IH83"/>
      <c r="IJ83"/>
      <c r="IK83"/>
      <c r="IL83"/>
      <c r="IM83"/>
      <c r="IN83"/>
      <c r="IO83"/>
      <c r="IP83"/>
      <c r="IQ83"/>
      <c r="IR83"/>
      <c r="IS83"/>
      <c r="IT83"/>
      <c r="IU83"/>
      <c r="IW83"/>
      <c r="IX83"/>
      <c r="IY83"/>
      <c r="IZ83"/>
      <c r="JA83"/>
      <c r="JB83"/>
      <c r="JC83"/>
      <c r="JD83"/>
      <c r="JE83"/>
      <c r="JF83"/>
      <c r="JG83"/>
      <c r="JH83"/>
      <c r="JJ83"/>
      <c r="JK83"/>
      <c r="JL83"/>
      <c r="JM83"/>
      <c r="JN83"/>
      <c r="JO83"/>
      <c r="JP83"/>
      <c r="JQ83"/>
      <c r="JR83"/>
      <c r="JS83"/>
      <c r="JT83"/>
      <c r="JU83"/>
      <c r="JW83"/>
      <c r="JX83"/>
      <c r="JY83"/>
      <c r="JZ83"/>
      <c r="KA83"/>
      <c r="KB83"/>
      <c r="KC83"/>
      <c r="KD83"/>
      <c r="KE83"/>
      <c r="KF83"/>
      <c r="KG83"/>
      <c r="KH83"/>
      <c r="KJ83"/>
      <c r="KK83"/>
      <c r="KL83"/>
      <c r="KM83"/>
      <c r="KN83"/>
      <c r="KO83"/>
      <c r="KP83"/>
      <c r="KQ83"/>
      <c r="KR83"/>
      <c r="KS83"/>
      <c r="KT83"/>
      <c r="KU83"/>
      <c r="KW83"/>
      <c r="KX83"/>
      <c r="KY83"/>
      <c r="KZ83"/>
      <c r="LA83"/>
      <c r="LB83"/>
      <c r="LC83"/>
      <c r="LD83"/>
      <c r="LE83"/>
      <c r="LF83"/>
      <c r="LG83"/>
      <c r="LH83"/>
      <c r="LJ83"/>
      <c r="LK83"/>
      <c r="LL83"/>
      <c r="LM83"/>
      <c r="LN83"/>
      <c r="LO83"/>
      <c r="LP83"/>
      <c r="LQ83"/>
      <c r="LR83"/>
      <c r="LS83"/>
      <c r="LT83"/>
      <c r="LU83"/>
      <c r="LW83"/>
      <c r="LX83"/>
      <c r="LY83"/>
      <c r="LZ83"/>
      <c r="MA83"/>
      <c r="MB83"/>
      <c r="MC83"/>
      <c r="MD83"/>
      <c r="ME83"/>
      <c r="MF83"/>
      <c r="MG83"/>
      <c r="MH83"/>
    </row>
    <row r="84" spans="10:346" x14ac:dyDescent="0.25">
      <c r="J84"/>
      <c r="K84"/>
      <c r="L84"/>
      <c r="M84"/>
      <c r="N84"/>
      <c r="O84"/>
      <c r="P84"/>
      <c r="Q84"/>
      <c r="R84"/>
      <c r="S84"/>
      <c r="T84"/>
      <c r="U84"/>
      <c r="W84"/>
      <c r="X84"/>
      <c r="Y84"/>
      <c r="Z84"/>
      <c r="AA84"/>
      <c r="AB84"/>
      <c r="AC84"/>
      <c r="AD84"/>
      <c r="AE84"/>
      <c r="AF84"/>
      <c r="AG84"/>
      <c r="AH84"/>
      <c r="AJ84"/>
      <c r="AK84"/>
      <c r="AL84"/>
      <c r="AM84"/>
      <c r="AN84"/>
      <c r="AO84"/>
      <c r="AP84"/>
      <c r="AQ84"/>
      <c r="AR84"/>
      <c r="AS84"/>
      <c r="AT84"/>
      <c r="AU84"/>
      <c r="AW84"/>
      <c r="AX84"/>
      <c r="AY84"/>
      <c r="AZ84"/>
      <c r="BA84"/>
      <c r="BB84"/>
      <c r="BC84"/>
      <c r="BD84"/>
      <c r="BE84"/>
      <c r="BF84"/>
      <c r="BG84"/>
      <c r="BH84"/>
      <c r="BJ84"/>
      <c r="BK84"/>
      <c r="BL84"/>
      <c r="BM84"/>
      <c r="BN84"/>
      <c r="BO84"/>
      <c r="BP84"/>
      <c r="BQ84"/>
      <c r="BR84"/>
      <c r="BS84"/>
      <c r="BT84"/>
      <c r="BU84"/>
      <c r="BW84"/>
      <c r="BX84"/>
      <c r="BY84"/>
      <c r="BZ84"/>
      <c r="CA84"/>
      <c r="CB84"/>
      <c r="CC84"/>
      <c r="CD84"/>
      <c r="CE84"/>
      <c r="CF84"/>
      <c r="CG84"/>
      <c r="CH84"/>
      <c r="CJ84"/>
      <c r="CK84"/>
      <c r="CL84"/>
      <c r="CM84"/>
      <c r="CN84"/>
      <c r="CO84"/>
      <c r="CP84"/>
      <c r="CQ84"/>
      <c r="CR84"/>
      <c r="CS84"/>
      <c r="CT84"/>
      <c r="CU84"/>
      <c r="CW84"/>
      <c r="CX84"/>
      <c r="CY84"/>
      <c r="CZ84"/>
      <c r="DA84"/>
      <c r="DB84"/>
      <c r="DC84"/>
      <c r="DD84"/>
      <c r="DE84"/>
      <c r="DF84"/>
      <c r="DG84"/>
      <c r="DH84"/>
      <c r="DJ84"/>
      <c r="DK84"/>
      <c r="DL84"/>
      <c r="DM84"/>
      <c r="DN84"/>
      <c r="DO84"/>
      <c r="DP84"/>
      <c r="DQ84"/>
      <c r="DR84"/>
      <c r="DS84"/>
      <c r="DT84"/>
      <c r="DU84"/>
      <c r="DW84"/>
      <c r="DX84"/>
      <c r="DY84"/>
      <c r="DZ84"/>
      <c r="EA84"/>
      <c r="EB84"/>
      <c r="EC84"/>
      <c r="ED84"/>
      <c r="EE84"/>
      <c r="EF84"/>
      <c r="EG84"/>
      <c r="EH84"/>
      <c r="EJ84"/>
      <c r="EK84"/>
      <c r="EL84"/>
      <c r="EM84"/>
      <c r="EN84"/>
      <c r="EO84"/>
      <c r="EP84"/>
      <c r="EQ84"/>
      <c r="ER84"/>
      <c r="ES84"/>
      <c r="ET84"/>
      <c r="EU84"/>
      <c r="EW84"/>
      <c r="EX84"/>
      <c r="EY84"/>
      <c r="EZ84"/>
      <c r="FA84"/>
      <c r="FB84"/>
      <c r="FC84"/>
      <c r="FD84"/>
      <c r="FE84"/>
      <c r="FF84"/>
      <c r="FG84"/>
      <c r="FH84"/>
      <c r="FJ84"/>
      <c r="FK84"/>
      <c r="FL84"/>
      <c r="FM84"/>
      <c r="FN84"/>
      <c r="FO84"/>
      <c r="FP84"/>
      <c r="FQ84"/>
      <c r="FR84"/>
      <c r="FS84"/>
      <c r="FT84"/>
      <c r="FU84"/>
      <c r="FW84"/>
      <c r="FX84"/>
      <c r="FY84"/>
      <c r="FZ84"/>
      <c r="GA84"/>
      <c r="GB84"/>
      <c r="GC84"/>
      <c r="GD84"/>
      <c r="GE84"/>
      <c r="GF84"/>
      <c r="GG84"/>
      <c r="GH84"/>
      <c r="GJ84"/>
      <c r="GK84"/>
      <c r="GL84"/>
      <c r="GM84"/>
      <c r="GN84"/>
      <c r="GO84"/>
      <c r="GP84"/>
      <c r="GQ84"/>
      <c r="GR84"/>
      <c r="GS84"/>
      <c r="GT84"/>
      <c r="GU84"/>
      <c r="GW84"/>
      <c r="GX84"/>
      <c r="GY84"/>
      <c r="GZ84"/>
      <c r="HA84"/>
      <c r="HB84"/>
      <c r="HC84"/>
      <c r="HD84"/>
      <c r="HE84"/>
      <c r="HF84"/>
      <c r="HG84"/>
      <c r="HH84"/>
      <c r="HJ84"/>
      <c r="HK84"/>
      <c r="HL84"/>
      <c r="HM84"/>
      <c r="HN84"/>
      <c r="HO84"/>
      <c r="HP84"/>
      <c r="HQ84"/>
      <c r="HR84"/>
      <c r="HS84"/>
      <c r="HT84"/>
      <c r="HU84"/>
      <c r="HW84"/>
      <c r="HX84"/>
      <c r="HY84"/>
      <c r="HZ84"/>
      <c r="IA84"/>
      <c r="IB84"/>
      <c r="IC84"/>
      <c r="ID84"/>
      <c r="IE84"/>
      <c r="IF84"/>
      <c r="IG84"/>
      <c r="IH84"/>
      <c r="IJ84"/>
      <c r="IK84"/>
      <c r="IL84"/>
      <c r="IM84"/>
      <c r="IN84"/>
      <c r="IO84"/>
      <c r="IP84"/>
      <c r="IQ84"/>
      <c r="IR84"/>
      <c r="IS84"/>
      <c r="IT84"/>
      <c r="IU84"/>
      <c r="IW84"/>
      <c r="IX84"/>
      <c r="IY84"/>
      <c r="IZ84"/>
      <c r="JA84"/>
      <c r="JB84"/>
      <c r="JC84"/>
      <c r="JD84"/>
      <c r="JE84"/>
      <c r="JF84"/>
      <c r="JG84"/>
      <c r="JH84"/>
      <c r="JJ84"/>
      <c r="JK84"/>
      <c r="JL84"/>
      <c r="JM84"/>
      <c r="JN84"/>
      <c r="JO84"/>
      <c r="JP84"/>
      <c r="JQ84"/>
      <c r="JR84"/>
      <c r="JS84"/>
      <c r="JT84"/>
      <c r="JU84"/>
      <c r="JW84"/>
      <c r="JX84"/>
      <c r="JY84"/>
      <c r="JZ84"/>
      <c r="KA84"/>
      <c r="KB84"/>
      <c r="KC84"/>
      <c r="KD84"/>
      <c r="KE84"/>
      <c r="KF84"/>
      <c r="KG84"/>
      <c r="KH84"/>
      <c r="KJ84"/>
      <c r="KK84"/>
      <c r="KL84"/>
      <c r="KM84"/>
      <c r="KN84"/>
      <c r="KO84"/>
      <c r="KP84"/>
      <c r="KQ84"/>
      <c r="KR84"/>
      <c r="KS84"/>
      <c r="KT84"/>
      <c r="KU84"/>
      <c r="KW84"/>
      <c r="KX84"/>
      <c r="KY84"/>
      <c r="KZ84"/>
      <c r="LA84"/>
      <c r="LB84"/>
      <c r="LC84"/>
      <c r="LD84"/>
      <c r="LE84"/>
      <c r="LF84"/>
      <c r="LG84"/>
      <c r="LH84"/>
      <c r="LJ84"/>
      <c r="LK84"/>
      <c r="LL84"/>
      <c r="LM84"/>
      <c r="LN84"/>
      <c r="LO84"/>
      <c r="LP84"/>
      <c r="LQ84"/>
      <c r="LR84"/>
      <c r="LS84"/>
      <c r="LT84"/>
      <c r="LU84"/>
      <c r="LW84"/>
      <c r="LX84"/>
      <c r="LY84"/>
      <c r="LZ84"/>
      <c r="MA84"/>
      <c r="MB84"/>
      <c r="MC84"/>
      <c r="MD84"/>
      <c r="ME84"/>
      <c r="MF84"/>
      <c r="MG84"/>
      <c r="MH84"/>
    </row>
    <row r="85" spans="10:346" x14ac:dyDescent="0.25">
      <c r="J85"/>
      <c r="K85"/>
      <c r="L85"/>
      <c r="M85"/>
      <c r="N85"/>
      <c r="O85"/>
      <c r="P85"/>
      <c r="Q85"/>
      <c r="R85"/>
      <c r="S85"/>
      <c r="T85"/>
      <c r="U85"/>
      <c r="W85"/>
      <c r="X85"/>
      <c r="Y85"/>
      <c r="Z85"/>
      <c r="AA85"/>
      <c r="AB85"/>
      <c r="AC85"/>
      <c r="AD85"/>
      <c r="AE85"/>
      <c r="AF85"/>
      <c r="AG85"/>
      <c r="AH85"/>
      <c r="AJ85"/>
      <c r="AK85"/>
      <c r="AL85"/>
      <c r="AM85"/>
      <c r="AN85"/>
      <c r="AO85"/>
      <c r="AP85"/>
      <c r="AQ85"/>
      <c r="AR85"/>
      <c r="AS85"/>
      <c r="AT85"/>
      <c r="AU85"/>
      <c r="AW85"/>
      <c r="AX85"/>
      <c r="AY85"/>
      <c r="AZ85"/>
      <c r="BA85"/>
      <c r="BB85"/>
      <c r="BC85"/>
      <c r="BD85"/>
      <c r="BE85"/>
      <c r="BF85"/>
      <c r="BG85"/>
      <c r="BH85"/>
      <c r="BJ85"/>
      <c r="BK85"/>
      <c r="BL85"/>
      <c r="BM85"/>
      <c r="BN85"/>
      <c r="BO85"/>
      <c r="BP85"/>
      <c r="BQ85"/>
      <c r="BR85"/>
      <c r="BS85"/>
      <c r="BT85"/>
      <c r="BU85"/>
      <c r="BW85"/>
      <c r="BX85"/>
      <c r="BY85"/>
      <c r="BZ85"/>
      <c r="CA85"/>
      <c r="CB85"/>
      <c r="CC85"/>
      <c r="CD85"/>
      <c r="CE85"/>
      <c r="CF85"/>
      <c r="CG85"/>
      <c r="CH85"/>
      <c r="CJ85"/>
      <c r="CK85"/>
      <c r="CL85"/>
      <c r="CM85"/>
      <c r="CN85"/>
      <c r="CO85"/>
      <c r="CP85"/>
      <c r="CQ85"/>
      <c r="CR85"/>
      <c r="CS85"/>
      <c r="CT85"/>
      <c r="CU85"/>
      <c r="CW85"/>
      <c r="CX85"/>
      <c r="CY85"/>
      <c r="CZ85"/>
      <c r="DA85"/>
      <c r="DB85"/>
      <c r="DC85"/>
      <c r="DD85"/>
      <c r="DE85"/>
      <c r="DF85"/>
      <c r="DG85"/>
      <c r="DH85"/>
      <c r="DJ85"/>
      <c r="DK85"/>
      <c r="DL85"/>
      <c r="DM85"/>
      <c r="DN85"/>
      <c r="DO85"/>
      <c r="DP85"/>
      <c r="DQ85"/>
      <c r="DR85"/>
      <c r="DS85"/>
      <c r="DT85"/>
      <c r="DU85"/>
      <c r="DW85"/>
      <c r="DX85"/>
      <c r="DY85"/>
      <c r="DZ85"/>
      <c r="EA85"/>
      <c r="EB85"/>
      <c r="EC85"/>
      <c r="ED85"/>
      <c r="EE85"/>
      <c r="EF85"/>
      <c r="EG85"/>
      <c r="EH85"/>
      <c r="EJ85"/>
      <c r="EK85"/>
      <c r="EL85"/>
      <c r="EM85"/>
      <c r="EN85"/>
      <c r="EO85"/>
      <c r="EP85"/>
      <c r="EQ85"/>
      <c r="ER85"/>
      <c r="ES85"/>
      <c r="ET85"/>
      <c r="EU85"/>
      <c r="EW85"/>
      <c r="EX85"/>
      <c r="EY85"/>
      <c r="EZ85"/>
      <c r="FA85"/>
      <c r="FB85"/>
      <c r="FC85"/>
      <c r="FD85"/>
      <c r="FE85"/>
      <c r="FF85"/>
      <c r="FG85"/>
      <c r="FH85"/>
      <c r="FJ85"/>
      <c r="FK85"/>
      <c r="FL85"/>
      <c r="FM85"/>
      <c r="FN85"/>
      <c r="FO85"/>
      <c r="FP85"/>
      <c r="FQ85"/>
      <c r="FR85"/>
      <c r="FS85"/>
      <c r="FT85"/>
      <c r="FU85"/>
      <c r="FW85"/>
      <c r="FX85"/>
      <c r="FY85"/>
      <c r="FZ85"/>
      <c r="GA85"/>
      <c r="GB85"/>
      <c r="GC85"/>
      <c r="GD85"/>
      <c r="GE85"/>
      <c r="GF85"/>
      <c r="GG85"/>
      <c r="GH85"/>
      <c r="GJ85"/>
      <c r="GK85"/>
      <c r="GL85"/>
      <c r="GM85"/>
      <c r="GN85"/>
      <c r="GO85"/>
      <c r="GP85"/>
      <c r="GQ85"/>
      <c r="GR85"/>
      <c r="GS85"/>
      <c r="GT85"/>
      <c r="GU85"/>
      <c r="GW85"/>
      <c r="GX85"/>
      <c r="GY85"/>
      <c r="GZ85"/>
      <c r="HA85"/>
      <c r="HB85"/>
      <c r="HC85"/>
      <c r="HD85"/>
      <c r="HE85"/>
      <c r="HF85"/>
      <c r="HG85"/>
      <c r="HH85"/>
      <c r="HJ85"/>
      <c r="HK85"/>
      <c r="HL85"/>
      <c r="HM85"/>
      <c r="HN85"/>
      <c r="HO85"/>
      <c r="HP85"/>
      <c r="HQ85"/>
      <c r="HR85"/>
      <c r="HS85"/>
      <c r="HT85"/>
      <c r="HU85"/>
      <c r="HW85"/>
      <c r="HX85"/>
      <c r="HY85"/>
      <c r="HZ85"/>
      <c r="IA85"/>
      <c r="IB85"/>
      <c r="IC85"/>
      <c r="ID85"/>
      <c r="IE85"/>
      <c r="IF85"/>
      <c r="IG85"/>
      <c r="IH85"/>
      <c r="IJ85"/>
      <c r="IK85"/>
      <c r="IL85"/>
      <c r="IM85"/>
      <c r="IN85"/>
      <c r="IO85"/>
      <c r="IP85"/>
      <c r="IQ85"/>
      <c r="IR85"/>
      <c r="IS85"/>
      <c r="IT85"/>
      <c r="IU85"/>
      <c r="IW85"/>
      <c r="IX85"/>
      <c r="IY85"/>
      <c r="IZ85"/>
      <c r="JA85"/>
      <c r="JB85"/>
      <c r="JC85"/>
      <c r="JD85"/>
      <c r="JE85"/>
      <c r="JF85"/>
      <c r="JG85"/>
      <c r="JH85"/>
      <c r="JJ85"/>
      <c r="JK85"/>
      <c r="JL85"/>
      <c r="JM85"/>
      <c r="JN85"/>
      <c r="JO85"/>
      <c r="JP85"/>
      <c r="JQ85"/>
      <c r="JR85"/>
      <c r="JS85"/>
      <c r="JT85"/>
      <c r="JU85"/>
      <c r="JW85"/>
      <c r="JX85"/>
      <c r="JY85"/>
      <c r="JZ85"/>
      <c r="KA85"/>
      <c r="KB85"/>
      <c r="KC85"/>
      <c r="KD85"/>
      <c r="KE85"/>
      <c r="KF85"/>
      <c r="KG85"/>
      <c r="KH85"/>
      <c r="KJ85"/>
      <c r="KK85"/>
      <c r="KL85"/>
      <c r="KM85"/>
      <c r="KN85"/>
      <c r="KO85"/>
      <c r="KP85"/>
      <c r="KQ85"/>
      <c r="KR85"/>
      <c r="KS85"/>
      <c r="KT85"/>
      <c r="KU85"/>
      <c r="KW85"/>
      <c r="KX85"/>
      <c r="KY85"/>
      <c r="KZ85"/>
      <c r="LA85"/>
      <c r="LB85"/>
      <c r="LC85"/>
      <c r="LD85"/>
      <c r="LE85"/>
      <c r="LF85"/>
      <c r="LG85"/>
      <c r="LH85"/>
      <c r="LJ85"/>
      <c r="LK85"/>
      <c r="LL85"/>
      <c r="LM85"/>
      <c r="LN85"/>
      <c r="LO85"/>
      <c r="LP85"/>
      <c r="LQ85"/>
      <c r="LR85"/>
      <c r="LS85"/>
      <c r="LT85"/>
      <c r="LU85"/>
      <c r="LW85"/>
      <c r="LX85"/>
      <c r="LY85"/>
      <c r="LZ85"/>
      <c r="MA85"/>
      <c r="MB85"/>
      <c r="MC85"/>
      <c r="MD85"/>
      <c r="ME85"/>
      <c r="MF85"/>
      <c r="MG85"/>
      <c r="MH85"/>
    </row>
    <row r="86" spans="10:346" ht="15.75" hidden="1" customHeight="1" x14ac:dyDescent="0.25">
      <c r="J86"/>
      <c r="K86"/>
      <c r="L86"/>
      <c r="M86"/>
      <c r="N86"/>
      <c r="O86"/>
      <c r="P86"/>
      <c r="Q86"/>
      <c r="R86"/>
      <c r="S86"/>
      <c r="T86"/>
      <c r="U86"/>
      <c r="W86"/>
      <c r="X86"/>
      <c r="Y86"/>
      <c r="Z86"/>
      <c r="AA86"/>
      <c r="AB86"/>
      <c r="AC86"/>
      <c r="AD86"/>
      <c r="AE86"/>
      <c r="AF86"/>
      <c r="AG86"/>
      <c r="AH86"/>
      <c r="AJ86"/>
      <c r="AK86"/>
      <c r="AL86"/>
      <c r="AM86"/>
      <c r="AN86"/>
      <c r="AO86"/>
      <c r="AP86"/>
      <c r="AQ86"/>
      <c r="AR86"/>
      <c r="AS86"/>
      <c r="AT86"/>
      <c r="AU86"/>
      <c r="AW86"/>
      <c r="AX86"/>
      <c r="AY86"/>
      <c r="AZ86"/>
      <c r="BA86"/>
      <c r="BB86"/>
      <c r="BC86"/>
      <c r="BD86"/>
      <c r="BE86"/>
      <c r="BF86"/>
      <c r="BG86"/>
      <c r="BH86"/>
      <c r="BJ86"/>
      <c r="BK86"/>
      <c r="BL86"/>
      <c r="BM86"/>
      <c r="BN86"/>
      <c r="BO86"/>
      <c r="BP86"/>
      <c r="BQ86"/>
      <c r="BR86"/>
      <c r="BS86"/>
      <c r="BT86"/>
      <c r="BU86"/>
      <c r="BW86"/>
      <c r="BX86"/>
      <c r="BY86"/>
      <c r="BZ86"/>
      <c r="CA86"/>
      <c r="CB86"/>
      <c r="CC86"/>
      <c r="CD86"/>
      <c r="CE86"/>
      <c r="CF86"/>
      <c r="CG86"/>
      <c r="CH86"/>
      <c r="CJ86"/>
      <c r="CK86"/>
      <c r="CL86"/>
      <c r="CM86"/>
      <c r="CN86"/>
      <c r="CO86"/>
      <c r="CP86"/>
      <c r="CQ86"/>
      <c r="CR86"/>
      <c r="CS86"/>
      <c r="CT86"/>
      <c r="CU86"/>
      <c r="CW86"/>
      <c r="CX86"/>
      <c r="CY86"/>
      <c r="CZ86"/>
      <c r="DA86"/>
      <c r="DB86"/>
      <c r="DC86"/>
      <c r="DD86"/>
      <c r="DE86"/>
      <c r="DF86"/>
      <c r="DG86"/>
      <c r="DH86"/>
      <c r="DJ86"/>
      <c r="DK86"/>
      <c r="DL86"/>
      <c r="DM86"/>
      <c r="DN86"/>
      <c r="DO86"/>
      <c r="DP86"/>
      <c r="DQ86"/>
      <c r="DR86"/>
      <c r="DS86"/>
      <c r="DT86"/>
      <c r="DU86"/>
      <c r="DW86"/>
      <c r="DX86"/>
      <c r="DY86"/>
      <c r="DZ86"/>
      <c r="EA86"/>
      <c r="EB86"/>
      <c r="EC86"/>
      <c r="ED86"/>
      <c r="EE86"/>
      <c r="EF86"/>
      <c r="EG86"/>
      <c r="EH86"/>
      <c r="EJ86"/>
      <c r="EK86"/>
      <c r="EL86"/>
      <c r="EM86"/>
      <c r="EN86"/>
      <c r="EO86"/>
      <c r="EP86"/>
      <c r="EQ86"/>
      <c r="ER86"/>
      <c r="ES86"/>
      <c r="ET86"/>
      <c r="EU86"/>
      <c r="EW86"/>
      <c r="EX86"/>
      <c r="EY86"/>
      <c r="EZ86"/>
      <c r="FA86"/>
      <c r="FB86"/>
      <c r="FC86"/>
      <c r="FD86"/>
      <c r="FE86"/>
      <c r="FF86"/>
      <c r="FG86"/>
      <c r="FH86"/>
      <c r="FJ86"/>
      <c r="FK86"/>
      <c r="FL86"/>
      <c r="FM86"/>
      <c r="FN86"/>
      <c r="FO86"/>
      <c r="FP86"/>
      <c r="FQ86"/>
      <c r="FR86"/>
      <c r="FS86"/>
      <c r="FT86"/>
      <c r="FU86"/>
      <c r="FW86"/>
      <c r="FX86"/>
      <c r="FY86"/>
      <c r="FZ86"/>
      <c r="GA86"/>
      <c r="GB86"/>
      <c r="GC86"/>
      <c r="GD86"/>
      <c r="GE86"/>
      <c r="GF86"/>
      <c r="GG86"/>
      <c r="GH86"/>
      <c r="GJ86"/>
      <c r="GK86"/>
      <c r="GL86"/>
      <c r="GM86"/>
      <c r="GN86"/>
      <c r="GO86"/>
      <c r="GP86"/>
      <c r="GQ86"/>
      <c r="GR86"/>
      <c r="GS86"/>
      <c r="GT86"/>
      <c r="GU86"/>
      <c r="GW86"/>
      <c r="GX86"/>
      <c r="GY86"/>
      <c r="GZ86"/>
      <c r="HA86"/>
      <c r="HB86"/>
      <c r="HC86"/>
      <c r="HD86"/>
      <c r="HE86"/>
      <c r="HF86"/>
      <c r="HG86"/>
      <c r="HH86"/>
      <c r="HJ86"/>
      <c r="HK86"/>
      <c r="HL86"/>
      <c r="HM86"/>
      <c r="HN86"/>
      <c r="HO86"/>
      <c r="HP86"/>
      <c r="HQ86"/>
      <c r="HR86"/>
      <c r="HS86"/>
      <c r="HT86"/>
      <c r="HU86"/>
      <c r="HW86"/>
      <c r="HX86"/>
      <c r="HY86"/>
      <c r="HZ86"/>
      <c r="IA86"/>
      <c r="IB86"/>
      <c r="IC86"/>
      <c r="ID86"/>
      <c r="IE86"/>
      <c r="IF86"/>
      <c r="IG86"/>
      <c r="IH86"/>
      <c r="IJ86"/>
      <c r="IK86"/>
      <c r="IL86"/>
      <c r="IM86"/>
      <c r="IN86"/>
      <c r="IO86"/>
      <c r="IP86"/>
      <c r="IQ86"/>
      <c r="IR86"/>
      <c r="IS86"/>
      <c r="IT86"/>
      <c r="IU86"/>
      <c r="IW86"/>
      <c r="IX86"/>
      <c r="IY86"/>
      <c r="IZ86"/>
      <c r="JA86"/>
      <c r="JB86"/>
      <c r="JC86"/>
      <c r="JD86"/>
      <c r="JE86"/>
      <c r="JF86"/>
      <c r="JG86"/>
      <c r="JH86"/>
      <c r="JJ86"/>
      <c r="JK86"/>
      <c r="JL86"/>
      <c r="JM86"/>
      <c r="JN86"/>
      <c r="JO86"/>
      <c r="JP86"/>
      <c r="JQ86"/>
      <c r="JR86"/>
      <c r="JS86"/>
      <c r="JT86"/>
      <c r="JU86"/>
      <c r="JW86"/>
      <c r="JX86"/>
      <c r="JY86"/>
      <c r="JZ86"/>
      <c r="KA86"/>
      <c r="KB86"/>
      <c r="KC86"/>
      <c r="KD86"/>
      <c r="KE86"/>
      <c r="KF86"/>
      <c r="KG86"/>
      <c r="KH86"/>
      <c r="KJ86"/>
      <c r="KK86"/>
      <c r="KL86"/>
      <c r="KM86"/>
      <c r="KN86"/>
      <c r="KO86"/>
      <c r="KP86"/>
      <c r="KQ86"/>
      <c r="KR86"/>
      <c r="KS86"/>
      <c r="KT86"/>
      <c r="KU86"/>
      <c r="KW86"/>
      <c r="KX86"/>
      <c r="KY86"/>
      <c r="KZ86"/>
      <c r="LA86"/>
      <c r="LB86"/>
      <c r="LC86"/>
      <c r="LD86"/>
      <c r="LE86"/>
      <c r="LF86"/>
      <c r="LG86"/>
      <c r="LH86"/>
      <c r="LJ86"/>
      <c r="LK86"/>
      <c r="LL86"/>
      <c r="LM86"/>
      <c r="LN86"/>
      <c r="LO86"/>
      <c r="LP86"/>
      <c r="LQ86"/>
      <c r="LR86"/>
      <c r="LS86"/>
      <c r="LT86"/>
      <c r="LU86"/>
      <c r="LW86"/>
      <c r="LX86"/>
      <c r="LY86"/>
      <c r="LZ86"/>
      <c r="MA86"/>
      <c r="MB86"/>
      <c r="MC86"/>
      <c r="MD86"/>
      <c r="ME86"/>
      <c r="MF86"/>
      <c r="MG86"/>
      <c r="MH86"/>
    </row>
    <row r="87" spans="10:346" ht="15.75" hidden="1" customHeight="1" x14ac:dyDescent="0.25">
      <c r="J87"/>
      <c r="K87"/>
      <c r="L87"/>
      <c r="M87"/>
      <c r="N87"/>
      <c r="O87"/>
      <c r="P87"/>
      <c r="Q87"/>
      <c r="R87"/>
      <c r="S87"/>
      <c r="T87"/>
      <c r="U87"/>
      <c r="W87"/>
      <c r="X87"/>
      <c r="Y87"/>
      <c r="Z87"/>
      <c r="AA87"/>
      <c r="AB87"/>
      <c r="AC87"/>
      <c r="AD87"/>
      <c r="AE87"/>
      <c r="AF87"/>
      <c r="AG87"/>
      <c r="AH87"/>
      <c r="AJ87"/>
      <c r="AK87"/>
      <c r="AL87"/>
      <c r="AM87"/>
      <c r="AN87"/>
      <c r="AO87"/>
      <c r="AP87"/>
      <c r="AQ87"/>
      <c r="AR87"/>
      <c r="AS87"/>
      <c r="AT87"/>
      <c r="AU87"/>
      <c r="AW87"/>
      <c r="AX87"/>
      <c r="AY87"/>
      <c r="AZ87"/>
      <c r="BA87"/>
      <c r="BB87"/>
      <c r="BC87"/>
      <c r="BD87"/>
      <c r="BE87"/>
      <c r="BF87"/>
      <c r="BG87"/>
      <c r="BH87"/>
      <c r="BJ87"/>
      <c r="BK87"/>
      <c r="BL87"/>
      <c r="BM87"/>
      <c r="BN87"/>
      <c r="BO87"/>
      <c r="BP87"/>
      <c r="BQ87"/>
      <c r="BR87"/>
      <c r="BS87"/>
      <c r="BT87"/>
      <c r="BU87"/>
      <c r="BW87"/>
      <c r="BX87"/>
      <c r="BY87"/>
      <c r="BZ87"/>
      <c r="CA87"/>
      <c r="CB87"/>
      <c r="CC87"/>
      <c r="CD87"/>
      <c r="CE87"/>
      <c r="CF87"/>
      <c r="CG87"/>
      <c r="CH87"/>
      <c r="CJ87"/>
      <c r="CK87"/>
      <c r="CL87"/>
      <c r="CM87"/>
      <c r="CN87"/>
      <c r="CO87"/>
      <c r="CP87"/>
      <c r="CQ87"/>
      <c r="CR87"/>
      <c r="CS87"/>
      <c r="CT87"/>
      <c r="CU87"/>
      <c r="CW87"/>
      <c r="CX87"/>
      <c r="CY87"/>
      <c r="CZ87"/>
      <c r="DA87"/>
      <c r="DB87"/>
      <c r="DC87"/>
      <c r="DD87"/>
      <c r="DE87"/>
      <c r="DF87"/>
      <c r="DG87"/>
      <c r="DH87"/>
      <c r="DJ87"/>
      <c r="DK87"/>
      <c r="DL87"/>
      <c r="DM87"/>
      <c r="DN87"/>
      <c r="DO87"/>
      <c r="DP87"/>
      <c r="DQ87"/>
      <c r="DR87"/>
      <c r="DS87"/>
      <c r="DT87"/>
      <c r="DU87"/>
      <c r="DW87"/>
      <c r="DX87"/>
      <c r="DY87"/>
      <c r="DZ87"/>
      <c r="EA87"/>
      <c r="EB87"/>
      <c r="EC87"/>
      <c r="ED87"/>
      <c r="EE87"/>
      <c r="EF87"/>
      <c r="EG87"/>
      <c r="EH87"/>
      <c r="EJ87"/>
      <c r="EK87"/>
      <c r="EL87"/>
      <c r="EM87"/>
      <c r="EN87"/>
      <c r="EO87"/>
      <c r="EP87"/>
      <c r="EQ87"/>
      <c r="ER87"/>
      <c r="ES87"/>
      <c r="ET87"/>
      <c r="EU87"/>
      <c r="EW87"/>
      <c r="EX87"/>
      <c r="EY87"/>
      <c r="EZ87"/>
      <c r="FA87"/>
      <c r="FB87"/>
      <c r="FC87"/>
      <c r="FD87"/>
      <c r="FE87"/>
      <c r="FF87"/>
      <c r="FG87"/>
      <c r="FH87"/>
      <c r="FJ87"/>
      <c r="FK87"/>
      <c r="FL87"/>
      <c r="FM87"/>
      <c r="FN87"/>
      <c r="FO87"/>
      <c r="FP87"/>
      <c r="FQ87"/>
      <c r="FR87"/>
      <c r="FS87"/>
      <c r="FT87"/>
      <c r="FU87"/>
      <c r="FW87"/>
      <c r="FX87"/>
      <c r="FY87"/>
      <c r="FZ87"/>
      <c r="GA87"/>
      <c r="GB87"/>
      <c r="GC87"/>
      <c r="GD87"/>
      <c r="GE87"/>
      <c r="GF87"/>
      <c r="GG87"/>
      <c r="GH87"/>
      <c r="GJ87"/>
      <c r="GK87"/>
      <c r="GL87"/>
      <c r="GM87"/>
      <c r="GN87"/>
      <c r="GO87"/>
      <c r="GP87"/>
      <c r="GQ87"/>
      <c r="GR87"/>
      <c r="GS87"/>
      <c r="GT87"/>
      <c r="GU87"/>
      <c r="GW87"/>
      <c r="GX87"/>
      <c r="GY87"/>
      <c r="GZ87"/>
      <c r="HA87"/>
      <c r="HB87"/>
      <c r="HC87"/>
      <c r="HD87"/>
      <c r="HE87"/>
      <c r="HF87"/>
      <c r="HG87"/>
      <c r="HH87"/>
      <c r="HJ87"/>
      <c r="HK87"/>
      <c r="HL87"/>
      <c r="HM87"/>
      <c r="HN87"/>
      <c r="HO87"/>
      <c r="HP87"/>
      <c r="HQ87"/>
      <c r="HR87"/>
      <c r="HS87"/>
      <c r="HT87"/>
      <c r="HU87"/>
      <c r="HW87"/>
      <c r="HX87"/>
      <c r="HY87"/>
      <c r="HZ87"/>
      <c r="IA87"/>
      <c r="IB87"/>
      <c r="IC87"/>
      <c r="ID87"/>
      <c r="IE87"/>
      <c r="IF87"/>
      <c r="IG87"/>
      <c r="IH87"/>
      <c r="IJ87"/>
      <c r="IK87"/>
      <c r="IL87"/>
      <c r="IM87"/>
      <c r="IN87"/>
      <c r="IO87"/>
      <c r="IP87"/>
      <c r="IQ87"/>
      <c r="IR87"/>
      <c r="IS87"/>
      <c r="IT87"/>
      <c r="IU87"/>
      <c r="IW87"/>
      <c r="IX87"/>
      <c r="IY87"/>
      <c r="IZ87"/>
      <c r="JA87"/>
      <c r="JB87"/>
      <c r="JC87"/>
      <c r="JD87"/>
      <c r="JE87"/>
      <c r="JF87"/>
      <c r="JG87"/>
      <c r="JH87"/>
      <c r="JJ87"/>
      <c r="JK87"/>
      <c r="JL87"/>
      <c r="JM87"/>
      <c r="JN87"/>
      <c r="JO87"/>
      <c r="JP87"/>
      <c r="JQ87"/>
      <c r="JR87"/>
      <c r="JS87"/>
      <c r="JT87"/>
      <c r="JU87"/>
      <c r="JW87"/>
      <c r="JX87"/>
      <c r="JY87"/>
      <c r="JZ87"/>
      <c r="KA87"/>
      <c r="KB87"/>
      <c r="KC87"/>
      <c r="KD87"/>
      <c r="KE87"/>
      <c r="KF87"/>
      <c r="KG87"/>
      <c r="KH87"/>
      <c r="KJ87"/>
      <c r="KK87"/>
      <c r="KL87"/>
      <c r="KM87"/>
      <c r="KN87"/>
      <c r="KO87"/>
      <c r="KP87"/>
      <c r="KQ87"/>
      <c r="KR87"/>
      <c r="KS87"/>
      <c r="KT87"/>
      <c r="KU87"/>
      <c r="KW87"/>
      <c r="KX87"/>
      <c r="KY87"/>
      <c r="KZ87"/>
      <c r="LA87"/>
      <c r="LB87"/>
      <c r="LC87"/>
      <c r="LD87"/>
      <c r="LE87"/>
      <c r="LF87"/>
      <c r="LG87"/>
      <c r="LH87"/>
      <c r="LJ87"/>
      <c r="LK87"/>
      <c r="LL87"/>
      <c r="LM87"/>
      <c r="LN87"/>
      <c r="LO87"/>
      <c r="LP87"/>
      <c r="LQ87"/>
      <c r="LR87"/>
      <c r="LS87"/>
      <c r="LT87"/>
      <c r="LU87"/>
      <c r="LW87"/>
      <c r="LX87"/>
      <c r="LY87"/>
      <c r="LZ87"/>
      <c r="MA87"/>
      <c r="MB87"/>
      <c r="MC87"/>
      <c r="MD87"/>
      <c r="ME87"/>
      <c r="MF87"/>
      <c r="MG87"/>
      <c r="MH87"/>
    </row>
    <row r="88" spans="10:346" ht="15.75" hidden="1" customHeight="1" x14ac:dyDescent="0.25"/>
    <row r="89" spans="10:346" ht="15.75" hidden="1" customHeight="1" x14ac:dyDescent="0.25"/>
    <row r="90" spans="10:346" ht="15.75" hidden="1" customHeight="1" x14ac:dyDescent="0.25"/>
    <row r="91" spans="10:346" ht="15.75" hidden="1" customHeight="1" x14ac:dyDescent="0.25"/>
    <row r="92" spans="10:346" ht="15.75" hidden="1" customHeight="1" x14ac:dyDescent="0.25"/>
    <row r="93" spans="10:346" ht="15.75" hidden="1" customHeight="1" x14ac:dyDescent="0.25"/>
    <row r="94" spans="10:346" ht="15.75" hidden="1" customHeight="1" x14ac:dyDescent="0.25"/>
    <row r="95" spans="10:346" ht="15.75" hidden="1" customHeight="1" x14ac:dyDescent="0.25"/>
    <row r="96" spans="10:346" x14ac:dyDescent="0.25"/>
    <row r="97" x14ac:dyDescent="0.25"/>
  </sheetData>
  <sheetProtection sheet="1" selectLockedCells="1"/>
  <mergeCells count="189">
    <mergeCell ref="GJ2:GU2"/>
    <mergeCell ref="GW2:HH2"/>
    <mergeCell ref="HJ2:HU2"/>
    <mergeCell ref="HW2:IH2"/>
    <mergeCell ref="GJ3:GU3"/>
    <mergeCell ref="GW3:HH3"/>
    <mergeCell ref="HJ3:HU3"/>
    <mergeCell ref="HW3:IH3"/>
    <mergeCell ref="IJ2:IU2"/>
    <mergeCell ref="IJ3:IU3"/>
    <mergeCell ref="W2:AH2"/>
    <mergeCell ref="W3:AH3"/>
    <mergeCell ref="AJ2:AU2"/>
    <mergeCell ref="AJ3:AU3"/>
    <mergeCell ref="AW2:BH2"/>
    <mergeCell ref="AW3:BH3"/>
    <mergeCell ref="BJ2:BU2"/>
    <mergeCell ref="BJ3:BU3"/>
    <mergeCell ref="BW2:CH2"/>
    <mergeCell ref="BW3:CH3"/>
    <mergeCell ref="CJ2:CU2"/>
    <mergeCell ref="CW2:DH2"/>
    <mergeCell ref="DJ2:DU2"/>
    <mergeCell ref="DW2:EH2"/>
    <mergeCell ref="CJ3:CU3"/>
    <mergeCell ref="CW3:DH3"/>
    <mergeCell ref="DJ3:DU3"/>
    <mergeCell ref="DW3:EH3"/>
    <mergeCell ref="EJ2:EU2"/>
    <mergeCell ref="EW2:FH2"/>
    <mergeCell ref="FJ2:FU2"/>
    <mergeCell ref="B78:H80"/>
    <mergeCell ref="B71:H71"/>
    <mergeCell ref="B1:G1"/>
    <mergeCell ref="F4:G4"/>
    <mergeCell ref="B3:G3"/>
    <mergeCell ref="B72:H74"/>
    <mergeCell ref="B75:H77"/>
    <mergeCell ref="M69:O69"/>
    <mergeCell ref="P69:T69"/>
    <mergeCell ref="N4:O4"/>
    <mergeCell ref="M67:O67"/>
    <mergeCell ref="M68:O68"/>
    <mergeCell ref="J2:U2"/>
    <mergeCell ref="J3:U3"/>
    <mergeCell ref="Z68:AB68"/>
    <mergeCell ref="Z69:AB69"/>
    <mergeCell ref="AC69:AG69"/>
    <mergeCell ref="AN4:AO4"/>
    <mergeCell ref="AM67:AO67"/>
    <mergeCell ref="AM68:AO68"/>
    <mergeCell ref="AM69:AO69"/>
    <mergeCell ref="AP69:AT69"/>
    <mergeCell ref="AA4:AB4"/>
    <mergeCell ref="Z67:AB67"/>
    <mergeCell ref="AZ68:BB68"/>
    <mergeCell ref="AZ69:BB69"/>
    <mergeCell ref="BC69:BG69"/>
    <mergeCell ref="BN4:BO4"/>
    <mergeCell ref="BM67:BO67"/>
    <mergeCell ref="BM68:BO68"/>
    <mergeCell ref="BM69:BO69"/>
    <mergeCell ref="BP69:BT69"/>
    <mergeCell ref="BA4:BB4"/>
    <mergeCell ref="AZ67:BB67"/>
    <mergeCell ref="CA4:CB4"/>
    <mergeCell ref="BZ67:CB67"/>
    <mergeCell ref="CM68:CO68"/>
    <mergeCell ref="CZ68:DB68"/>
    <mergeCell ref="CN4:CO4"/>
    <mergeCell ref="DA4:DB4"/>
    <mergeCell ref="CM67:CO67"/>
    <mergeCell ref="CZ67:DB67"/>
    <mergeCell ref="BZ68:CB68"/>
    <mergeCell ref="BZ69:CB69"/>
    <mergeCell ref="CC69:CG69"/>
    <mergeCell ref="DM67:DO67"/>
    <mergeCell ref="DZ67:EB67"/>
    <mergeCell ref="DM68:DO68"/>
    <mergeCell ref="DZ68:EB68"/>
    <mergeCell ref="DN4:DO4"/>
    <mergeCell ref="EA4:EB4"/>
    <mergeCell ref="CM69:CO69"/>
    <mergeCell ref="CP69:CT69"/>
    <mergeCell ref="CZ69:DB69"/>
    <mergeCell ref="DC69:DG69"/>
    <mergeCell ref="DM69:DO69"/>
    <mergeCell ref="DP69:DT69"/>
    <mergeCell ref="DZ69:EB69"/>
    <mergeCell ref="EC69:EG69"/>
    <mergeCell ref="FA4:FB4"/>
    <mergeCell ref="FN4:FO4"/>
    <mergeCell ref="GA4:GB4"/>
    <mergeCell ref="EN4:EO4"/>
    <mergeCell ref="FW2:GH2"/>
    <mergeCell ref="EJ3:EU3"/>
    <mergeCell ref="EW3:FH3"/>
    <mergeCell ref="FJ3:FU3"/>
    <mergeCell ref="FW3:GH3"/>
    <mergeCell ref="EZ69:FB69"/>
    <mergeCell ref="FC69:FG69"/>
    <mergeCell ref="FM69:FO69"/>
    <mergeCell ref="FP69:FT69"/>
    <mergeCell ref="FZ69:GB69"/>
    <mergeCell ref="EZ67:FB67"/>
    <mergeCell ref="FM67:FO67"/>
    <mergeCell ref="FZ67:GB67"/>
    <mergeCell ref="EM68:EO68"/>
    <mergeCell ref="EZ68:FB68"/>
    <mergeCell ref="FM68:FO68"/>
    <mergeCell ref="FZ68:GB68"/>
    <mergeCell ref="EM67:EO67"/>
    <mergeCell ref="EM69:EO69"/>
    <mergeCell ref="EP69:ET69"/>
    <mergeCell ref="GM67:GO67"/>
    <mergeCell ref="GZ67:HB67"/>
    <mergeCell ref="HM67:HO67"/>
    <mergeCell ref="HZ67:IB67"/>
    <mergeCell ref="GC69:GG69"/>
    <mergeCell ref="GN4:GO4"/>
    <mergeCell ref="HA4:HB4"/>
    <mergeCell ref="HN4:HO4"/>
    <mergeCell ref="IA4:IB4"/>
    <mergeCell ref="GM68:GO68"/>
    <mergeCell ref="GZ68:HB68"/>
    <mergeCell ref="HM68:HO68"/>
    <mergeCell ref="HZ68:IB68"/>
    <mergeCell ref="GM69:GO69"/>
    <mergeCell ref="GP69:GT69"/>
    <mergeCell ref="GZ69:HB69"/>
    <mergeCell ref="HC69:HG69"/>
    <mergeCell ref="HM69:HO69"/>
    <mergeCell ref="HP69:HT69"/>
    <mergeCell ref="HZ69:IB69"/>
    <mergeCell ref="IC69:IG69"/>
    <mergeCell ref="IM68:IO68"/>
    <mergeCell ref="IZ68:JB68"/>
    <mergeCell ref="JM68:JO68"/>
    <mergeCell ref="JZ68:KB68"/>
    <mergeCell ref="IM69:IO69"/>
    <mergeCell ref="IP69:IT69"/>
    <mergeCell ref="IZ69:JB69"/>
    <mergeCell ref="JC69:JG69"/>
    <mergeCell ref="JM69:JO69"/>
    <mergeCell ref="JP69:JT69"/>
    <mergeCell ref="JZ69:KB69"/>
    <mergeCell ref="IW2:JH2"/>
    <mergeCell ref="JJ2:JU2"/>
    <mergeCell ref="JW2:KH2"/>
    <mergeCell ref="IW3:JH3"/>
    <mergeCell ref="JJ3:JU3"/>
    <mergeCell ref="JW3:KH3"/>
    <mergeCell ref="IM67:IO67"/>
    <mergeCell ref="IZ67:JB67"/>
    <mergeCell ref="JM67:JO67"/>
    <mergeCell ref="JZ67:KB67"/>
    <mergeCell ref="KC69:KG69"/>
    <mergeCell ref="KN4:KO4"/>
    <mergeCell ref="LA4:LB4"/>
    <mergeCell ref="LN4:LO4"/>
    <mergeCell ref="MA4:MB4"/>
    <mergeCell ref="IN4:IO4"/>
    <mergeCell ref="JA4:JB4"/>
    <mergeCell ref="JN4:JO4"/>
    <mergeCell ref="KA4:KB4"/>
    <mergeCell ref="KJ2:KU2"/>
    <mergeCell ref="KW2:LH2"/>
    <mergeCell ref="LJ2:LU2"/>
    <mergeCell ref="LW2:MH2"/>
    <mergeCell ref="KJ3:KU3"/>
    <mergeCell ref="KW3:LH3"/>
    <mergeCell ref="LJ3:LU3"/>
    <mergeCell ref="LW3:MH3"/>
    <mergeCell ref="MC69:MG69"/>
    <mergeCell ref="KM68:KO68"/>
    <mergeCell ref="KZ68:LB68"/>
    <mergeCell ref="LM68:LO68"/>
    <mergeCell ref="LZ68:MB68"/>
    <mergeCell ref="KM69:KO69"/>
    <mergeCell ref="KP69:KT69"/>
    <mergeCell ref="KZ69:LB69"/>
    <mergeCell ref="LC69:LG69"/>
    <mergeCell ref="LM69:LO69"/>
    <mergeCell ref="LP69:LT69"/>
    <mergeCell ref="LZ69:MB69"/>
    <mergeCell ref="KM67:KO67"/>
    <mergeCell ref="KZ67:LB67"/>
    <mergeCell ref="LM67:LO67"/>
    <mergeCell ref="LZ67:MB67"/>
  </mergeCells>
  <pageMargins left="0.7" right="0.7" top="0.78740157499999996" bottom="0.78740157499999996" header="0.3" footer="0.3"/>
  <pageSetup paperSize="9" orientation="portrait" horizontalDpi="4294967293" verticalDpi="0" r:id="rId1"/>
  <extLst>
    <ext xmlns:x14="http://schemas.microsoft.com/office/spreadsheetml/2009/9/main" uri="{78C0D931-6437-407d-A8EE-F0AAD7539E65}">
      <x14:conditionalFormattings>
        <x14:conditionalFormatting xmlns:xm="http://schemas.microsoft.com/office/excel/2006/main">
          <x14:cfRule type="expression" priority="84" id="{68D75F42-BB42-4E43-9684-2D5B4F79311E}">
            <xm:f>AND(PrSettings!$M$4&lt;&gt;"●",$F6=$G6)</xm:f>
            <x14:dxf>
              <font>
                <color theme="2" tint="-9.9948118533890809E-2"/>
              </font>
            </x14:dxf>
          </x14:cfRule>
          <xm:sqref>R6:R11 R13:R18 R20:R25 R27:R32 R34:R39 R41:R46</xm:sqref>
        </x14:conditionalFormatting>
        <x14:conditionalFormatting xmlns:xm="http://schemas.microsoft.com/office/excel/2006/main">
          <x14:cfRule type="expression" priority="25" id="{6D09094A-D590-4191-BF2A-E231DED42899}">
            <xm:f>AND(PrSettings!$M$4&lt;&gt;"●",$F6=$G6)</xm:f>
            <x14:dxf>
              <font>
                <color theme="2" tint="-9.9948118533890809E-2"/>
              </font>
            </x14:dxf>
          </x14:cfRule>
          <xm:sqref>AE6:AE11 AE13:AE18 AE20:AE25 AE27:AE32 AE34:AE39 AE41:AE46</xm:sqref>
        </x14:conditionalFormatting>
        <x14:conditionalFormatting xmlns:xm="http://schemas.microsoft.com/office/excel/2006/main">
          <x14:cfRule type="expression" priority="23" id="{B1AE57E2-EB1B-46FA-B819-6131430BB072}">
            <xm:f>AND(PrSettings!$M$4&lt;&gt;"●",$F6=$G6)</xm:f>
            <x14:dxf>
              <font>
                <color theme="2" tint="-9.9948118533890809E-2"/>
              </font>
            </x14:dxf>
          </x14:cfRule>
          <xm:sqref>BE6:BE11 BE13:BE18 BE20:BE25 BE27:BE32 BE34:BE39 BE41:BE46</xm:sqref>
        </x14:conditionalFormatting>
        <x14:conditionalFormatting xmlns:xm="http://schemas.microsoft.com/office/excel/2006/main">
          <x14:cfRule type="expression" priority="1" id="{AAAFEA6B-C10D-4945-B21B-D9CD4AACAD96}">
            <xm:f>AND(PrSettings!$M$4&lt;&gt;"●",$F6=$G6)</xm:f>
            <x14:dxf>
              <font>
                <color theme="2" tint="-9.9948118533890809E-2"/>
              </font>
            </x14:dxf>
          </x14:cfRule>
          <xm:sqref>ME6:ME11 ME13:ME18 ME20:ME25 ME27:ME32 ME34:ME39 ME41:ME46</xm:sqref>
        </x14:conditionalFormatting>
        <x14:conditionalFormatting xmlns:xm="http://schemas.microsoft.com/office/excel/2006/main">
          <x14:cfRule type="expression" priority="24" id="{D8387D41-57F2-4DE6-8C06-E7229BF90E07}">
            <xm:f>AND(PrSettings!$M$4&lt;&gt;"●",$F6=$G6)</xm:f>
            <x14:dxf>
              <font>
                <color theme="2" tint="-9.9948118533890809E-2"/>
              </font>
            </x14:dxf>
          </x14:cfRule>
          <xm:sqref>AR6:AR11 AR13:AR18 AR20:AR25 AR27:AR32 AR34:AR39 AR41:AR46</xm:sqref>
        </x14:conditionalFormatting>
        <x14:conditionalFormatting xmlns:xm="http://schemas.microsoft.com/office/excel/2006/main">
          <x14:cfRule type="expression" priority="22" id="{8971FA6D-6B65-4701-951E-4199B9FB9703}">
            <xm:f>AND(PrSettings!$M$4&lt;&gt;"●",$F6=$G6)</xm:f>
            <x14:dxf>
              <font>
                <color theme="2" tint="-9.9948118533890809E-2"/>
              </font>
            </x14:dxf>
          </x14:cfRule>
          <xm:sqref>BR6:BR11 BR13:BR18 BR20:BR25 BR27:BR32 BR34:BR39 BR41:BR46</xm:sqref>
        </x14:conditionalFormatting>
        <x14:conditionalFormatting xmlns:xm="http://schemas.microsoft.com/office/excel/2006/main">
          <x14:cfRule type="expression" priority="21" id="{61AF053E-D8B8-4585-80D1-FE2F9023165B}">
            <xm:f>AND(PrSettings!$M$4&lt;&gt;"●",$F6=$G6)</xm:f>
            <x14:dxf>
              <font>
                <color theme="2" tint="-9.9948118533890809E-2"/>
              </font>
            </x14:dxf>
          </x14:cfRule>
          <xm:sqref>CE6:CE11 CE13:CE18 CE20:CE25 CE27:CE32 CE34:CE39 CE41:CE46</xm:sqref>
        </x14:conditionalFormatting>
        <x14:conditionalFormatting xmlns:xm="http://schemas.microsoft.com/office/excel/2006/main">
          <x14:cfRule type="expression" priority="20" id="{7095DE6A-B644-4153-9198-F6E7D4696029}">
            <xm:f>AND(PrSettings!$M$4&lt;&gt;"●",$F6=$G6)</xm:f>
            <x14:dxf>
              <font>
                <color theme="2" tint="-9.9948118533890809E-2"/>
              </font>
            </x14:dxf>
          </x14:cfRule>
          <xm:sqref>CR6:CR11 CR13:CR18 CR20:CR25 CR27:CR32 CR34:CR39 CR41:CR46</xm:sqref>
        </x14:conditionalFormatting>
        <x14:conditionalFormatting xmlns:xm="http://schemas.microsoft.com/office/excel/2006/main">
          <x14:cfRule type="expression" priority="19" id="{79DD0D98-57F8-43E2-9D6D-A3CD619D4524}">
            <xm:f>AND(PrSettings!$M$4&lt;&gt;"●",$F6=$G6)</xm:f>
            <x14:dxf>
              <font>
                <color theme="2" tint="-9.9948118533890809E-2"/>
              </font>
            </x14:dxf>
          </x14:cfRule>
          <xm:sqref>DE6:DE11 DE13:DE18 DE20:DE25 DE27:DE32 DE34:DE39 DE41:DE46</xm:sqref>
        </x14:conditionalFormatting>
        <x14:conditionalFormatting xmlns:xm="http://schemas.microsoft.com/office/excel/2006/main">
          <x14:cfRule type="expression" priority="18" id="{A0A88411-79FE-4574-ACDD-26A1FED4A393}">
            <xm:f>AND(PrSettings!$M$4&lt;&gt;"●",$F6=$G6)</xm:f>
            <x14:dxf>
              <font>
                <color theme="2" tint="-9.9948118533890809E-2"/>
              </font>
            </x14:dxf>
          </x14:cfRule>
          <xm:sqref>DR6:DR11 DR13:DR18 DR20:DR25 DR27:DR32 DR34:DR39 DR41:DR46</xm:sqref>
        </x14:conditionalFormatting>
        <x14:conditionalFormatting xmlns:xm="http://schemas.microsoft.com/office/excel/2006/main">
          <x14:cfRule type="expression" priority="17" id="{88B27F68-F9DB-46DF-B3C4-77515CAC2FA8}">
            <xm:f>AND(PrSettings!$M$4&lt;&gt;"●",$F6=$G6)</xm:f>
            <x14:dxf>
              <font>
                <color theme="2" tint="-9.9948118533890809E-2"/>
              </font>
            </x14:dxf>
          </x14:cfRule>
          <xm:sqref>EE6:EE11 EE13:EE18 EE20:EE25 EE27:EE32 EE34:EE39 EE41:EE46</xm:sqref>
        </x14:conditionalFormatting>
        <x14:conditionalFormatting xmlns:xm="http://schemas.microsoft.com/office/excel/2006/main">
          <x14:cfRule type="expression" priority="16" id="{2AD073E9-4C9C-42DE-AF1F-AA3D39205AC2}">
            <xm:f>AND(PrSettings!$M$4&lt;&gt;"●",$F6=$G6)</xm:f>
            <x14:dxf>
              <font>
                <color theme="2" tint="-9.9948118533890809E-2"/>
              </font>
            </x14:dxf>
          </x14:cfRule>
          <xm:sqref>ER6:ER11 ER13:ER18 ER20:ER25 ER27:ER32 ER34:ER39 ER41:ER46</xm:sqref>
        </x14:conditionalFormatting>
        <x14:conditionalFormatting xmlns:xm="http://schemas.microsoft.com/office/excel/2006/main">
          <x14:cfRule type="expression" priority="15" id="{FBD76879-E87F-45CE-81D7-46B568566051}">
            <xm:f>AND(PrSettings!$M$4&lt;&gt;"●",$F6=$G6)</xm:f>
            <x14:dxf>
              <font>
                <color theme="2" tint="-9.9948118533890809E-2"/>
              </font>
            </x14:dxf>
          </x14:cfRule>
          <xm:sqref>FE6:FE11 FE13:FE18 FE20:FE25 FE27:FE32 FE34:FE39 FE41:FE46</xm:sqref>
        </x14:conditionalFormatting>
        <x14:conditionalFormatting xmlns:xm="http://schemas.microsoft.com/office/excel/2006/main">
          <x14:cfRule type="expression" priority="14" id="{7060706E-FB8E-483C-9A13-4C6236B4ED48}">
            <xm:f>AND(PrSettings!$M$4&lt;&gt;"●",$F6=$G6)</xm:f>
            <x14:dxf>
              <font>
                <color theme="2" tint="-9.9948118533890809E-2"/>
              </font>
            </x14:dxf>
          </x14:cfRule>
          <xm:sqref>FR6:FR11 FR13:FR18 FR20:FR25 FR27:FR32 FR34:FR39 FR41:FR46</xm:sqref>
        </x14:conditionalFormatting>
        <x14:conditionalFormatting xmlns:xm="http://schemas.microsoft.com/office/excel/2006/main">
          <x14:cfRule type="expression" priority="13" id="{424C120B-D996-4C87-B3D9-4DC763BAF019}">
            <xm:f>AND(PrSettings!$M$4&lt;&gt;"●",$F6=$G6)</xm:f>
            <x14:dxf>
              <font>
                <color theme="2" tint="-9.9948118533890809E-2"/>
              </font>
            </x14:dxf>
          </x14:cfRule>
          <xm:sqref>GE6:GE11 GE13:GE18 GE20:GE25 GE27:GE32 GE34:GE39 GE41:GE46</xm:sqref>
        </x14:conditionalFormatting>
        <x14:conditionalFormatting xmlns:xm="http://schemas.microsoft.com/office/excel/2006/main">
          <x14:cfRule type="expression" priority="12" id="{21EA0EA4-C9B9-4E5A-B7EF-466EAA56D127}">
            <xm:f>AND(PrSettings!$M$4&lt;&gt;"●",$F6=$G6)</xm:f>
            <x14:dxf>
              <font>
                <color theme="2" tint="-9.9948118533890809E-2"/>
              </font>
            </x14:dxf>
          </x14:cfRule>
          <xm:sqref>GR6:GR11 GR13:GR18 GR20:GR25 GR27:GR32 GR34:GR39 GR41:GR46</xm:sqref>
        </x14:conditionalFormatting>
        <x14:conditionalFormatting xmlns:xm="http://schemas.microsoft.com/office/excel/2006/main">
          <x14:cfRule type="expression" priority="11" id="{40AA8D0C-CA2E-4EEA-8AB4-A3DD02404E03}">
            <xm:f>AND(PrSettings!$M$4&lt;&gt;"●",$F6=$G6)</xm:f>
            <x14:dxf>
              <font>
                <color theme="2" tint="-9.9948118533890809E-2"/>
              </font>
            </x14:dxf>
          </x14:cfRule>
          <xm:sqref>HE6:HE11 HE13:HE18 HE20:HE25 HE27:HE32 HE34:HE39 HE41:HE46</xm:sqref>
        </x14:conditionalFormatting>
        <x14:conditionalFormatting xmlns:xm="http://schemas.microsoft.com/office/excel/2006/main">
          <x14:cfRule type="expression" priority="10" id="{C416499F-83FB-4EF2-819F-19F890C9A761}">
            <xm:f>AND(PrSettings!$M$4&lt;&gt;"●",$F6=$G6)</xm:f>
            <x14:dxf>
              <font>
                <color theme="2" tint="-9.9948118533890809E-2"/>
              </font>
            </x14:dxf>
          </x14:cfRule>
          <xm:sqref>HR6:HR11 HR13:HR18 HR20:HR25 HR27:HR32 HR34:HR39 HR41:HR46</xm:sqref>
        </x14:conditionalFormatting>
        <x14:conditionalFormatting xmlns:xm="http://schemas.microsoft.com/office/excel/2006/main">
          <x14:cfRule type="expression" priority="9" id="{CBB113D0-AB91-4A78-BEB6-52914CAAD227}">
            <xm:f>AND(PrSettings!$M$4&lt;&gt;"●",$F6=$G6)</xm:f>
            <x14:dxf>
              <font>
                <color theme="2" tint="-9.9948118533890809E-2"/>
              </font>
            </x14:dxf>
          </x14:cfRule>
          <xm:sqref>IE6:IE11 IE13:IE18 IE20:IE25 IE27:IE32 IE34:IE39 IE41:IE46</xm:sqref>
        </x14:conditionalFormatting>
        <x14:conditionalFormatting xmlns:xm="http://schemas.microsoft.com/office/excel/2006/main">
          <x14:cfRule type="expression" priority="8" id="{F0FA88EF-568E-4745-BA58-9BAC4427C531}">
            <xm:f>AND(PrSettings!$M$4&lt;&gt;"●",$F6=$G6)</xm:f>
            <x14:dxf>
              <font>
                <color theme="2" tint="-9.9948118533890809E-2"/>
              </font>
            </x14:dxf>
          </x14:cfRule>
          <xm:sqref>IR6:IR11 IR13:IR18 IR20:IR25 IR27:IR32 IR34:IR39 IR41:IR46</xm:sqref>
        </x14:conditionalFormatting>
        <x14:conditionalFormatting xmlns:xm="http://schemas.microsoft.com/office/excel/2006/main">
          <x14:cfRule type="expression" priority="7" id="{123CB5D4-ABA2-48D6-9064-6331BE8EC06D}">
            <xm:f>AND(PrSettings!$M$4&lt;&gt;"●",$F6=$G6)</xm:f>
            <x14:dxf>
              <font>
                <color theme="2" tint="-9.9948118533890809E-2"/>
              </font>
            </x14:dxf>
          </x14:cfRule>
          <xm:sqref>JE6:JE11 JE13:JE18 JE20:JE25 JE27:JE32 JE34:JE39 JE41:JE46</xm:sqref>
        </x14:conditionalFormatting>
        <x14:conditionalFormatting xmlns:xm="http://schemas.microsoft.com/office/excel/2006/main">
          <x14:cfRule type="expression" priority="6" id="{C60351C0-C570-4E66-BF51-60B600F20C94}">
            <xm:f>AND(PrSettings!$M$4&lt;&gt;"●",$F6=$G6)</xm:f>
            <x14:dxf>
              <font>
                <color theme="2" tint="-9.9948118533890809E-2"/>
              </font>
            </x14:dxf>
          </x14:cfRule>
          <xm:sqref>JR6:JR11 JR13:JR18 JR20:JR25 JR27:JR32 JR34:JR39 JR41:JR46</xm:sqref>
        </x14:conditionalFormatting>
        <x14:conditionalFormatting xmlns:xm="http://schemas.microsoft.com/office/excel/2006/main">
          <x14:cfRule type="expression" priority="5" id="{CF3C1E22-3094-4DB6-912D-F3A8B80D85C2}">
            <xm:f>AND(PrSettings!$M$4&lt;&gt;"●",$F6=$G6)</xm:f>
            <x14:dxf>
              <font>
                <color theme="2" tint="-9.9948118533890809E-2"/>
              </font>
            </x14:dxf>
          </x14:cfRule>
          <xm:sqref>KE6:KE11 KE13:KE18 KE20:KE25 KE27:KE32 KE34:KE39 KE41:KE46</xm:sqref>
        </x14:conditionalFormatting>
        <x14:conditionalFormatting xmlns:xm="http://schemas.microsoft.com/office/excel/2006/main">
          <x14:cfRule type="expression" priority="4" id="{F8F8FDDC-384E-41CF-A2B8-7BFFB34E50AD}">
            <xm:f>AND(PrSettings!$M$4&lt;&gt;"●",$F6=$G6)</xm:f>
            <x14:dxf>
              <font>
                <color theme="2" tint="-9.9948118533890809E-2"/>
              </font>
            </x14:dxf>
          </x14:cfRule>
          <xm:sqref>KR6:KR11 KR13:KR18 KR20:KR25 KR27:KR32 KR34:KR39 KR41:KR46</xm:sqref>
        </x14:conditionalFormatting>
        <x14:conditionalFormatting xmlns:xm="http://schemas.microsoft.com/office/excel/2006/main">
          <x14:cfRule type="expression" priority="3" id="{6FCE9D96-5C84-48E6-812F-5D967C05A145}">
            <xm:f>AND(PrSettings!$M$4&lt;&gt;"●",$F6=$G6)</xm:f>
            <x14:dxf>
              <font>
                <color theme="2" tint="-9.9948118533890809E-2"/>
              </font>
            </x14:dxf>
          </x14:cfRule>
          <xm:sqref>LE6:LE11 LE13:LE18 LE20:LE25 LE27:LE32 LE34:LE39 LE41:LE46</xm:sqref>
        </x14:conditionalFormatting>
        <x14:conditionalFormatting xmlns:xm="http://schemas.microsoft.com/office/excel/2006/main">
          <x14:cfRule type="expression" priority="2" id="{66BB651B-34B8-41CD-9862-5E3054CF6B5A}">
            <xm:f>AND(PrSettings!$M$4&lt;&gt;"●",$F6=$G6)</xm:f>
            <x14:dxf>
              <font>
                <color theme="2" tint="-9.9948118533890809E-2"/>
              </font>
            </x14:dxf>
          </x14:cfRule>
          <xm:sqref>LR6:LR11 LR13:LR18 LR20:LR25 LR27:LR32 LR34:LR39 LR41:LR46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21"/>
  <dimension ref="A1:M106"/>
  <sheetViews>
    <sheetView showGridLines="0" showRowColHeaders="0" workbookViewId="0">
      <selection activeCell="F1" sqref="F1:XFD1048576"/>
    </sheetView>
  </sheetViews>
  <sheetFormatPr baseColWidth="10" defaultColWidth="0" defaultRowHeight="15" customHeight="1" zeroHeight="1" x14ac:dyDescent="0.25"/>
  <cols>
    <col min="1" max="1" width="11.42578125" customWidth="1"/>
    <col min="2" max="2" width="6.28515625" style="33" customWidth="1"/>
    <col min="3" max="3" width="21" style="44" customWidth="1"/>
    <col min="4" max="5" width="11.42578125" customWidth="1"/>
    <col min="6" max="6" width="3.28515625" hidden="1" customWidth="1"/>
    <col min="7" max="7" width="11.42578125" hidden="1" customWidth="1"/>
    <col min="8" max="8" width="21" hidden="1" customWidth="1"/>
    <col min="9" max="10" width="11.42578125" hidden="1" customWidth="1"/>
    <col min="11" max="11" width="8" hidden="1" customWidth="1"/>
    <col min="12" max="12" width="18.140625" hidden="1" customWidth="1"/>
    <col min="13" max="13" width="5.5703125" hidden="1" customWidth="1"/>
    <col min="14" max="16384" width="11.42578125" hidden="1"/>
  </cols>
  <sheetData>
    <row r="1" spans="2:13" ht="23.25" x14ac:dyDescent="0.35">
      <c r="B1" s="931" t="str">
        <f>Sprache!$E$92</f>
        <v>Vorhersagen-Ranking</v>
      </c>
      <c r="C1" s="931"/>
      <c r="D1" s="931"/>
    </row>
    <row r="2" spans="2:13" ht="15.75" thickBot="1" x14ac:dyDescent="0.3"/>
    <row r="3" spans="2:13" ht="16.5" thickTop="1" thickBot="1" x14ac:dyDescent="0.3">
      <c r="B3" s="359"/>
      <c r="C3" s="360" t="str">
        <f>Sprache!$E$135</f>
        <v>Name</v>
      </c>
      <c r="D3" s="361" t="str">
        <f>Sprache!$E$103</f>
        <v>Total</v>
      </c>
      <c r="E3" s="362"/>
      <c r="F3" s="362"/>
      <c r="G3" s="363" t="s">
        <v>471</v>
      </c>
      <c r="H3" s="364" t="s">
        <v>344</v>
      </c>
      <c r="I3" s="361" t="s">
        <v>186</v>
      </c>
      <c r="J3" s="365" t="s">
        <v>471</v>
      </c>
      <c r="L3" s="21" t="s">
        <v>847</v>
      </c>
      <c r="M3">
        <v>10</v>
      </c>
    </row>
    <row r="4" spans="2:13" x14ac:dyDescent="0.25">
      <c r="B4" s="366">
        <v>1</v>
      </c>
      <c r="C4" s="367" t="str">
        <f>IFERROR(VLOOKUP(B4,$G$4:$H$103,2,0),"")</f>
        <v>Anna</v>
      </c>
      <c r="D4" s="368">
        <f>IFERROR(VLOOKUP(B4,$G$4:$I$103,3,0),"")</f>
        <v>0</v>
      </c>
      <c r="E4" s="33"/>
      <c r="F4" s="33"/>
      <c r="G4" s="369">
        <f t="shared" ref="G4:G35" si="0">IF(J4="","",RANK(J4,$J$4:$J$103,1))</f>
        <v>1</v>
      </c>
      <c r="H4" s="370" t="str">
        <f>IF(INDEX(Predictions_2!$A$2:$AWW$3,2,$M$3+(ROW(A1)-1)*$M$4)="","",INDEX(Predictions_2!$A$2:$AWW$3,2,$M$3+(ROW(A1)-1)*$M$4))</f>
        <v>Anna</v>
      </c>
      <c r="I4" s="371">
        <f>IF(INDEX(Predictions_2!$A$2:$AWW$3,2,$M$3+(ROW(A1)-1)*$M$4)="","",INDEX(Predictions_2!$A$2:$AWW$3,1,$M$3+(ROW(A1)-1)*$M$4))</f>
        <v>0</v>
      </c>
      <c r="J4" s="369">
        <f t="shared" ref="J4:J35" si="1">IF(I4="","",RANK(I4,$I$4:$I$103,0)+ROW()*0.001)</f>
        <v>1.004</v>
      </c>
      <c r="L4" t="s">
        <v>848</v>
      </c>
      <c r="M4">
        <v>13</v>
      </c>
    </row>
    <row r="5" spans="2:13" x14ac:dyDescent="0.25">
      <c r="B5" s="372">
        <v>2</v>
      </c>
      <c r="C5" s="367" t="str">
        <f t="shared" ref="C5:C68" si="2">IFERROR(VLOOKUP(B5,$G$4:$H$103,2,0),"")</f>
        <v>Peter</v>
      </c>
      <c r="D5" s="368">
        <f t="shared" ref="D5:D68" si="3">IFERROR(VLOOKUP(B5,$G$4:$I$103,3,0),"")</f>
        <v>0</v>
      </c>
      <c r="E5" s="33"/>
      <c r="F5" s="33"/>
      <c r="G5" s="373">
        <f t="shared" si="0"/>
        <v>2</v>
      </c>
      <c r="H5" s="374" t="str">
        <f>IF(INDEX(Predictions_2!$A$2:$AWW$3,2,$M$3+(ROW(A2)-1)*$M$4)="","",INDEX(Predictions_2!$A$2:$AWW$3,2,$M$3+(ROW(A2)-1)*$M$4))</f>
        <v>Peter</v>
      </c>
      <c r="I5" s="375">
        <f>IF(INDEX(Predictions_2!$A$2:$AWW$3,2,$M$3+(ROW(A2)-1)*$M$4)="","",INDEX(Predictions_2!$A$2:$AWW$3,1,$M$3+(ROW(A2)-1)*$M$4))</f>
        <v>0</v>
      </c>
      <c r="J5" s="373">
        <f t="shared" si="1"/>
        <v>1.0049999999999999</v>
      </c>
    </row>
    <row r="6" spans="2:13" x14ac:dyDescent="0.25">
      <c r="B6" s="366">
        <v>3</v>
      </c>
      <c r="C6" s="367" t="str">
        <f t="shared" si="2"/>
        <v/>
      </c>
      <c r="D6" s="368" t="str">
        <f t="shared" si="3"/>
        <v/>
      </c>
      <c r="E6" s="33"/>
      <c r="F6" s="33"/>
      <c r="G6" s="373" t="str">
        <f t="shared" si="0"/>
        <v/>
      </c>
      <c r="H6" s="374" t="str">
        <f>IF(INDEX(Predictions_2!$A$2:$AWW$3,2,$M$3+(ROW(A3)-1)*$M$4)="","",INDEX(Predictions_2!$A$2:$AWW$3,2,$M$3+(ROW(A3)-1)*$M$4))</f>
        <v/>
      </c>
      <c r="I6" s="375" t="str">
        <f>IF(INDEX(Predictions_2!$A$2:$AWW$3,2,$M$3+(ROW(A3)-1)*$M$4)="","",INDEX(Predictions_2!$A$2:$AWW$3,1,$M$3+(ROW(A3)-1)*$M$4))</f>
        <v/>
      </c>
      <c r="J6" s="373" t="str">
        <f t="shared" si="1"/>
        <v/>
      </c>
    </row>
    <row r="7" spans="2:13" x14ac:dyDescent="0.25">
      <c r="B7" s="372">
        <v>4</v>
      </c>
      <c r="C7" s="367" t="str">
        <f t="shared" si="2"/>
        <v/>
      </c>
      <c r="D7" s="368" t="str">
        <f t="shared" si="3"/>
        <v/>
      </c>
      <c r="E7" s="33"/>
      <c r="F7" s="33"/>
      <c r="G7" s="373" t="str">
        <f t="shared" si="0"/>
        <v/>
      </c>
      <c r="H7" s="374" t="str">
        <f>IF(INDEX(Predictions_2!$A$2:$AWW$3,2,$M$3+(ROW(A4)-1)*$M$4)="","",INDEX(Predictions_2!$A$2:$AWW$3,2,$M$3+(ROW(A4)-1)*$M$4))</f>
        <v/>
      </c>
      <c r="I7" s="375" t="str">
        <f>IF(INDEX(Predictions_2!$A$2:$AWW$3,2,$M$3+(ROW(A4)-1)*$M$4)="","",INDEX(Predictions_2!$A$2:$AWW$3,1,$M$3+(ROW(A4)-1)*$M$4))</f>
        <v/>
      </c>
      <c r="J7" s="373" t="str">
        <f t="shared" si="1"/>
        <v/>
      </c>
    </row>
    <row r="8" spans="2:13" x14ac:dyDescent="0.25">
      <c r="B8" s="366">
        <v>5</v>
      </c>
      <c r="C8" s="367" t="str">
        <f t="shared" si="2"/>
        <v/>
      </c>
      <c r="D8" s="368" t="str">
        <f t="shared" si="3"/>
        <v/>
      </c>
      <c r="E8" s="33"/>
      <c r="F8" s="33"/>
      <c r="G8" s="373" t="str">
        <f t="shared" si="0"/>
        <v/>
      </c>
      <c r="H8" s="374" t="str">
        <f>IF(INDEX(Predictions_2!$A$2:$AWW$3,2,$M$3+(ROW(A5)-1)*$M$4)="","",INDEX(Predictions_2!$A$2:$AWW$3,2,$M$3+(ROW(A5)-1)*$M$4))</f>
        <v/>
      </c>
      <c r="I8" s="375" t="str">
        <f>IF(INDEX(Predictions_2!$A$2:$AWW$3,2,$M$3+(ROW(A5)-1)*$M$4)="","",INDEX(Predictions_2!$A$2:$AWW$3,1,$M$3+(ROW(A5)-1)*$M$4))</f>
        <v/>
      </c>
      <c r="J8" s="373" t="str">
        <f t="shared" si="1"/>
        <v/>
      </c>
    </row>
    <row r="9" spans="2:13" x14ac:dyDescent="0.25">
      <c r="B9" s="372">
        <v>6</v>
      </c>
      <c r="C9" s="367" t="str">
        <f t="shared" si="2"/>
        <v/>
      </c>
      <c r="D9" s="368" t="str">
        <f t="shared" si="3"/>
        <v/>
      </c>
      <c r="E9" s="33"/>
      <c r="F9" s="33"/>
      <c r="G9" s="373" t="str">
        <f t="shared" si="0"/>
        <v/>
      </c>
      <c r="H9" s="374" t="str">
        <f>IF(INDEX(Predictions_2!$A$2:$AWW$3,2,$M$3+(ROW(A6)-1)*$M$4)="","",INDEX(Predictions_2!$A$2:$AWW$3,2,$M$3+(ROW(A6)-1)*$M$4))</f>
        <v/>
      </c>
      <c r="I9" s="375" t="str">
        <f>IF(INDEX(Predictions_2!$A$2:$AWW$3,2,$M$3+(ROW(A6)-1)*$M$4)="","",INDEX(Predictions_2!$A$2:$AWW$3,1,$M$3+(ROW(A6)-1)*$M$4))</f>
        <v/>
      </c>
      <c r="J9" s="373" t="str">
        <f t="shared" si="1"/>
        <v/>
      </c>
    </row>
    <row r="10" spans="2:13" x14ac:dyDescent="0.25">
      <c r="B10" s="366">
        <v>7</v>
      </c>
      <c r="C10" s="367" t="str">
        <f t="shared" si="2"/>
        <v/>
      </c>
      <c r="D10" s="368" t="str">
        <f t="shared" si="3"/>
        <v/>
      </c>
      <c r="E10" s="33"/>
      <c r="F10" s="33"/>
      <c r="G10" s="373" t="str">
        <f t="shared" si="0"/>
        <v/>
      </c>
      <c r="H10" s="374" t="str">
        <f>IF(INDEX(Predictions_2!$A$2:$AWW$3,2,$M$3+(ROW(A7)-1)*$M$4)="","",INDEX(Predictions_2!$A$2:$AWW$3,2,$M$3+(ROW(A7)-1)*$M$4))</f>
        <v/>
      </c>
      <c r="I10" s="375" t="str">
        <f>IF(INDEX(Predictions_2!$A$2:$AWW$3,2,$M$3+(ROW(A7)-1)*$M$4)="","",INDEX(Predictions_2!$A$2:$AWW$3,1,$M$3+(ROW(A7)-1)*$M$4))</f>
        <v/>
      </c>
      <c r="J10" s="373" t="str">
        <f t="shared" si="1"/>
        <v/>
      </c>
    </row>
    <row r="11" spans="2:13" x14ac:dyDescent="0.25">
      <c r="B11" s="372">
        <v>8</v>
      </c>
      <c r="C11" s="367" t="str">
        <f t="shared" si="2"/>
        <v/>
      </c>
      <c r="D11" s="368" t="str">
        <f t="shared" si="3"/>
        <v/>
      </c>
      <c r="E11" s="33"/>
      <c r="F11" s="33"/>
      <c r="G11" s="373" t="str">
        <f t="shared" si="0"/>
        <v/>
      </c>
      <c r="H11" s="374" t="str">
        <f>IF(INDEX(Predictions_2!$A$2:$AWW$3,2,$M$3+(ROW(A8)-1)*$M$4)="","",INDEX(Predictions_2!$A$2:$AWW$3,2,$M$3+(ROW(A8)-1)*$M$4))</f>
        <v/>
      </c>
      <c r="I11" s="375" t="str">
        <f>IF(INDEX(Predictions_2!$A$2:$AWW$3,2,$M$3+(ROW(A8)-1)*$M$4)="","",INDEX(Predictions_2!$A$2:$AWW$3,1,$M$3+(ROW(A8)-1)*$M$4))</f>
        <v/>
      </c>
      <c r="J11" s="373" t="str">
        <f t="shared" si="1"/>
        <v/>
      </c>
    </row>
    <row r="12" spans="2:13" x14ac:dyDescent="0.25">
      <c r="B12" s="366">
        <v>9</v>
      </c>
      <c r="C12" s="367" t="str">
        <f t="shared" si="2"/>
        <v/>
      </c>
      <c r="D12" s="368" t="str">
        <f t="shared" si="3"/>
        <v/>
      </c>
      <c r="E12" s="33"/>
      <c r="F12" s="33"/>
      <c r="G12" s="373" t="str">
        <f t="shared" si="0"/>
        <v/>
      </c>
      <c r="H12" s="374" t="str">
        <f>IF(INDEX(Predictions_2!$A$2:$AWW$3,2,$M$3+(ROW(A9)-1)*$M$4)="","",INDEX(Predictions_2!$A$2:$AWW$3,2,$M$3+(ROW(A9)-1)*$M$4))</f>
        <v/>
      </c>
      <c r="I12" s="375" t="str">
        <f>IF(INDEX(Predictions_2!$A$2:$AWW$3,2,$M$3+(ROW(A9)-1)*$M$4)="","",INDEX(Predictions_2!$A$2:$AWW$3,1,$M$3+(ROW(A9)-1)*$M$4))</f>
        <v/>
      </c>
      <c r="J12" s="373" t="str">
        <f t="shared" si="1"/>
        <v/>
      </c>
    </row>
    <row r="13" spans="2:13" x14ac:dyDescent="0.25">
      <c r="B13" s="372">
        <v>10</v>
      </c>
      <c r="C13" s="367" t="str">
        <f t="shared" si="2"/>
        <v/>
      </c>
      <c r="D13" s="368" t="str">
        <f t="shared" si="3"/>
        <v/>
      </c>
      <c r="E13" s="33"/>
      <c r="F13" s="33"/>
      <c r="G13" s="373" t="str">
        <f t="shared" si="0"/>
        <v/>
      </c>
      <c r="H13" s="374" t="str">
        <f>IF(INDEX(Predictions_2!$A$2:$AWW$3,2,$M$3+(ROW(A10)-1)*$M$4)="","",INDEX(Predictions_2!$A$2:$AWW$3,2,$M$3+(ROW(A10)-1)*$M$4))</f>
        <v/>
      </c>
      <c r="I13" s="375" t="str">
        <f>IF(INDEX(Predictions_2!$A$2:$AWW$3,2,$M$3+(ROW(A10)-1)*$M$4)="","",INDEX(Predictions_2!$A$2:$AWW$3,1,$M$3+(ROW(A10)-1)*$M$4))</f>
        <v/>
      </c>
      <c r="J13" s="373" t="str">
        <f t="shared" si="1"/>
        <v/>
      </c>
    </row>
    <row r="14" spans="2:13" x14ac:dyDescent="0.25">
      <c r="B14" s="366">
        <v>11</v>
      </c>
      <c r="C14" s="367" t="str">
        <f t="shared" si="2"/>
        <v/>
      </c>
      <c r="D14" s="368" t="str">
        <f t="shared" si="3"/>
        <v/>
      </c>
      <c r="E14" s="33"/>
      <c r="F14" s="33"/>
      <c r="G14" s="373" t="str">
        <f t="shared" si="0"/>
        <v/>
      </c>
      <c r="H14" s="374" t="str">
        <f>IF(INDEX(Predictions_2!$A$2:$AWW$3,2,$M$3+(ROW(A11)-1)*$M$4)="","",INDEX(Predictions_2!$A$2:$AWW$3,2,$M$3+(ROW(A11)-1)*$M$4))</f>
        <v/>
      </c>
      <c r="I14" s="375" t="str">
        <f>IF(INDEX(Predictions_2!$A$2:$AWW$3,2,$M$3+(ROW(A11)-1)*$M$4)="","",INDEX(Predictions_2!$A$2:$AWW$3,1,$M$3+(ROW(A11)-1)*$M$4))</f>
        <v/>
      </c>
      <c r="J14" s="373" t="str">
        <f t="shared" si="1"/>
        <v/>
      </c>
    </row>
    <row r="15" spans="2:13" x14ac:dyDescent="0.25">
      <c r="B15" s="372">
        <v>12</v>
      </c>
      <c r="C15" s="367" t="str">
        <f t="shared" si="2"/>
        <v/>
      </c>
      <c r="D15" s="368" t="str">
        <f t="shared" si="3"/>
        <v/>
      </c>
      <c r="E15" s="33"/>
      <c r="F15" s="33"/>
      <c r="G15" s="373" t="str">
        <f t="shared" si="0"/>
        <v/>
      </c>
      <c r="H15" s="374" t="str">
        <f>IF(INDEX(Predictions_2!$A$2:$AWW$3,2,$M$3+(ROW(A12)-1)*$M$4)="","",INDEX(Predictions_2!$A$2:$AWW$3,2,$M$3+(ROW(A12)-1)*$M$4))</f>
        <v/>
      </c>
      <c r="I15" s="375" t="str">
        <f>IF(INDEX(Predictions_2!$A$2:$AWW$3,2,$M$3+(ROW(A12)-1)*$M$4)="","",INDEX(Predictions_2!$A$2:$AWW$3,1,$M$3+(ROW(A12)-1)*$M$4))</f>
        <v/>
      </c>
      <c r="J15" s="373" t="str">
        <f t="shared" si="1"/>
        <v/>
      </c>
    </row>
    <row r="16" spans="2:13" x14ac:dyDescent="0.25">
      <c r="B16" s="366">
        <v>13</v>
      </c>
      <c r="C16" s="367" t="str">
        <f t="shared" si="2"/>
        <v/>
      </c>
      <c r="D16" s="368" t="str">
        <f t="shared" si="3"/>
        <v/>
      </c>
      <c r="E16" s="33"/>
      <c r="F16" s="33"/>
      <c r="G16" s="373" t="str">
        <f t="shared" si="0"/>
        <v/>
      </c>
      <c r="H16" s="374" t="str">
        <f>IF(INDEX(Predictions_2!$A$2:$AWW$3,2,$M$3+(ROW(A13)-1)*$M$4)="","",INDEX(Predictions_2!$A$2:$AWW$3,2,$M$3+(ROW(A13)-1)*$M$4))</f>
        <v/>
      </c>
      <c r="I16" s="375" t="str">
        <f>IF(INDEX(Predictions_2!$A$2:$AWW$3,2,$M$3+(ROW(A13)-1)*$M$4)="","",INDEX(Predictions_2!$A$2:$AWW$3,1,$M$3+(ROW(A13)-1)*$M$4))</f>
        <v/>
      </c>
      <c r="J16" s="373" t="str">
        <f t="shared" si="1"/>
        <v/>
      </c>
    </row>
    <row r="17" spans="2:10" x14ac:dyDescent="0.25">
      <c r="B17" s="372">
        <v>14</v>
      </c>
      <c r="C17" s="367" t="str">
        <f t="shared" si="2"/>
        <v/>
      </c>
      <c r="D17" s="368" t="str">
        <f t="shared" si="3"/>
        <v/>
      </c>
      <c r="E17" s="33"/>
      <c r="F17" s="33"/>
      <c r="G17" s="373" t="str">
        <f t="shared" si="0"/>
        <v/>
      </c>
      <c r="H17" s="374" t="str">
        <f>IF(INDEX(Predictions_2!$A$2:$AWW$3,2,$M$3+(ROW(A14)-1)*$M$4)="","",INDEX(Predictions_2!$A$2:$AWW$3,2,$M$3+(ROW(A14)-1)*$M$4))</f>
        <v/>
      </c>
      <c r="I17" s="375" t="str">
        <f>IF(INDEX(Predictions_2!$A$2:$AWW$3,2,$M$3+(ROW(A14)-1)*$M$4)="","",INDEX(Predictions_2!$A$2:$AWW$3,1,$M$3+(ROW(A14)-1)*$M$4))</f>
        <v/>
      </c>
      <c r="J17" s="373" t="str">
        <f t="shared" si="1"/>
        <v/>
      </c>
    </row>
    <row r="18" spans="2:10" x14ac:dyDescent="0.25">
      <c r="B18" s="366">
        <v>15</v>
      </c>
      <c r="C18" s="367" t="str">
        <f t="shared" si="2"/>
        <v/>
      </c>
      <c r="D18" s="368" t="str">
        <f t="shared" si="3"/>
        <v/>
      </c>
      <c r="E18" s="33"/>
      <c r="F18" s="33"/>
      <c r="G18" s="373" t="str">
        <f t="shared" si="0"/>
        <v/>
      </c>
      <c r="H18" s="374" t="str">
        <f>IF(INDEX(Predictions_2!$A$2:$AWW$3,2,$M$3+(ROW(A15)-1)*$M$4)="","",INDEX(Predictions_2!$A$2:$AWW$3,2,$M$3+(ROW(A15)-1)*$M$4))</f>
        <v/>
      </c>
      <c r="I18" s="375" t="str">
        <f>IF(INDEX(Predictions_2!$A$2:$AWW$3,2,$M$3+(ROW(A15)-1)*$M$4)="","",INDEX(Predictions_2!$A$2:$AWW$3,1,$M$3+(ROW(A15)-1)*$M$4))</f>
        <v/>
      </c>
      <c r="J18" s="373" t="str">
        <f t="shared" si="1"/>
        <v/>
      </c>
    </row>
    <row r="19" spans="2:10" x14ac:dyDescent="0.25">
      <c r="B19" s="372">
        <v>16</v>
      </c>
      <c r="C19" s="367" t="str">
        <f t="shared" si="2"/>
        <v/>
      </c>
      <c r="D19" s="368" t="str">
        <f t="shared" si="3"/>
        <v/>
      </c>
      <c r="E19" s="33"/>
      <c r="F19" s="33"/>
      <c r="G19" s="373" t="str">
        <f t="shared" si="0"/>
        <v/>
      </c>
      <c r="H19" s="374" t="str">
        <f>IF(INDEX(Predictions_2!$A$2:$AWW$3,2,$M$3+(ROW(A16)-1)*$M$4)="","",INDEX(Predictions_2!$A$2:$AWW$3,2,$M$3+(ROW(A16)-1)*$M$4))</f>
        <v/>
      </c>
      <c r="I19" s="375" t="str">
        <f>IF(INDEX(Predictions_2!$A$2:$AWW$3,2,$M$3+(ROW(A16)-1)*$M$4)="","",INDEX(Predictions_2!$A$2:$AWW$3,1,$M$3+(ROW(A16)-1)*$M$4))</f>
        <v/>
      </c>
      <c r="J19" s="373" t="str">
        <f t="shared" si="1"/>
        <v/>
      </c>
    </row>
    <row r="20" spans="2:10" x14ac:dyDescent="0.25">
      <c r="B20" s="366">
        <v>17</v>
      </c>
      <c r="C20" s="367" t="str">
        <f t="shared" si="2"/>
        <v/>
      </c>
      <c r="D20" s="368" t="str">
        <f t="shared" si="3"/>
        <v/>
      </c>
      <c r="E20" s="33"/>
      <c r="F20" s="33"/>
      <c r="G20" s="373" t="str">
        <f t="shared" si="0"/>
        <v/>
      </c>
      <c r="H20" s="374" t="str">
        <f>IF(INDEX(Predictions_2!$A$2:$AWW$3,2,$M$3+(ROW(A17)-1)*$M$4)="","",INDEX(Predictions_2!$A$2:$AWW$3,2,$M$3+(ROW(A17)-1)*$M$4))</f>
        <v/>
      </c>
      <c r="I20" s="375" t="str">
        <f>IF(INDEX(Predictions_2!$A$2:$AWW$3,2,$M$3+(ROW(A17)-1)*$M$4)="","",INDEX(Predictions_2!$A$2:$AWW$3,1,$M$3+(ROW(A17)-1)*$M$4))</f>
        <v/>
      </c>
      <c r="J20" s="373" t="str">
        <f t="shared" si="1"/>
        <v/>
      </c>
    </row>
    <row r="21" spans="2:10" x14ac:dyDescent="0.25">
      <c r="B21" s="372">
        <v>18</v>
      </c>
      <c r="C21" s="367" t="str">
        <f t="shared" si="2"/>
        <v/>
      </c>
      <c r="D21" s="368" t="str">
        <f t="shared" si="3"/>
        <v/>
      </c>
      <c r="E21" s="33"/>
      <c r="F21" s="33"/>
      <c r="G21" s="373" t="str">
        <f t="shared" si="0"/>
        <v/>
      </c>
      <c r="H21" s="374" t="str">
        <f>IF(INDEX(Predictions_2!$A$2:$AWW$3,2,$M$3+(ROW(A18)-1)*$M$4)="","",INDEX(Predictions_2!$A$2:$AWW$3,2,$M$3+(ROW(A18)-1)*$M$4))</f>
        <v/>
      </c>
      <c r="I21" s="375" t="str">
        <f>IF(INDEX(Predictions_2!$A$2:$AWW$3,2,$M$3+(ROW(A18)-1)*$M$4)="","",INDEX(Predictions_2!$A$2:$AWW$3,1,$M$3+(ROW(A18)-1)*$M$4))</f>
        <v/>
      </c>
      <c r="J21" s="373" t="str">
        <f t="shared" si="1"/>
        <v/>
      </c>
    </row>
    <row r="22" spans="2:10" x14ac:dyDescent="0.25">
      <c r="B22" s="366">
        <v>19</v>
      </c>
      <c r="C22" s="367" t="str">
        <f t="shared" si="2"/>
        <v/>
      </c>
      <c r="D22" s="368" t="str">
        <f t="shared" si="3"/>
        <v/>
      </c>
      <c r="E22" s="33"/>
      <c r="F22" s="33"/>
      <c r="G22" s="373" t="str">
        <f t="shared" si="0"/>
        <v/>
      </c>
      <c r="H22" s="374" t="str">
        <f>IF(INDEX(Predictions_2!$A$2:$AWW$3,2,$M$3+(ROW(A19)-1)*$M$4)="","",INDEX(Predictions_2!$A$2:$AWW$3,2,$M$3+(ROW(A19)-1)*$M$4))</f>
        <v/>
      </c>
      <c r="I22" s="375" t="str">
        <f>IF(INDEX(Predictions_2!$A$2:$AWW$3,2,$M$3+(ROW(A19)-1)*$M$4)="","",INDEX(Predictions_2!$A$2:$AWW$3,1,$M$3+(ROW(A19)-1)*$M$4))</f>
        <v/>
      </c>
      <c r="J22" s="373" t="str">
        <f t="shared" si="1"/>
        <v/>
      </c>
    </row>
    <row r="23" spans="2:10" x14ac:dyDescent="0.25">
      <c r="B23" s="372">
        <v>20</v>
      </c>
      <c r="C23" s="367" t="str">
        <f t="shared" si="2"/>
        <v/>
      </c>
      <c r="D23" s="368" t="str">
        <f t="shared" si="3"/>
        <v/>
      </c>
      <c r="E23" s="33"/>
      <c r="F23" s="33"/>
      <c r="G23" s="373" t="str">
        <f t="shared" si="0"/>
        <v/>
      </c>
      <c r="H23" s="374" t="str">
        <f>IF(INDEX(Predictions_2!$A$2:$AWW$3,2,$M$3+(ROW(A20)-1)*$M$4)="","",INDEX(Predictions_2!$A$2:$AWW$3,2,$M$3+(ROW(A20)-1)*$M$4))</f>
        <v/>
      </c>
      <c r="I23" s="375" t="str">
        <f>IF(INDEX(Predictions_2!$A$2:$AWW$3,2,$M$3+(ROW(A20)-1)*$M$4)="","",INDEX(Predictions_2!$A$2:$AWW$3,1,$M$3+(ROW(A20)-1)*$M$4))</f>
        <v/>
      </c>
      <c r="J23" s="373" t="str">
        <f t="shared" si="1"/>
        <v/>
      </c>
    </row>
    <row r="24" spans="2:10" x14ac:dyDescent="0.25">
      <c r="B24" s="366">
        <v>21</v>
      </c>
      <c r="C24" s="367" t="str">
        <f t="shared" si="2"/>
        <v/>
      </c>
      <c r="D24" s="368" t="str">
        <f t="shared" si="3"/>
        <v/>
      </c>
      <c r="E24" s="33"/>
      <c r="F24" s="33"/>
      <c r="G24" s="373" t="str">
        <f t="shared" si="0"/>
        <v/>
      </c>
      <c r="H24" s="374" t="str">
        <f>IF(INDEX(Predictions_2!$A$2:$AWW$3,2,$M$3+(ROW(A21)-1)*$M$4)="","",INDEX(Predictions_2!$A$2:$AWW$3,2,$M$3+(ROW(A21)-1)*$M$4))</f>
        <v/>
      </c>
      <c r="I24" s="375" t="str">
        <f>IF(INDEX(Predictions_2!$A$2:$AWW$3,2,$M$3+(ROW(A21)-1)*$M$4)="","",INDEX(Predictions_2!$A$2:$AWW$3,1,$M$3+(ROW(A21)-1)*$M$4))</f>
        <v/>
      </c>
      <c r="J24" s="373" t="str">
        <f t="shared" si="1"/>
        <v/>
      </c>
    </row>
    <row r="25" spans="2:10" x14ac:dyDescent="0.25">
      <c r="B25" s="372">
        <v>22</v>
      </c>
      <c r="C25" s="367" t="str">
        <f t="shared" si="2"/>
        <v/>
      </c>
      <c r="D25" s="368" t="str">
        <f t="shared" si="3"/>
        <v/>
      </c>
      <c r="E25" s="33"/>
      <c r="F25" s="33"/>
      <c r="G25" s="373" t="str">
        <f t="shared" si="0"/>
        <v/>
      </c>
      <c r="H25" s="374" t="str">
        <f>IF(INDEX(Predictions_2!$A$2:$AWW$3,2,$M$3+(ROW(A22)-1)*$M$4)="","",INDEX(Predictions_2!$A$2:$AWW$3,2,$M$3+(ROW(A22)-1)*$M$4))</f>
        <v/>
      </c>
      <c r="I25" s="375" t="str">
        <f>IF(INDEX(Predictions_2!$A$2:$AWW$3,2,$M$3+(ROW(A22)-1)*$M$4)="","",INDEX(Predictions_2!$A$2:$AWW$3,1,$M$3+(ROW(A22)-1)*$M$4))</f>
        <v/>
      </c>
      <c r="J25" s="373" t="str">
        <f t="shared" si="1"/>
        <v/>
      </c>
    </row>
    <row r="26" spans="2:10" x14ac:dyDescent="0.25">
      <c r="B26" s="366">
        <v>23</v>
      </c>
      <c r="C26" s="367" t="str">
        <f t="shared" si="2"/>
        <v/>
      </c>
      <c r="D26" s="368" t="str">
        <f t="shared" si="3"/>
        <v/>
      </c>
      <c r="E26" s="33"/>
      <c r="F26" s="33"/>
      <c r="G26" s="373" t="str">
        <f t="shared" si="0"/>
        <v/>
      </c>
      <c r="H26" s="374" t="str">
        <f>IF(INDEX(Predictions_2!$A$2:$AWW$3,2,$M$3+(ROW(A23)-1)*$M$4)="","",INDEX(Predictions_2!$A$2:$AWW$3,2,$M$3+(ROW(A23)-1)*$M$4))</f>
        <v/>
      </c>
      <c r="I26" s="375" t="str">
        <f>IF(INDEX(Predictions_2!$A$2:$AWW$3,2,$M$3+(ROW(A23)-1)*$M$4)="","",INDEX(Predictions_2!$A$2:$AWW$3,1,$M$3+(ROW(A23)-1)*$M$4))</f>
        <v/>
      </c>
      <c r="J26" s="373" t="str">
        <f t="shared" si="1"/>
        <v/>
      </c>
    </row>
    <row r="27" spans="2:10" x14ac:dyDescent="0.25">
      <c r="B27" s="372">
        <v>24</v>
      </c>
      <c r="C27" s="367" t="str">
        <f t="shared" si="2"/>
        <v/>
      </c>
      <c r="D27" s="368" t="str">
        <f t="shared" si="3"/>
        <v/>
      </c>
      <c r="E27" s="33"/>
      <c r="F27" s="33"/>
      <c r="G27" s="373" t="str">
        <f t="shared" si="0"/>
        <v/>
      </c>
      <c r="H27" s="374" t="str">
        <f>IF(INDEX(Predictions_2!$A$2:$AWW$3,2,$M$3+(ROW(A24)-1)*$M$4)="","",INDEX(Predictions_2!$A$2:$AWW$3,2,$M$3+(ROW(A24)-1)*$M$4))</f>
        <v/>
      </c>
      <c r="I27" s="375" t="str">
        <f>IF(INDEX(Predictions_2!$A$2:$AWW$3,2,$M$3+(ROW(A24)-1)*$M$4)="","",INDEX(Predictions_2!$A$2:$AWW$3,1,$M$3+(ROW(A24)-1)*$M$4))</f>
        <v/>
      </c>
      <c r="J27" s="373" t="str">
        <f t="shared" si="1"/>
        <v/>
      </c>
    </row>
    <row r="28" spans="2:10" x14ac:dyDescent="0.25">
      <c r="B28" s="366">
        <v>25</v>
      </c>
      <c r="C28" s="367" t="str">
        <f t="shared" si="2"/>
        <v/>
      </c>
      <c r="D28" s="368" t="str">
        <f t="shared" si="3"/>
        <v/>
      </c>
      <c r="E28" s="33"/>
      <c r="F28" s="33"/>
      <c r="G28" s="373" t="str">
        <f t="shared" si="0"/>
        <v/>
      </c>
      <c r="H28" s="374" t="str">
        <f>IF(INDEX(Predictions_2!$A$2:$AWW$3,2,$M$3+(ROW(A25)-1)*$M$4)="","",INDEX(Predictions_2!$A$2:$AWW$3,2,$M$3+(ROW(A25)-1)*$M$4))</f>
        <v/>
      </c>
      <c r="I28" s="375" t="str">
        <f>IF(INDEX(Predictions_2!$A$2:$AWW$3,2,$M$3+(ROW(A25)-1)*$M$4)="","",INDEX(Predictions_2!$A$2:$AWW$3,1,$M$3+(ROW(A25)-1)*$M$4))</f>
        <v/>
      </c>
      <c r="J28" s="373" t="str">
        <f t="shared" si="1"/>
        <v/>
      </c>
    </row>
    <row r="29" spans="2:10" x14ac:dyDescent="0.25">
      <c r="B29" s="372">
        <v>26</v>
      </c>
      <c r="C29" s="367" t="str">
        <f t="shared" si="2"/>
        <v/>
      </c>
      <c r="D29" s="368" t="str">
        <f t="shared" si="3"/>
        <v/>
      </c>
      <c r="E29" s="33"/>
      <c r="F29" s="33"/>
      <c r="G29" s="373" t="str">
        <f t="shared" si="0"/>
        <v/>
      </c>
      <c r="H29" s="374" t="str">
        <f>IF(INDEX(Predictions_2!$A$2:$AWW$3,2,$M$3+(ROW(A26)-1)*$M$4)="","",INDEX(Predictions_2!$A$2:$AWW$3,2,$M$3+(ROW(A26)-1)*$M$4))</f>
        <v/>
      </c>
      <c r="I29" s="375" t="str">
        <f>IF(INDEX(Predictions_2!$A$2:$AWW$3,2,$M$3+(ROW(A26)-1)*$M$4)="","",INDEX(Predictions_2!$A$2:$AWW$3,1,$M$3+(ROW(A26)-1)*$M$4))</f>
        <v/>
      </c>
      <c r="J29" s="373" t="str">
        <f t="shared" si="1"/>
        <v/>
      </c>
    </row>
    <row r="30" spans="2:10" x14ac:dyDescent="0.25">
      <c r="B30" s="366">
        <v>27</v>
      </c>
      <c r="C30" s="367" t="str">
        <f t="shared" si="2"/>
        <v/>
      </c>
      <c r="D30" s="368" t="str">
        <f t="shared" si="3"/>
        <v/>
      </c>
      <c r="E30" s="33"/>
      <c r="F30" s="33"/>
      <c r="G30" s="373" t="str">
        <f t="shared" si="0"/>
        <v/>
      </c>
      <c r="H30" s="374" t="str">
        <f>IF(INDEX(Predictions_2!$A$2:$AWW$3,2,$M$3+(ROW(A27)-1)*$M$4)="","",INDEX(Predictions_2!$A$2:$AWW$3,2,$M$3+(ROW(A27)-1)*$M$4))</f>
        <v/>
      </c>
      <c r="I30" s="375" t="str">
        <f>IF(INDEX(Predictions_2!$A$2:$AWW$3,2,$M$3+(ROW(A27)-1)*$M$4)="","",INDEX(Predictions_2!$A$2:$AWW$3,1,$M$3+(ROW(A27)-1)*$M$4))</f>
        <v/>
      </c>
      <c r="J30" s="373" t="str">
        <f t="shared" si="1"/>
        <v/>
      </c>
    </row>
    <row r="31" spans="2:10" x14ac:dyDescent="0.25">
      <c r="B31" s="372">
        <v>28</v>
      </c>
      <c r="C31" s="367" t="str">
        <f t="shared" si="2"/>
        <v/>
      </c>
      <c r="D31" s="368" t="str">
        <f t="shared" si="3"/>
        <v/>
      </c>
      <c r="E31" s="33"/>
      <c r="F31" s="33"/>
      <c r="G31" s="373" t="str">
        <f t="shared" si="0"/>
        <v/>
      </c>
      <c r="H31" s="374" t="str">
        <f>IF(INDEX(Predictions_2!$A$2:$AWW$3,2,$M$3+(ROW(A28)-1)*$M$4)="","",INDEX(Predictions_2!$A$2:$AWW$3,2,$M$3+(ROW(A28)-1)*$M$4))</f>
        <v/>
      </c>
      <c r="I31" s="375" t="str">
        <f>IF(INDEX(Predictions_2!$A$2:$AWW$3,2,$M$3+(ROW(A28)-1)*$M$4)="","",INDEX(Predictions_2!$A$2:$AWW$3,1,$M$3+(ROW(A28)-1)*$M$4))</f>
        <v/>
      </c>
      <c r="J31" s="373" t="str">
        <f t="shared" si="1"/>
        <v/>
      </c>
    </row>
    <row r="32" spans="2:10" x14ac:dyDescent="0.25">
      <c r="B32" s="366">
        <v>29</v>
      </c>
      <c r="C32" s="367" t="str">
        <f t="shared" si="2"/>
        <v/>
      </c>
      <c r="D32" s="368" t="str">
        <f t="shared" si="3"/>
        <v/>
      </c>
      <c r="E32" s="33"/>
      <c r="F32" s="33"/>
      <c r="G32" s="373" t="str">
        <f t="shared" si="0"/>
        <v/>
      </c>
      <c r="H32" s="374" t="str">
        <f>IF(INDEX(Predictions_2!$A$2:$AWW$3,2,$M$3+(ROW(A29)-1)*$M$4)="","",INDEX(Predictions_2!$A$2:$AWW$3,2,$M$3+(ROW(A29)-1)*$M$4))</f>
        <v/>
      </c>
      <c r="I32" s="375" t="str">
        <f>IF(INDEX(Predictions_2!$A$2:$AWW$3,2,$M$3+(ROW(A29)-1)*$M$4)="","",INDEX(Predictions_2!$A$2:$AWW$3,1,$M$3+(ROW(A29)-1)*$M$4))</f>
        <v/>
      </c>
      <c r="J32" s="373" t="str">
        <f t="shared" si="1"/>
        <v/>
      </c>
    </row>
    <row r="33" spans="2:10" x14ac:dyDescent="0.25">
      <c r="B33" s="372">
        <v>30</v>
      </c>
      <c r="C33" s="367" t="str">
        <f t="shared" si="2"/>
        <v/>
      </c>
      <c r="D33" s="368" t="str">
        <f t="shared" si="3"/>
        <v/>
      </c>
      <c r="E33" s="33"/>
      <c r="F33" s="33"/>
      <c r="G33" s="373" t="str">
        <f t="shared" si="0"/>
        <v/>
      </c>
      <c r="H33" s="374" t="str">
        <f>IF(INDEX(Predictions_2!$A$2:$AWW$3,2,$M$3+(ROW(A30)-1)*$M$4)="","",INDEX(Predictions_2!$A$2:$AWW$3,2,$M$3+(ROW(A30)-1)*$M$4))</f>
        <v/>
      </c>
      <c r="I33" s="375" t="str">
        <f>IF(INDEX(Predictions_2!$A$2:$AWW$3,2,$M$3+(ROW(A30)-1)*$M$4)="","",INDEX(Predictions_2!$A$2:$AWW$3,1,$M$3+(ROW(A30)-1)*$M$4))</f>
        <v/>
      </c>
      <c r="J33" s="373" t="str">
        <f t="shared" si="1"/>
        <v/>
      </c>
    </row>
    <row r="34" spans="2:10" x14ac:dyDescent="0.25">
      <c r="B34" s="372">
        <v>31</v>
      </c>
      <c r="C34" s="367" t="str">
        <f t="shared" si="2"/>
        <v/>
      </c>
      <c r="D34" s="368" t="str">
        <f t="shared" si="3"/>
        <v/>
      </c>
      <c r="E34" s="33"/>
      <c r="F34" s="33"/>
      <c r="G34" s="373" t="str">
        <f t="shared" si="0"/>
        <v/>
      </c>
      <c r="H34" s="374" t="str">
        <f>IF(INDEX(Predictions_2!$A$2:$AWW$3,2,$M$3+(ROW(A31)-1)*$M$4)="","",INDEX(Predictions_2!$A$2:$AWW$3,2,$M$3+(ROW(A31)-1)*$M$4))</f>
        <v/>
      </c>
      <c r="I34" s="375" t="str">
        <f>IF(INDEX(Predictions_2!$A$2:$AWW$3,2,$M$3+(ROW(A31)-1)*$M$4)="","",INDEX(Predictions_2!$A$2:$AWW$3,1,$M$3+(ROW(A31)-1)*$M$4))</f>
        <v/>
      </c>
      <c r="J34" s="373" t="str">
        <f t="shared" si="1"/>
        <v/>
      </c>
    </row>
    <row r="35" spans="2:10" x14ac:dyDescent="0.25">
      <c r="B35" s="372">
        <v>32</v>
      </c>
      <c r="C35" s="367" t="str">
        <f t="shared" si="2"/>
        <v/>
      </c>
      <c r="D35" s="368" t="str">
        <f t="shared" si="3"/>
        <v/>
      </c>
      <c r="E35" s="33"/>
      <c r="F35" s="33"/>
      <c r="G35" s="373" t="str">
        <f t="shared" si="0"/>
        <v/>
      </c>
      <c r="H35" s="374" t="str">
        <f>IF(INDEX(Predictions_2!$A$2:$AWW$3,2,$M$3+(ROW(A32)-1)*$M$4)="","",INDEX(Predictions_2!$A$2:$AWW$3,2,$M$3+(ROW(A32)-1)*$M$4))</f>
        <v/>
      </c>
      <c r="I35" s="375" t="str">
        <f>IF(INDEX(Predictions_2!$A$2:$AWW$3,2,$M$3+(ROW(A32)-1)*$M$4)="","",INDEX(Predictions_2!$A$2:$AWW$3,1,$M$3+(ROW(A32)-1)*$M$4))</f>
        <v/>
      </c>
      <c r="J35" s="373" t="str">
        <f t="shared" si="1"/>
        <v/>
      </c>
    </row>
    <row r="36" spans="2:10" x14ac:dyDescent="0.25">
      <c r="B36" s="372">
        <v>33</v>
      </c>
      <c r="C36" s="367" t="str">
        <f t="shared" si="2"/>
        <v/>
      </c>
      <c r="D36" s="368" t="str">
        <f t="shared" si="3"/>
        <v/>
      </c>
      <c r="E36" s="33"/>
      <c r="F36" s="33"/>
      <c r="G36" s="373" t="str">
        <f t="shared" ref="G36:G67" si="4">IF(J36="","",RANK(J36,$J$4:$J$103,1))</f>
        <v/>
      </c>
      <c r="H36" s="374" t="str">
        <f>IF(INDEX(Predictions_2!$A$2:$AWW$3,2,$M$3+(ROW(A33)-1)*$M$4)="","",INDEX(Predictions_2!$A$2:$AWW$3,2,$M$3+(ROW(A33)-1)*$M$4))</f>
        <v/>
      </c>
      <c r="I36" s="375" t="str">
        <f>IF(INDEX(Predictions_2!$A$2:$AWW$3,2,$M$3+(ROW(A33)-1)*$M$4)="","",INDEX(Predictions_2!$A$2:$AWW$3,1,$M$3+(ROW(A33)-1)*$M$4))</f>
        <v/>
      </c>
      <c r="J36" s="373" t="str">
        <f t="shared" ref="J36:J67" si="5">IF(I36="","",RANK(I36,$I$4:$I$103,0)+ROW()*0.001)</f>
        <v/>
      </c>
    </row>
    <row r="37" spans="2:10" ht="15" customHeight="1" x14ac:dyDescent="0.25">
      <c r="B37" s="372">
        <v>34</v>
      </c>
      <c r="C37" s="367" t="str">
        <f t="shared" si="2"/>
        <v/>
      </c>
      <c r="D37" s="368" t="str">
        <f t="shared" si="3"/>
        <v/>
      </c>
      <c r="E37" s="33"/>
      <c r="F37" s="33"/>
      <c r="G37" s="373" t="str">
        <f t="shared" si="4"/>
        <v/>
      </c>
      <c r="H37" s="374" t="str">
        <f>IF(INDEX(Predictions_2!$A$2:$AWW$3,2,$M$3+(ROW(A34)-1)*$M$4)="","",INDEX(Predictions_2!$A$2:$AWW$3,2,$M$3+(ROW(A34)-1)*$M$4))</f>
        <v/>
      </c>
      <c r="I37" s="375" t="str">
        <f>IF(INDEX(Predictions_2!$A$2:$AWW$3,2,$M$3+(ROW(A34)-1)*$M$4)="","",INDEX(Predictions_2!$A$2:$AWW$3,1,$M$3+(ROW(A34)-1)*$M$4))</f>
        <v/>
      </c>
      <c r="J37" s="373" t="str">
        <f t="shared" si="5"/>
        <v/>
      </c>
    </row>
    <row r="38" spans="2:10" ht="15" customHeight="1" x14ac:dyDescent="0.25">
      <c r="B38" s="372">
        <v>35</v>
      </c>
      <c r="C38" s="367" t="str">
        <f t="shared" si="2"/>
        <v/>
      </c>
      <c r="D38" s="368" t="str">
        <f t="shared" si="3"/>
        <v/>
      </c>
      <c r="E38" s="33"/>
      <c r="F38" s="33"/>
      <c r="G38" s="373" t="str">
        <f t="shared" si="4"/>
        <v/>
      </c>
      <c r="H38" s="374" t="str">
        <f>IF(INDEX(Predictions_2!$A$2:$AWW$3,2,$M$3+(ROW(A35)-1)*$M$4)="","",INDEX(Predictions_2!$A$2:$AWW$3,2,$M$3+(ROW(A35)-1)*$M$4))</f>
        <v/>
      </c>
      <c r="I38" s="375" t="str">
        <f>IF(INDEX(Predictions_2!$A$2:$AWW$3,2,$M$3+(ROW(A35)-1)*$M$4)="","",INDEX(Predictions_2!$A$2:$AWW$3,1,$M$3+(ROW(A35)-1)*$M$4))</f>
        <v/>
      </c>
      <c r="J38" s="373" t="str">
        <f t="shared" si="5"/>
        <v/>
      </c>
    </row>
    <row r="39" spans="2:10" ht="15" customHeight="1" x14ac:dyDescent="0.25">
      <c r="B39" s="372">
        <v>36</v>
      </c>
      <c r="C39" s="367" t="str">
        <f t="shared" si="2"/>
        <v/>
      </c>
      <c r="D39" s="368" t="str">
        <f t="shared" si="3"/>
        <v/>
      </c>
      <c r="E39" s="33"/>
      <c r="F39" s="33"/>
      <c r="G39" s="373" t="str">
        <f t="shared" si="4"/>
        <v/>
      </c>
      <c r="H39" s="374" t="str">
        <f>IF(INDEX(Predictions_2!$A$2:$AWW$3,2,$M$3+(ROW(A36)-1)*$M$4)="","",INDEX(Predictions_2!$A$2:$AWW$3,2,$M$3+(ROW(A36)-1)*$M$4))</f>
        <v/>
      </c>
      <c r="I39" s="375" t="str">
        <f>IF(INDEX(Predictions_2!$A$2:$AWW$3,2,$M$3+(ROW(A36)-1)*$M$4)="","",INDEX(Predictions_2!$A$2:$AWW$3,1,$M$3+(ROW(A36)-1)*$M$4))</f>
        <v/>
      </c>
      <c r="J39" s="373" t="str">
        <f t="shared" si="5"/>
        <v/>
      </c>
    </row>
    <row r="40" spans="2:10" ht="15" customHeight="1" x14ac:dyDescent="0.25">
      <c r="B40" s="372">
        <v>37</v>
      </c>
      <c r="C40" s="367" t="str">
        <f t="shared" si="2"/>
        <v/>
      </c>
      <c r="D40" s="368" t="str">
        <f t="shared" si="3"/>
        <v/>
      </c>
      <c r="E40" s="33"/>
      <c r="F40" s="33"/>
      <c r="G40" s="373" t="str">
        <f t="shared" si="4"/>
        <v/>
      </c>
      <c r="H40" s="374" t="str">
        <f>IF(INDEX(Predictions_2!$A$2:$AWW$3,2,$M$3+(ROW(A37)-1)*$M$4)="","",INDEX(Predictions_2!$A$2:$AWW$3,2,$M$3+(ROW(A37)-1)*$M$4))</f>
        <v/>
      </c>
      <c r="I40" s="375" t="str">
        <f>IF(INDEX(Predictions_2!$A$2:$AWW$3,2,$M$3+(ROW(A37)-1)*$M$4)="","",INDEX(Predictions_2!$A$2:$AWW$3,1,$M$3+(ROW(A37)-1)*$M$4))</f>
        <v/>
      </c>
      <c r="J40" s="373" t="str">
        <f t="shared" si="5"/>
        <v/>
      </c>
    </row>
    <row r="41" spans="2:10" ht="15" customHeight="1" x14ac:dyDescent="0.25">
      <c r="B41" s="372">
        <v>38</v>
      </c>
      <c r="C41" s="367" t="str">
        <f t="shared" si="2"/>
        <v/>
      </c>
      <c r="D41" s="368" t="str">
        <f t="shared" si="3"/>
        <v/>
      </c>
      <c r="E41" s="33"/>
      <c r="F41" s="33"/>
      <c r="G41" s="373" t="str">
        <f t="shared" si="4"/>
        <v/>
      </c>
      <c r="H41" s="374" t="str">
        <f>IF(INDEX(Predictions_2!$A$2:$AWW$3,2,$M$3+(ROW(A38)-1)*$M$4)="","",INDEX(Predictions_2!$A$2:$AWW$3,2,$M$3+(ROW(A38)-1)*$M$4))</f>
        <v/>
      </c>
      <c r="I41" s="375" t="str">
        <f>IF(INDEX(Predictions_2!$A$2:$AWW$3,2,$M$3+(ROW(A38)-1)*$M$4)="","",INDEX(Predictions_2!$A$2:$AWW$3,1,$M$3+(ROW(A38)-1)*$M$4))</f>
        <v/>
      </c>
      <c r="J41" s="373" t="str">
        <f t="shared" si="5"/>
        <v/>
      </c>
    </row>
    <row r="42" spans="2:10" ht="15" customHeight="1" x14ac:dyDescent="0.25">
      <c r="B42" s="372">
        <v>39</v>
      </c>
      <c r="C42" s="367" t="str">
        <f t="shared" si="2"/>
        <v/>
      </c>
      <c r="D42" s="368" t="str">
        <f t="shared" si="3"/>
        <v/>
      </c>
      <c r="E42" s="33"/>
      <c r="F42" s="33"/>
      <c r="G42" s="373" t="str">
        <f t="shared" si="4"/>
        <v/>
      </c>
      <c r="H42" s="374" t="str">
        <f>IF(INDEX(Predictions_2!$A$2:$AWW$3,2,$M$3+(ROW(A39)-1)*$M$4)="","",INDEX(Predictions_2!$A$2:$AWW$3,2,$M$3+(ROW(A39)-1)*$M$4))</f>
        <v/>
      </c>
      <c r="I42" s="375" t="str">
        <f>IF(INDEX(Predictions_2!$A$2:$AWW$3,2,$M$3+(ROW(A39)-1)*$M$4)="","",INDEX(Predictions_2!$A$2:$AWW$3,1,$M$3+(ROW(A39)-1)*$M$4))</f>
        <v/>
      </c>
      <c r="J42" s="373" t="str">
        <f t="shared" si="5"/>
        <v/>
      </c>
    </row>
    <row r="43" spans="2:10" ht="15" customHeight="1" x14ac:dyDescent="0.25">
      <c r="B43" s="372">
        <v>40</v>
      </c>
      <c r="C43" s="367" t="str">
        <f t="shared" si="2"/>
        <v/>
      </c>
      <c r="D43" s="368" t="str">
        <f t="shared" si="3"/>
        <v/>
      </c>
      <c r="E43" s="33"/>
      <c r="F43" s="33"/>
      <c r="G43" s="373" t="str">
        <f t="shared" si="4"/>
        <v/>
      </c>
      <c r="H43" s="374" t="str">
        <f>IF(INDEX(Predictions_2!$A$2:$AWW$3,2,$M$3+(ROW(A40)-1)*$M$4)="","",INDEX(Predictions_2!$A$2:$AWW$3,2,$M$3+(ROW(A40)-1)*$M$4))</f>
        <v/>
      </c>
      <c r="I43" s="375" t="str">
        <f>IF(INDEX(Predictions_2!$A$2:$AWW$3,2,$M$3+(ROW(A40)-1)*$M$4)="","",INDEX(Predictions_2!$A$2:$AWW$3,1,$M$3+(ROW(A40)-1)*$M$4))</f>
        <v/>
      </c>
      <c r="J43" s="373" t="str">
        <f t="shared" si="5"/>
        <v/>
      </c>
    </row>
    <row r="44" spans="2:10" ht="15" customHeight="1" x14ac:dyDescent="0.25">
      <c r="B44" s="372">
        <v>41</v>
      </c>
      <c r="C44" s="367" t="str">
        <f t="shared" si="2"/>
        <v/>
      </c>
      <c r="D44" s="368" t="str">
        <f t="shared" si="3"/>
        <v/>
      </c>
      <c r="E44" s="33"/>
      <c r="F44" s="33"/>
      <c r="G44" s="373" t="str">
        <f t="shared" si="4"/>
        <v/>
      </c>
      <c r="H44" s="374" t="str">
        <f>IF(INDEX(Predictions_2!$A$2:$AWW$3,2,$M$3+(ROW(A41)-1)*$M$4)="","",INDEX(Predictions_2!$A$2:$AWW$3,2,$M$3+(ROW(A41)-1)*$M$4))</f>
        <v/>
      </c>
      <c r="I44" s="375" t="str">
        <f>IF(INDEX(Predictions_2!$A$2:$AWW$3,2,$M$3+(ROW(A41)-1)*$M$4)="","",INDEX(Predictions_2!$A$2:$AWW$3,1,$M$3+(ROW(A41)-1)*$M$4))</f>
        <v/>
      </c>
      <c r="J44" s="373" t="str">
        <f t="shared" si="5"/>
        <v/>
      </c>
    </row>
    <row r="45" spans="2:10" ht="15" customHeight="1" x14ac:dyDescent="0.25">
      <c r="B45" s="372">
        <v>42</v>
      </c>
      <c r="C45" s="367" t="str">
        <f t="shared" si="2"/>
        <v/>
      </c>
      <c r="D45" s="368" t="str">
        <f t="shared" si="3"/>
        <v/>
      </c>
      <c r="E45" s="33"/>
      <c r="F45" s="33"/>
      <c r="G45" s="373" t="str">
        <f t="shared" si="4"/>
        <v/>
      </c>
      <c r="H45" s="374" t="str">
        <f>IF(INDEX(Predictions_2!$A$2:$AWW$3,2,$M$3+(ROW(A42)-1)*$M$4)="","",INDEX(Predictions_2!$A$2:$AWW$3,2,$M$3+(ROW(A42)-1)*$M$4))</f>
        <v/>
      </c>
      <c r="I45" s="375" t="str">
        <f>IF(INDEX(Predictions_2!$A$2:$AWW$3,2,$M$3+(ROW(A42)-1)*$M$4)="","",INDEX(Predictions_2!$A$2:$AWW$3,1,$M$3+(ROW(A42)-1)*$M$4))</f>
        <v/>
      </c>
      <c r="J45" s="373" t="str">
        <f t="shared" si="5"/>
        <v/>
      </c>
    </row>
    <row r="46" spans="2:10" ht="15" customHeight="1" x14ac:dyDescent="0.25">
      <c r="B46" s="372">
        <v>43</v>
      </c>
      <c r="C46" s="367" t="str">
        <f t="shared" si="2"/>
        <v/>
      </c>
      <c r="D46" s="368" t="str">
        <f t="shared" si="3"/>
        <v/>
      </c>
      <c r="E46" s="33"/>
      <c r="F46" s="33"/>
      <c r="G46" s="373" t="str">
        <f t="shared" si="4"/>
        <v/>
      </c>
      <c r="H46" s="374" t="str">
        <f>IF(INDEX(Predictions_2!$A$2:$AWW$3,2,$M$3+(ROW(A43)-1)*$M$4)="","",INDEX(Predictions_2!$A$2:$AWW$3,2,$M$3+(ROW(A43)-1)*$M$4))</f>
        <v/>
      </c>
      <c r="I46" s="375" t="str">
        <f>IF(INDEX(Predictions_2!$A$2:$AWW$3,2,$M$3+(ROW(A43)-1)*$M$4)="","",INDEX(Predictions_2!$A$2:$AWW$3,1,$M$3+(ROW(A43)-1)*$M$4))</f>
        <v/>
      </c>
      <c r="J46" s="373" t="str">
        <f t="shared" si="5"/>
        <v/>
      </c>
    </row>
    <row r="47" spans="2:10" ht="15" customHeight="1" x14ac:dyDescent="0.25">
      <c r="B47" s="372">
        <v>44</v>
      </c>
      <c r="C47" s="367" t="str">
        <f t="shared" si="2"/>
        <v/>
      </c>
      <c r="D47" s="368" t="str">
        <f t="shared" si="3"/>
        <v/>
      </c>
      <c r="E47" s="33"/>
      <c r="F47" s="33"/>
      <c r="G47" s="373" t="str">
        <f t="shared" si="4"/>
        <v/>
      </c>
      <c r="H47" s="374" t="str">
        <f>IF(INDEX(Predictions_2!$A$2:$AWW$3,2,$M$3+(ROW(A44)-1)*$M$4)="","",INDEX(Predictions_2!$A$2:$AWW$3,2,$M$3+(ROW(A44)-1)*$M$4))</f>
        <v/>
      </c>
      <c r="I47" s="375" t="str">
        <f>IF(INDEX(Predictions_2!$A$2:$AWW$3,2,$M$3+(ROW(A44)-1)*$M$4)="","",INDEX(Predictions_2!$A$2:$AWW$3,1,$M$3+(ROW(A44)-1)*$M$4))</f>
        <v/>
      </c>
      <c r="J47" s="373" t="str">
        <f t="shared" si="5"/>
        <v/>
      </c>
    </row>
    <row r="48" spans="2:10" ht="15" customHeight="1" x14ac:dyDescent="0.25">
      <c r="B48" s="372">
        <v>45</v>
      </c>
      <c r="C48" s="367" t="str">
        <f t="shared" si="2"/>
        <v/>
      </c>
      <c r="D48" s="368" t="str">
        <f t="shared" si="3"/>
        <v/>
      </c>
      <c r="E48" s="33"/>
      <c r="F48" s="33"/>
      <c r="G48" s="373" t="str">
        <f t="shared" si="4"/>
        <v/>
      </c>
      <c r="H48" s="374" t="str">
        <f>IF(INDEX(Predictions_2!$A$2:$AWW$3,2,$M$3+(ROW(A45)-1)*$M$4)="","",INDEX(Predictions_2!$A$2:$AWW$3,2,$M$3+(ROW(A45)-1)*$M$4))</f>
        <v/>
      </c>
      <c r="I48" s="375" t="str">
        <f>IF(INDEX(Predictions_2!$A$2:$AWW$3,2,$M$3+(ROW(A45)-1)*$M$4)="","",INDEX(Predictions_2!$A$2:$AWW$3,1,$M$3+(ROW(A45)-1)*$M$4))</f>
        <v/>
      </c>
      <c r="J48" s="373" t="str">
        <f t="shared" si="5"/>
        <v/>
      </c>
    </row>
    <row r="49" spans="2:10" ht="15" customHeight="1" x14ac:dyDescent="0.25">
      <c r="B49" s="372">
        <v>46</v>
      </c>
      <c r="C49" s="367" t="str">
        <f t="shared" si="2"/>
        <v/>
      </c>
      <c r="D49" s="368" t="str">
        <f t="shared" si="3"/>
        <v/>
      </c>
      <c r="E49" s="33"/>
      <c r="F49" s="33"/>
      <c r="G49" s="373" t="str">
        <f t="shared" si="4"/>
        <v/>
      </c>
      <c r="H49" s="374" t="str">
        <f>IF(INDEX(Predictions_2!$A$2:$AWW$3,2,$M$3+(ROW(A46)-1)*$M$4)="","",INDEX(Predictions_2!$A$2:$AWW$3,2,$M$3+(ROW(A46)-1)*$M$4))</f>
        <v/>
      </c>
      <c r="I49" s="375" t="str">
        <f>IF(INDEX(Predictions_2!$A$2:$AWW$3,2,$M$3+(ROW(A46)-1)*$M$4)="","",INDEX(Predictions_2!$A$2:$AWW$3,1,$M$3+(ROW(A46)-1)*$M$4))</f>
        <v/>
      </c>
      <c r="J49" s="373" t="str">
        <f t="shared" si="5"/>
        <v/>
      </c>
    </row>
    <row r="50" spans="2:10" ht="15" customHeight="1" x14ac:dyDescent="0.25">
      <c r="B50" s="372">
        <v>47</v>
      </c>
      <c r="C50" s="367" t="str">
        <f t="shared" si="2"/>
        <v/>
      </c>
      <c r="D50" s="368" t="str">
        <f t="shared" si="3"/>
        <v/>
      </c>
      <c r="E50" s="33"/>
      <c r="F50" s="33"/>
      <c r="G50" s="373" t="str">
        <f t="shared" si="4"/>
        <v/>
      </c>
      <c r="H50" s="374" t="str">
        <f>IF(INDEX(Predictions_2!$A$2:$AWW$3,2,$M$3+(ROW(A47)-1)*$M$4)="","",INDEX(Predictions_2!$A$2:$AWW$3,2,$M$3+(ROW(A47)-1)*$M$4))</f>
        <v/>
      </c>
      <c r="I50" s="375" t="str">
        <f>IF(INDEX(Predictions_2!$A$2:$AWW$3,2,$M$3+(ROW(A47)-1)*$M$4)="","",INDEX(Predictions_2!$A$2:$AWW$3,1,$M$3+(ROW(A47)-1)*$M$4))</f>
        <v/>
      </c>
      <c r="J50" s="373" t="str">
        <f t="shared" si="5"/>
        <v/>
      </c>
    </row>
    <row r="51" spans="2:10" ht="15" customHeight="1" x14ac:dyDescent="0.25">
      <c r="B51" s="372">
        <v>48</v>
      </c>
      <c r="C51" s="367" t="str">
        <f t="shared" si="2"/>
        <v/>
      </c>
      <c r="D51" s="368" t="str">
        <f t="shared" si="3"/>
        <v/>
      </c>
      <c r="E51" s="33"/>
      <c r="F51" s="33"/>
      <c r="G51" s="373" t="str">
        <f t="shared" si="4"/>
        <v/>
      </c>
      <c r="H51" s="374" t="str">
        <f>IF(INDEX(Predictions_2!$A$2:$AWW$3,2,$M$3+(ROW(A48)-1)*$M$4)="","",INDEX(Predictions_2!$A$2:$AWW$3,2,$M$3+(ROW(A48)-1)*$M$4))</f>
        <v/>
      </c>
      <c r="I51" s="375" t="str">
        <f>IF(INDEX(Predictions_2!$A$2:$AWW$3,2,$M$3+(ROW(A48)-1)*$M$4)="","",INDEX(Predictions_2!$A$2:$AWW$3,1,$M$3+(ROW(A48)-1)*$M$4))</f>
        <v/>
      </c>
      <c r="J51" s="373" t="str">
        <f t="shared" si="5"/>
        <v/>
      </c>
    </row>
    <row r="52" spans="2:10" ht="15" customHeight="1" x14ac:dyDescent="0.25">
      <c r="B52" s="372">
        <v>49</v>
      </c>
      <c r="C52" s="367" t="str">
        <f t="shared" si="2"/>
        <v/>
      </c>
      <c r="D52" s="368" t="str">
        <f t="shared" si="3"/>
        <v/>
      </c>
      <c r="E52" s="33"/>
      <c r="F52" s="33"/>
      <c r="G52" s="373" t="str">
        <f t="shared" si="4"/>
        <v/>
      </c>
      <c r="H52" s="374" t="str">
        <f>IF(INDEX(Predictions_2!$A$2:$AWW$3,2,$M$3+(ROW(A49)-1)*$M$4)="","",INDEX(Predictions_2!$A$2:$AWW$3,2,$M$3+(ROW(A49)-1)*$M$4))</f>
        <v/>
      </c>
      <c r="I52" s="375" t="str">
        <f>IF(INDEX(Predictions_2!$A$2:$AWW$3,2,$M$3+(ROW(A49)-1)*$M$4)="","",INDEX(Predictions_2!$A$2:$AWW$3,1,$M$3+(ROW(A49)-1)*$M$4))</f>
        <v/>
      </c>
      <c r="J52" s="373" t="str">
        <f t="shared" si="5"/>
        <v/>
      </c>
    </row>
    <row r="53" spans="2:10" ht="15" customHeight="1" x14ac:dyDescent="0.25">
      <c r="B53" s="372">
        <v>50</v>
      </c>
      <c r="C53" s="367" t="str">
        <f t="shared" si="2"/>
        <v/>
      </c>
      <c r="D53" s="368" t="str">
        <f t="shared" si="3"/>
        <v/>
      </c>
      <c r="E53" s="33"/>
      <c r="F53" s="33"/>
      <c r="G53" s="373" t="str">
        <f t="shared" si="4"/>
        <v/>
      </c>
      <c r="H53" s="374" t="str">
        <f>IF(INDEX(Predictions_2!$A$2:$AWW$3,2,$M$3+(ROW(A50)-1)*$M$4)="","",INDEX(Predictions_2!$A$2:$AWW$3,2,$M$3+(ROW(A50)-1)*$M$4))</f>
        <v/>
      </c>
      <c r="I53" s="375" t="str">
        <f>IF(INDEX(Predictions_2!$A$2:$AWW$3,2,$M$3+(ROW(A50)-1)*$M$4)="","",INDEX(Predictions_2!$A$2:$AWW$3,1,$M$3+(ROW(A50)-1)*$M$4))</f>
        <v/>
      </c>
      <c r="J53" s="373" t="str">
        <f t="shared" si="5"/>
        <v/>
      </c>
    </row>
    <row r="54" spans="2:10" ht="15" customHeight="1" x14ac:dyDescent="0.25">
      <c r="B54" s="372">
        <v>51</v>
      </c>
      <c r="C54" s="367" t="str">
        <f t="shared" si="2"/>
        <v/>
      </c>
      <c r="D54" s="368" t="str">
        <f t="shared" si="3"/>
        <v/>
      </c>
      <c r="E54" s="33"/>
      <c r="F54" s="33"/>
      <c r="G54" s="373" t="str">
        <f t="shared" si="4"/>
        <v/>
      </c>
      <c r="H54" s="374" t="str">
        <f>IF(INDEX(Predictions_2!$A$2:$AWW$3,2,$M$3+(ROW(A51)-1)*$M$4)="","",INDEX(Predictions_2!$A$2:$AWW$3,2,$M$3+(ROW(A51)-1)*$M$4))</f>
        <v/>
      </c>
      <c r="I54" s="375" t="str">
        <f>IF(INDEX(Predictions_2!$A$2:$AWW$3,2,$M$3+(ROW(A51)-1)*$M$4)="","",INDEX(Predictions_2!$A$2:$AWW$3,1,$M$3+(ROW(A51)-1)*$M$4))</f>
        <v/>
      </c>
      <c r="J54" s="373" t="str">
        <f t="shared" si="5"/>
        <v/>
      </c>
    </row>
    <row r="55" spans="2:10" ht="15" customHeight="1" x14ac:dyDescent="0.25">
      <c r="B55" s="372">
        <v>52</v>
      </c>
      <c r="C55" s="367" t="str">
        <f t="shared" si="2"/>
        <v/>
      </c>
      <c r="D55" s="368" t="str">
        <f t="shared" si="3"/>
        <v/>
      </c>
      <c r="E55" s="33"/>
      <c r="F55" s="33"/>
      <c r="G55" s="373" t="str">
        <f t="shared" si="4"/>
        <v/>
      </c>
      <c r="H55" s="374" t="str">
        <f>IF(INDEX(Predictions_2!$A$2:$AWW$3,2,$M$3+(ROW(A52)-1)*$M$4)="","",INDEX(Predictions_2!$A$2:$AWW$3,2,$M$3+(ROW(A52)-1)*$M$4))</f>
        <v/>
      </c>
      <c r="I55" s="375" t="str">
        <f>IF(INDEX(Predictions_2!$A$2:$AWW$3,2,$M$3+(ROW(A52)-1)*$M$4)="","",INDEX(Predictions_2!$A$2:$AWW$3,1,$M$3+(ROW(A52)-1)*$M$4))</f>
        <v/>
      </c>
      <c r="J55" s="373" t="str">
        <f t="shared" si="5"/>
        <v/>
      </c>
    </row>
    <row r="56" spans="2:10" ht="15" customHeight="1" x14ac:dyDescent="0.25">
      <c r="B56" s="372">
        <v>53</v>
      </c>
      <c r="C56" s="367" t="str">
        <f t="shared" si="2"/>
        <v/>
      </c>
      <c r="D56" s="368" t="str">
        <f t="shared" si="3"/>
        <v/>
      </c>
      <c r="E56" s="33"/>
      <c r="F56" s="33"/>
      <c r="G56" s="373" t="str">
        <f t="shared" si="4"/>
        <v/>
      </c>
      <c r="H56" s="374" t="str">
        <f>IF(INDEX(Predictions_2!$A$2:$AWW$3,2,$M$3+(ROW(A53)-1)*$M$4)="","",INDEX(Predictions_2!$A$2:$AWW$3,2,$M$3+(ROW(A53)-1)*$M$4))</f>
        <v/>
      </c>
      <c r="I56" s="375" t="str">
        <f>IF(INDEX(Predictions_2!$A$2:$AWW$3,2,$M$3+(ROW(A53)-1)*$M$4)="","",INDEX(Predictions_2!$A$2:$AWW$3,1,$M$3+(ROW(A53)-1)*$M$4))</f>
        <v/>
      </c>
      <c r="J56" s="373" t="str">
        <f t="shared" si="5"/>
        <v/>
      </c>
    </row>
    <row r="57" spans="2:10" ht="15" customHeight="1" x14ac:dyDescent="0.25">
      <c r="B57" s="372">
        <v>54</v>
      </c>
      <c r="C57" s="367" t="str">
        <f t="shared" si="2"/>
        <v/>
      </c>
      <c r="D57" s="368" t="str">
        <f t="shared" si="3"/>
        <v/>
      </c>
      <c r="E57" s="33"/>
      <c r="F57" s="33"/>
      <c r="G57" s="373" t="str">
        <f t="shared" si="4"/>
        <v/>
      </c>
      <c r="H57" s="374" t="str">
        <f>IF(INDEX(Predictions_2!$A$2:$AWW$3,2,$M$3+(ROW(A54)-1)*$M$4)="","",INDEX(Predictions_2!$A$2:$AWW$3,2,$M$3+(ROW(A54)-1)*$M$4))</f>
        <v/>
      </c>
      <c r="I57" s="375" t="str">
        <f>IF(INDEX(Predictions_2!$A$2:$AWW$3,2,$M$3+(ROW(A54)-1)*$M$4)="","",INDEX(Predictions_2!$A$2:$AWW$3,1,$M$3+(ROW(A54)-1)*$M$4))</f>
        <v/>
      </c>
      <c r="J57" s="373" t="str">
        <f t="shared" si="5"/>
        <v/>
      </c>
    </row>
    <row r="58" spans="2:10" ht="15" customHeight="1" x14ac:dyDescent="0.25">
      <c r="B58" s="372">
        <v>55</v>
      </c>
      <c r="C58" s="367" t="str">
        <f t="shared" si="2"/>
        <v/>
      </c>
      <c r="D58" s="368" t="str">
        <f t="shared" si="3"/>
        <v/>
      </c>
      <c r="E58" s="33"/>
      <c r="F58" s="33"/>
      <c r="G58" s="373" t="str">
        <f t="shared" si="4"/>
        <v/>
      </c>
      <c r="H58" s="374" t="str">
        <f>IF(INDEX(Predictions_2!$A$2:$AWW$3,2,$M$3+(ROW(A55)-1)*$M$4)="","",INDEX(Predictions_2!$A$2:$AWW$3,2,$M$3+(ROW(A55)-1)*$M$4))</f>
        <v/>
      </c>
      <c r="I58" s="375" t="str">
        <f>IF(INDEX(Predictions_2!$A$2:$AWW$3,2,$M$3+(ROW(A55)-1)*$M$4)="","",INDEX(Predictions_2!$A$2:$AWW$3,1,$M$3+(ROW(A55)-1)*$M$4))</f>
        <v/>
      </c>
      <c r="J58" s="373" t="str">
        <f t="shared" si="5"/>
        <v/>
      </c>
    </row>
    <row r="59" spans="2:10" ht="15" customHeight="1" x14ac:dyDescent="0.25">
      <c r="B59" s="372">
        <v>56</v>
      </c>
      <c r="C59" s="367" t="str">
        <f t="shared" si="2"/>
        <v/>
      </c>
      <c r="D59" s="368" t="str">
        <f t="shared" si="3"/>
        <v/>
      </c>
      <c r="E59" s="33"/>
      <c r="F59" s="33"/>
      <c r="G59" s="373" t="str">
        <f t="shared" si="4"/>
        <v/>
      </c>
      <c r="H59" s="374" t="str">
        <f>IF(INDEX(Predictions_2!$A$2:$AWW$3,2,$M$3+(ROW(A56)-1)*$M$4)="","",INDEX(Predictions_2!$A$2:$AWW$3,2,$M$3+(ROW(A56)-1)*$M$4))</f>
        <v/>
      </c>
      <c r="I59" s="375" t="str">
        <f>IF(INDEX(Predictions_2!$A$2:$AWW$3,2,$M$3+(ROW(A56)-1)*$M$4)="","",INDEX(Predictions_2!$A$2:$AWW$3,1,$M$3+(ROW(A56)-1)*$M$4))</f>
        <v/>
      </c>
      <c r="J59" s="373" t="str">
        <f t="shared" si="5"/>
        <v/>
      </c>
    </row>
    <row r="60" spans="2:10" ht="15" customHeight="1" x14ac:dyDescent="0.25">
      <c r="B60" s="372">
        <v>57</v>
      </c>
      <c r="C60" s="367" t="str">
        <f t="shared" si="2"/>
        <v/>
      </c>
      <c r="D60" s="368" t="str">
        <f t="shared" si="3"/>
        <v/>
      </c>
      <c r="E60" s="33"/>
      <c r="F60" s="33"/>
      <c r="G60" s="373" t="str">
        <f t="shared" si="4"/>
        <v/>
      </c>
      <c r="H60" s="374" t="str">
        <f>IF(INDEX(Predictions_2!$A$2:$AWW$3,2,$M$3+(ROW(A57)-1)*$M$4)="","",INDEX(Predictions_2!$A$2:$AWW$3,2,$M$3+(ROW(A57)-1)*$M$4))</f>
        <v/>
      </c>
      <c r="I60" s="375" t="str">
        <f>IF(INDEX(Predictions_2!$A$2:$AWW$3,2,$M$3+(ROW(A57)-1)*$M$4)="","",INDEX(Predictions_2!$A$2:$AWW$3,1,$M$3+(ROW(A57)-1)*$M$4))</f>
        <v/>
      </c>
      <c r="J60" s="373" t="str">
        <f t="shared" si="5"/>
        <v/>
      </c>
    </row>
    <row r="61" spans="2:10" ht="15" customHeight="1" x14ac:dyDescent="0.25">
      <c r="B61" s="372">
        <v>58</v>
      </c>
      <c r="C61" s="367" t="str">
        <f t="shared" si="2"/>
        <v/>
      </c>
      <c r="D61" s="368" t="str">
        <f t="shared" si="3"/>
        <v/>
      </c>
      <c r="E61" s="33"/>
      <c r="F61" s="33"/>
      <c r="G61" s="373" t="str">
        <f t="shared" si="4"/>
        <v/>
      </c>
      <c r="H61" s="374" t="str">
        <f>IF(INDEX(Predictions_2!$A$2:$AWW$3,2,$M$3+(ROW(A58)-1)*$M$4)="","",INDEX(Predictions_2!$A$2:$AWW$3,2,$M$3+(ROW(A58)-1)*$M$4))</f>
        <v/>
      </c>
      <c r="I61" s="375" t="str">
        <f>IF(INDEX(Predictions_2!$A$2:$AWW$3,2,$M$3+(ROW(A58)-1)*$M$4)="","",INDEX(Predictions_2!$A$2:$AWW$3,1,$M$3+(ROW(A58)-1)*$M$4))</f>
        <v/>
      </c>
      <c r="J61" s="373" t="str">
        <f t="shared" si="5"/>
        <v/>
      </c>
    </row>
    <row r="62" spans="2:10" ht="15" customHeight="1" x14ac:dyDescent="0.25">
      <c r="B62" s="372">
        <v>59</v>
      </c>
      <c r="C62" s="367" t="str">
        <f t="shared" si="2"/>
        <v/>
      </c>
      <c r="D62" s="368" t="str">
        <f t="shared" si="3"/>
        <v/>
      </c>
      <c r="E62" s="33"/>
      <c r="F62" s="33"/>
      <c r="G62" s="373" t="str">
        <f t="shared" si="4"/>
        <v/>
      </c>
      <c r="H62" s="374" t="str">
        <f>IF(INDEX(Predictions_2!$A$2:$AWW$3,2,$M$3+(ROW(A59)-1)*$M$4)="","",INDEX(Predictions_2!$A$2:$AWW$3,2,$M$3+(ROW(A59)-1)*$M$4))</f>
        <v/>
      </c>
      <c r="I62" s="375" t="str">
        <f>IF(INDEX(Predictions_2!$A$2:$AWW$3,2,$M$3+(ROW(A59)-1)*$M$4)="","",INDEX(Predictions_2!$A$2:$AWW$3,1,$M$3+(ROW(A59)-1)*$M$4))</f>
        <v/>
      </c>
      <c r="J62" s="373" t="str">
        <f t="shared" si="5"/>
        <v/>
      </c>
    </row>
    <row r="63" spans="2:10" ht="15" customHeight="1" x14ac:dyDescent="0.25">
      <c r="B63" s="372">
        <v>60</v>
      </c>
      <c r="C63" s="367" t="str">
        <f t="shared" si="2"/>
        <v/>
      </c>
      <c r="D63" s="368" t="str">
        <f t="shared" si="3"/>
        <v/>
      </c>
      <c r="E63" s="33"/>
      <c r="F63" s="33"/>
      <c r="G63" s="373" t="str">
        <f t="shared" si="4"/>
        <v/>
      </c>
      <c r="H63" s="374" t="str">
        <f>IF(INDEX(Predictions_2!$A$2:$AWW$3,2,$M$3+(ROW(A60)-1)*$M$4)="","",INDEX(Predictions_2!$A$2:$AWW$3,2,$M$3+(ROW(A60)-1)*$M$4))</f>
        <v/>
      </c>
      <c r="I63" s="375" t="str">
        <f>IF(INDEX(Predictions_2!$A$2:$AWW$3,2,$M$3+(ROW(A60)-1)*$M$4)="","",INDEX(Predictions_2!$A$2:$AWW$3,1,$M$3+(ROW(A60)-1)*$M$4))</f>
        <v/>
      </c>
      <c r="J63" s="373" t="str">
        <f t="shared" si="5"/>
        <v/>
      </c>
    </row>
    <row r="64" spans="2:10" ht="15" customHeight="1" x14ac:dyDescent="0.25">
      <c r="B64" s="372">
        <v>61</v>
      </c>
      <c r="C64" s="367" t="str">
        <f t="shared" si="2"/>
        <v/>
      </c>
      <c r="D64" s="368" t="str">
        <f t="shared" si="3"/>
        <v/>
      </c>
      <c r="E64" s="33"/>
      <c r="F64" s="33"/>
      <c r="G64" s="373" t="str">
        <f t="shared" si="4"/>
        <v/>
      </c>
      <c r="H64" s="374" t="str">
        <f>IF(INDEX(Predictions_2!$A$2:$AWW$3,2,$M$3+(ROW(A61)-1)*$M$4)="","",INDEX(Predictions_2!$A$2:$AWW$3,2,$M$3+(ROW(A61)-1)*$M$4))</f>
        <v/>
      </c>
      <c r="I64" s="375" t="str">
        <f>IF(INDEX(Predictions_2!$A$2:$AWW$3,2,$M$3+(ROW(A61)-1)*$M$4)="","",INDEX(Predictions_2!$A$2:$AWW$3,1,$M$3+(ROW(A61)-1)*$M$4))</f>
        <v/>
      </c>
      <c r="J64" s="373" t="str">
        <f t="shared" si="5"/>
        <v/>
      </c>
    </row>
    <row r="65" spans="2:10" ht="15" customHeight="1" x14ac:dyDescent="0.25">
      <c r="B65" s="372">
        <v>62</v>
      </c>
      <c r="C65" s="367" t="str">
        <f t="shared" si="2"/>
        <v/>
      </c>
      <c r="D65" s="368" t="str">
        <f t="shared" si="3"/>
        <v/>
      </c>
      <c r="E65" s="33"/>
      <c r="F65" s="33"/>
      <c r="G65" s="373" t="str">
        <f t="shared" si="4"/>
        <v/>
      </c>
      <c r="H65" s="374" t="str">
        <f>IF(INDEX(Predictions_2!$A$2:$AWW$3,2,$M$3+(ROW(A62)-1)*$M$4)="","",INDEX(Predictions_2!$A$2:$AWW$3,2,$M$3+(ROW(A62)-1)*$M$4))</f>
        <v/>
      </c>
      <c r="I65" s="375" t="str">
        <f>IF(INDEX(Predictions_2!$A$2:$AWW$3,2,$M$3+(ROW(A62)-1)*$M$4)="","",INDEX(Predictions_2!$A$2:$AWW$3,1,$M$3+(ROW(A62)-1)*$M$4))</f>
        <v/>
      </c>
      <c r="J65" s="373" t="str">
        <f t="shared" si="5"/>
        <v/>
      </c>
    </row>
    <row r="66" spans="2:10" ht="15" customHeight="1" x14ac:dyDescent="0.25">
      <c r="B66" s="372">
        <v>63</v>
      </c>
      <c r="C66" s="367" t="str">
        <f t="shared" si="2"/>
        <v/>
      </c>
      <c r="D66" s="368" t="str">
        <f t="shared" si="3"/>
        <v/>
      </c>
      <c r="E66" s="33"/>
      <c r="F66" s="33"/>
      <c r="G66" s="373" t="str">
        <f t="shared" si="4"/>
        <v/>
      </c>
      <c r="H66" s="374" t="str">
        <f>IF(INDEX(Predictions_2!$A$2:$AWW$3,2,$M$3+(ROW(A63)-1)*$M$4)="","",INDEX(Predictions_2!$A$2:$AWW$3,2,$M$3+(ROW(A63)-1)*$M$4))</f>
        <v/>
      </c>
      <c r="I66" s="375" t="str">
        <f>IF(INDEX(Predictions_2!$A$2:$AWW$3,2,$M$3+(ROW(A63)-1)*$M$4)="","",INDEX(Predictions_2!$A$2:$AWW$3,1,$M$3+(ROW(A63)-1)*$M$4))</f>
        <v/>
      </c>
      <c r="J66" s="373" t="str">
        <f t="shared" si="5"/>
        <v/>
      </c>
    </row>
    <row r="67" spans="2:10" ht="15" customHeight="1" x14ac:dyDescent="0.25">
      <c r="B67" s="372">
        <v>64</v>
      </c>
      <c r="C67" s="367" t="str">
        <f t="shared" si="2"/>
        <v/>
      </c>
      <c r="D67" s="368" t="str">
        <f t="shared" si="3"/>
        <v/>
      </c>
      <c r="E67" s="33"/>
      <c r="F67" s="33"/>
      <c r="G67" s="373" t="str">
        <f t="shared" si="4"/>
        <v/>
      </c>
      <c r="H67" s="374" t="str">
        <f>IF(INDEX(Predictions_2!$A$2:$AWW$3,2,$M$3+(ROW(A64)-1)*$M$4)="","",INDEX(Predictions_2!$A$2:$AWW$3,2,$M$3+(ROW(A64)-1)*$M$4))</f>
        <v/>
      </c>
      <c r="I67" s="375" t="str">
        <f>IF(INDEX(Predictions_2!$A$2:$AWW$3,2,$M$3+(ROW(A64)-1)*$M$4)="","",INDEX(Predictions_2!$A$2:$AWW$3,1,$M$3+(ROW(A64)-1)*$M$4))</f>
        <v/>
      </c>
      <c r="J67" s="373" t="str">
        <f t="shared" si="5"/>
        <v/>
      </c>
    </row>
    <row r="68" spans="2:10" ht="15" customHeight="1" x14ac:dyDescent="0.25">
      <c r="B68" s="372">
        <v>65</v>
      </c>
      <c r="C68" s="367" t="str">
        <f t="shared" si="2"/>
        <v/>
      </c>
      <c r="D68" s="368" t="str">
        <f t="shared" si="3"/>
        <v/>
      </c>
      <c r="E68" s="33"/>
      <c r="F68" s="33"/>
      <c r="G68" s="373" t="str">
        <f t="shared" ref="G68:G103" si="6">IF(J68="","",RANK(J68,$J$4:$J$103,1))</f>
        <v/>
      </c>
      <c r="H68" s="374" t="str">
        <f>IF(INDEX(Predictions_2!$A$2:$AWW$3,2,$M$3+(ROW(A65)-1)*$M$4)="","",INDEX(Predictions_2!$A$2:$AWW$3,2,$M$3+(ROW(A65)-1)*$M$4))</f>
        <v/>
      </c>
      <c r="I68" s="375" t="str">
        <f>IF(INDEX(Predictions_2!$A$2:$AWW$3,2,$M$3+(ROW(A65)-1)*$M$4)="","",INDEX(Predictions_2!$A$2:$AWW$3,1,$M$3+(ROW(A65)-1)*$M$4))</f>
        <v/>
      </c>
      <c r="J68" s="373" t="str">
        <f t="shared" ref="J68:J99" si="7">IF(I68="","",RANK(I68,$I$4:$I$103,0)+ROW()*0.001)</f>
        <v/>
      </c>
    </row>
    <row r="69" spans="2:10" ht="15" customHeight="1" x14ac:dyDescent="0.25">
      <c r="B69" s="372">
        <v>66</v>
      </c>
      <c r="C69" s="367" t="str">
        <f t="shared" ref="C69:C102" si="8">IFERROR(VLOOKUP(B69,$G$4:$H$103,2,0),"")</f>
        <v/>
      </c>
      <c r="D69" s="368" t="str">
        <f t="shared" ref="D69:D102" si="9">IFERROR(VLOOKUP(B69,$G$4:$I$103,3,0),"")</f>
        <v/>
      </c>
      <c r="E69" s="33"/>
      <c r="F69" s="33"/>
      <c r="G69" s="373" t="str">
        <f t="shared" si="6"/>
        <v/>
      </c>
      <c r="H69" s="374" t="str">
        <f>IF(INDEX(Predictions_2!$A$2:$AWW$3,2,$M$3+(ROW(A66)-1)*$M$4)="","",INDEX(Predictions_2!$A$2:$AWW$3,2,$M$3+(ROW(A66)-1)*$M$4))</f>
        <v/>
      </c>
      <c r="I69" s="375" t="str">
        <f>IF(INDEX(Predictions_2!$A$2:$AWW$3,2,$M$3+(ROW(A66)-1)*$M$4)="","",INDEX(Predictions_2!$A$2:$AWW$3,1,$M$3+(ROW(A66)-1)*$M$4))</f>
        <v/>
      </c>
      <c r="J69" s="373" t="str">
        <f t="shared" si="7"/>
        <v/>
      </c>
    </row>
    <row r="70" spans="2:10" ht="15" customHeight="1" x14ac:dyDescent="0.25">
      <c r="B70" s="372">
        <v>67</v>
      </c>
      <c r="C70" s="367" t="str">
        <f t="shared" si="8"/>
        <v/>
      </c>
      <c r="D70" s="368" t="str">
        <f t="shared" si="9"/>
        <v/>
      </c>
      <c r="E70" s="33"/>
      <c r="F70" s="33"/>
      <c r="G70" s="373" t="str">
        <f t="shared" si="6"/>
        <v/>
      </c>
      <c r="H70" s="374" t="str">
        <f>IF(INDEX(Predictions_2!$A$2:$AWW$3,2,$M$3+(ROW(A67)-1)*$M$4)="","",INDEX(Predictions_2!$A$2:$AWW$3,2,$M$3+(ROW(A67)-1)*$M$4))</f>
        <v/>
      </c>
      <c r="I70" s="375" t="str">
        <f>IF(INDEX(Predictions_2!$A$2:$AWW$3,2,$M$3+(ROW(A67)-1)*$M$4)="","",INDEX(Predictions_2!$A$2:$AWW$3,1,$M$3+(ROW(A67)-1)*$M$4))</f>
        <v/>
      </c>
      <c r="J70" s="373" t="str">
        <f t="shared" si="7"/>
        <v/>
      </c>
    </row>
    <row r="71" spans="2:10" ht="15" customHeight="1" x14ac:dyDescent="0.25">
      <c r="B71" s="372">
        <v>68</v>
      </c>
      <c r="C71" s="367" t="str">
        <f t="shared" si="8"/>
        <v/>
      </c>
      <c r="D71" s="368" t="str">
        <f t="shared" si="9"/>
        <v/>
      </c>
      <c r="E71" s="33"/>
      <c r="F71" s="33"/>
      <c r="G71" s="373" t="str">
        <f t="shared" si="6"/>
        <v/>
      </c>
      <c r="H71" s="374" t="str">
        <f>IF(INDEX(Predictions_2!$A$2:$AWW$3,2,$M$3+(ROW(A68)-1)*$M$4)="","",INDEX(Predictions_2!$A$2:$AWW$3,2,$M$3+(ROW(A68)-1)*$M$4))</f>
        <v/>
      </c>
      <c r="I71" s="375" t="str">
        <f>IF(INDEX(Predictions_2!$A$2:$AWW$3,2,$M$3+(ROW(A68)-1)*$M$4)="","",INDEX(Predictions_2!$A$2:$AWW$3,1,$M$3+(ROW(A68)-1)*$M$4))</f>
        <v/>
      </c>
      <c r="J71" s="373" t="str">
        <f t="shared" si="7"/>
        <v/>
      </c>
    </row>
    <row r="72" spans="2:10" ht="15" customHeight="1" x14ac:dyDescent="0.25">
      <c r="B72" s="372">
        <v>69</v>
      </c>
      <c r="C72" s="367" t="str">
        <f t="shared" si="8"/>
        <v/>
      </c>
      <c r="D72" s="368" t="str">
        <f t="shared" si="9"/>
        <v/>
      </c>
      <c r="E72" s="33"/>
      <c r="F72" s="33"/>
      <c r="G72" s="373" t="str">
        <f t="shared" si="6"/>
        <v/>
      </c>
      <c r="H72" s="374" t="str">
        <f>IF(INDEX(Predictions_2!$A$2:$AWW$3,2,$M$3+(ROW(A69)-1)*$M$4)="","",INDEX(Predictions_2!$A$2:$AWW$3,2,$M$3+(ROW(A69)-1)*$M$4))</f>
        <v/>
      </c>
      <c r="I72" s="375" t="str">
        <f>IF(INDEX(Predictions_2!$A$2:$AWW$3,2,$M$3+(ROW(A69)-1)*$M$4)="","",INDEX(Predictions_2!$A$2:$AWW$3,1,$M$3+(ROW(A69)-1)*$M$4))</f>
        <v/>
      </c>
      <c r="J72" s="373" t="str">
        <f t="shared" si="7"/>
        <v/>
      </c>
    </row>
    <row r="73" spans="2:10" ht="15" customHeight="1" x14ac:dyDescent="0.25">
      <c r="B73" s="372">
        <v>70</v>
      </c>
      <c r="C73" s="367" t="str">
        <f t="shared" si="8"/>
        <v/>
      </c>
      <c r="D73" s="368" t="str">
        <f t="shared" si="9"/>
        <v/>
      </c>
      <c r="E73" s="33"/>
      <c r="F73" s="33"/>
      <c r="G73" s="373" t="str">
        <f t="shared" si="6"/>
        <v/>
      </c>
      <c r="H73" s="374" t="str">
        <f>IF(INDEX(Predictions_2!$A$2:$AWW$3,2,$M$3+(ROW(A70)-1)*$M$4)="","",INDEX(Predictions_2!$A$2:$AWW$3,2,$M$3+(ROW(A70)-1)*$M$4))</f>
        <v/>
      </c>
      <c r="I73" s="375" t="str">
        <f>IF(INDEX(Predictions_2!$A$2:$AWW$3,2,$M$3+(ROW(A70)-1)*$M$4)="","",INDEX(Predictions_2!$A$2:$AWW$3,1,$M$3+(ROW(A70)-1)*$M$4))</f>
        <v/>
      </c>
      <c r="J73" s="373" t="str">
        <f t="shared" si="7"/>
        <v/>
      </c>
    </row>
    <row r="74" spans="2:10" ht="15" customHeight="1" x14ac:dyDescent="0.25">
      <c r="B74" s="372">
        <v>71</v>
      </c>
      <c r="C74" s="367" t="str">
        <f t="shared" si="8"/>
        <v/>
      </c>
      <c r="D74" s="368" t="str">
        <f t="shared" si="9"/>
        <v/>
      </c>
      <c r="E74" s="33"/>
      <c r="F74" s="33"/>
      <c r="G74" s="373" t="str">
        <f t="shared" si="6"/>
        <v/>
      </c>
      <c r="H74" s="374" t="str">
        <f>IF(INDEX(Predictions_2!$A$2:$AWW$3,2,$M$3+(ROW(A71)-1)*$M$4)="","",INDEX(Predictions_2!$A$2:$AWW$3,2,$M$3+(ROW(A71)-1)*$M$4))</f>
        <v/>
      </c>
      <c r="I74" s="375" t="str">
        <f>IF(INDEX(Predictions_2!$A$2:$AWW$3,2,$M$3+(ROW(A71)-1)*$M$4)="","",INDEX(Predictions_2!$A$2:$AWW$3,1,$M$3+(ROW(A71)-1)*$M$4))</f>
        <v/>
      </c>
      <c r="J74" s="373" t="str">
        <f t="shared" si="7"/>
        <v/>
      </c>
    </row>
    <row r="75" spans="2:10" ht="15" customHeight="1" x14ac:dyDescent="0.25">
      <c r="B75" s="372">
        <v>72</v>
      </c>
      <c r="C75" s="367" t="str">
        <f t="shared" si="8"/>
        <v/>
      </c>
      <c r="D75" s="368" t="str">
        <f t="shared" si="9"/>
        <v/>
      </c>
      <c r="E75" s="33"/>
      <c r="F75" s="33"/>
      <c r="G75" s="373" t="str">
        <f t="shared" si="6"/>
        <v/>
      </c>
      <c r="H75" s="374" t="str">
        <f>IF(INDEX(Predictions_2!$A$2:$AWW$3,2,$M$3+(ROW(A72)-1)*$M$4)="","",INDEX(Predictions_2!$A$2:$AWW$3,2,$M$3+(ROW(A72)-1)*$M$4))</f>
        <v/>
      </c>
      <c r="I75" s="375" t="str">
        <f>IF(INDEX(Predictions_2!$A$2:$AWW$3,2,$M$3+(ROW(A72)-1)*$M$4)="","",INDEX(Predictions_2!$A$2:$AWW$3,1,$M$3+(ROW(A72)-1)*$M$4))</f>
        <v/>
      </c>
      <c r="J75" s="373" t="str">
        <f t="shared" si="7"/>
        <v/>
      </c>
    </row>
    <row r="76" spans="2:10" ht="15" customHeight="1" x14ac:dyDescent="0.25">
      <c r="B76" s="372">
        <v>73</v>
      </c>
      <c r="C76" s="367" t="str">
        <f t="shared" si="8"/>
        <v/>
      </c>
      <c r="D76" s="368" t="str">
        <f t="shared" si="9"/>
        <v/>
      </c>
      <c r="E76" s="33"/>
      <c r="F76" s="33"/>
      <c r="G76" s="373" t="str">
        <f t="shared" si="6"/>
        <v/>
      </c>
      <c r="H76" s="374" t="str">
        <f>IF(INDEX(Predictions_2!$A$2:$AWW$3,2,$M$3+(ROW(A73)-1)*$M$4)="","",INDEX(Predictions_2!$A$2:$AWW$3,2,$M$3+(ROW(A73)-1)*$M$4))</f>
        <v/>
      </c>
      <c r="I76" s="375" t="str">
        <f>IF(INDEX(Predictions_2!$A$2:$AWW$3,2,$M$3+(ROW(A73)-1)*$M$4)="","",INDEX(Predictions_2!$A$2:$AWW$3,1,$M$3+(ROW(A73)-1)*$M$4))</f>
        <v/>
      </c>
      <c r="J76" s="373" t="str">
        <f t="shared" si="7"/>
        <v/>
      </c>
    </row>
    <row r="77" spans="2:10" ht="15" customHeight="1" x14ac:dyDescent="0.25">
      <c r="B77" s="372">
        <v>74</v>
      </c>
      <c r="C77" s="367" t="str">
        <f t="shared" si="8"/>
        <v/>
      </c>
      <c r="D77" s="368" t="str">
        <f t="shared" si="9"/>
        <v/>
      </c>
      <c r="E77" s="33"/>
      <c r="F77" s="33"/>
      <c r="G77" s="373" t="str">
        <f t="shared" si="6"/>
        <v/>
      </c>
      <c r="H77" s="374" t="str">
        <f>IF(INDEX(Predictions_2!$A$2:$AWW$3,2,$M$3+(ROW(A74)-1)*$M$4)="","",INDEX(Predictions_2!$A$2:$AWW$3,2,$M$3+(ROW(A74)-1)*$M$4))</f>
        <v/>
      </c>
      <c r="I77" s="375" t="str">
        <f>IF(INDEX(Predictions_2!$A$2:$AWW$3,2,$M$3+(ROW(A74)-1)*$M$4)="","",INDEX(Predictions_2!$A$2:$AWW$3,1,$M$3+(ROW(A74)-1)*$M$4))</f>
        <v/>
      </c>
      <c r="J77" s="373" t="str">
        <f t="shared" si="7"/>
        <v/>
      </c>
    </row>
    <row r="78" spans="2:10" ht="15" customHeight="1" x14ac:dyDescent="0.25">
      <c r="B78" s="372">
        <v>75</v>
      </c>
      <c r="C78" s="367" t="str">
        <f t="shared" si="8"/>
        <v/>
      </c>
      <c r="D78" s="368" t="str">
        <f t="shared" si="9"/>
        <v/>
      </c>
      <c r="E78" s="33"/>
      <c r="F78" s="33"/>
      <c r="G78" s="373" t="str">
        <f t="shared" si="6"/>
        <v/>
      </c>
      <c r="H78" s="374" t="str">
        <f>IF(INDEX(Predictions_2!$A$2:$AWW$3,2,$M$3+(ROW(A75)-1)*$M$4)="","",INDEX(Predictions_2!$A$2:$AWW$3,2,$M$3+(ROW(A75)-1)*$M$4))</f>
        <v/>
      </c>
      <c r="I78" s="375" t="str">
        <f>IF(INDEX(Predictions_2!$A$2:$AWW$3,2,$M$3+(ROW(A75)-1)*$M$4)="","",INDEX(Predictions_2!$A$2:$AWW$3,1,$M$3+(ROW(A75)-1)*$M$4))</f>
        <v/>
      </c>
      <c r="J78" s="373" t="str">
        <f t="shared" si="7"/>
        <v/>
      </c>
    </row>
    <row r="79" spans="2:10" ht="15" customHeight="1" x14ac:dyDescent="0.25">
      <c r="B79" s="372">
        <v>76</v>
      </c>
      <c r="C79" s="367" t="str">
        <f t="shared" si="8"/>
        <v/>
      </c>
      <c r="D79" s="368" t="str">
        <f t="shared" si="9"/>
        <v/>
      </c>
      <c r="E79" s="33"/>
      <c r="F79" s="33"/>
      <c r="G79" s="373" t="str">
        <f t="shared" si="6"/>
        <v/>
      </c>
      <c r="H79" s="374" t="str">
        <f>IF(INDEX(Predictions_2!$A$2:$AWW$3,2,$M$3+(ROW(A76)-1)*$M$4)="","",INDEX(Predictions_2!$A$2:$AWW$3,2,$M$3+(ROW(A76)-1)*$M$4))</f>
        <v/>
      </c>
      <c r="I79" s="375" t="str">
        <f>IF(INDEX(Predictions_2!$A$2:$AWW$3,2,$M$3+(ROW(A76)-1)*$M$4)="","",INDEX(Predictions_2!$A$2:$AWW$3,1,$M$3+(ROW(A76)-1)*$M$4))</f>
        <v/>
      </c>
      <c r="J79" s="373" t="str">
        <f t="shared" si="7"/>
        <v/>
      </c>
    </row>
    <row r="80" spans="2:10" ht="15" customHeight="1" x14ac:dyDescent="0.25">
      <c r="B80" s="372">
        <v>77</v>
      </c>
      <c r="C80" s="367" t="str">
        <f t="shared" si="8"/>
        <v/>
      </c>
      <c r="D80" s="368" t="str">
        <f t="shared" si="9"/>
        <v/>
      </c>
      <c r="E80" s="33"/>
      <c r="F80" s="33"/>
      <c r="G80" s="373" t="str">
        <f t="shared" si="6"/>
        <v/>
      </c>
      <c r="H80" s="374" t="str">
        <f>IF(INDEX(Predictions_2!$A$2:$AWW$3,2,$M$3+(ROW(A77)-1)*$M$4)="","",INDEX(Predictions_2!$A$2:$AWW$3,2,$M$3+(ROW(A77)-1)*$M$4))</f>
        <v/>
      </c>
      <c r="I80" s="375" t="str">
        <f>IF(INDEX(Predictions_2!$A$2:$AWW$3,2,$M$3+(ROW(A77)-1)*$M$4)="","",INDEX(Predictions_2!$A$2:$AWW$3,1,$M$3+(ROW(A77)-1)*$M$4))</f>
        <v/>
      </c>
      <c r="J80" s="373" t="str">
        <f t="shared" si="7"/>
        <v/>
      </c>
    </row>
    <row r="81" spans="2:10" ht="15" customHeight="1" x14ac:dyDescent="0.25">
      <c r="B81" s="372">
        <v>78</v>
      </c>
      <c r="C81" s="367" t="str">
        <f t="shared" si="8"/>
        <v/>
      </c>
      <c r="D81" s="368" t="str">
        <f t="shared" si="9"/>
        <v/>
      </c>
      <c r="E81" s="33"/>
      <c r="F81" s="33"/>
      <c r="G81" s="373" t="str">
        <f t="shared" si="6"/>
        <v/>
      </c>
      <c r="H81" s="374" t="str">
        <f>IF(INDEX(Predictions_2!$A$2:$AWW$3,2,$M$3+(ROW(A78)-1)*$M$4)="","",INDEX(Predictions_2!$A$2:$AWW$3,2,$M$3+(ROW(A78)-1)*$M$4))</f>
        <v/>
      </c>
      <c r="I81" s="375" t="str">
        <f>IF(INDEX(Predictions_2!$A$2:$AWW$3,2,$M$3+(ROW(A78)-1)*$M$4)="","",INDEX(Predictions_2!$A$2:$AWW$3,1,$M$3+(ROW(A78)-1)*$M$4))</f>
        <v/>
      </c>
      <c r="J81" s="373" t="str">
        <f t="shared" si="7"/>
        <v/>
      </c>
    </row>
    <row r="82" spans="2:10" ht="15" customHeight="1" x14ac:dyDescent="0.25">
      <c r="B82" s="372">
        <v>79</v>
      </c>
      <c r="C82" s="367" t="str">
        <f t="shared" si="8"/>
        <v/>
      </c>
      <c r="D82" s="368" t="str">
        <f t="shared" si="9"/>
        <v/>
      </c>
      <c r="E82" s="33"/>
      <c r="F82" s="33"/>
      <c r="G82" s="373" t="str">
        <f t="shared" si="6"/>
        <v/>
      </c>
      <c r="H82" s="374" t="str">
        <f>IF(INDEX(Predictions_2!$A$2:$AWW$3,2,$M$3+(ROW(A79)-1)*$M$4)="","",INDEX(Predictions_2!$A$2:$AWW$3,2,$M$3+(ROW(A79)-1)*$M$4))</f>
        <v/>
      </c>
      <c r="I82" s="375" t="str">
        <f>IF(INDEX(Predictions_2!$A$2:$AWW$3,2,$M$3+(ROW(A79)-1)*$M$4)="","",INDEX(Predictions_2!$A$2:$AWW$3,1,$M$3+(ROW(A79)-1)*$M$4))</f>
        <v/>
      </c>
      <c r="J82" s="373" t="str">
        <f t="shared" si="7"/>
        <v/>
      </c>
    </row>
    <row r="83" spans="2:10" ht="15" customHeight="1" x14ac:dyDescent="0.25">
      <c r="B83" s="372">
        <v>80</v>
      </c>
      <c r="C83" s="367" t="str">
        <f t="shared" si="8"/>
        <v/>
      </c>
      <c r="D83" s="368" t="str">
        <f t="shared" si="9"/>
        <v/>
      </c>
      <c r="E83" s="33"/>
      <c r="F83" s="33"/>
      <c r="G83" s="373" t="str">
        <f t="shared" si="6"/>
        <v/>
      </c>
      <c r="H83" s="374" t="str">
        <f>IF(INDEX(Predictions_2!$A$2:$AWW$3,2,$M$3+(ROW(A80)-1)*$M$4)="","",INDEX(Predictions_2!$A$2:$AWW$3,2,$M$3+(ROW(A80)-1)*$M$4))</f>
        <v/>
      </c>
      <c r="I83" s="375" t="str">
        <f>IF(INDEX(Predictions_2!$A$2:$AWW$3,2,$M$3+(ROW(A80)-1)*$M$4)="","",INDEX(Predictions_2!$A$2:$AWW$3,1,$M$3+(ROW(A80)-1)*$M$4))</f>
        <v/>
      </c>
      <c r="J83" s="373" t="str">
        <f t="shared" si="7"/>
        <v/>
      </c>
    </row>
    <row r="84" spans="2:10" ht="15" customHeight="1" x14ac:dyDescent="0.25">
      <c r="B84" s="372">
        <v>81</v>
      </c>
      <c r="C84" s="367" t="str">
        <f t="shared" si="8"/>
        <v/>
      </c>
      <c r="D84" s="368" t="str">
        <f t="shared" si="9"/>
        <v/>
      </c>
      <c r="E84" s="33"/>
      <c r="F84" s="33"/>
      <c r="G84" s="373" t="str">
        <f t="shared" si="6"/>
        <v/>
      </c>
      <c r="H84" s="374" t="str">
        <f>IF(INDEX(Predictions_2!$A$2:$AWW$3,2,$M$3+(ROW(A81)-1)*$M$4)="","",INDEX(Predictions_2!$A$2:$AWW$3,2,$M$3+(ROW(A81)-1)*$M$4))</f>
        <v/>
      </c>
      <c r="I84" s="375" t="str">
        <f>IF(INDEX(Predictions_2!$A$2:$AWW$3,2,$M$3+(ROW(A81)-1)*$M$4)="","",INDEX(Predictions_2!$A$2:$AWW$3,1,$M$3+(ROW(A81)-1)*$M$4))</f>
        <v/>
      </c>
      <c r="J84" s="373" t="str">
        <f t="shared" si="7"/>
        <v/>
      </c>
    </row>
    <row r="85" spans="2:10" ht="15" customHeight="1" x14ac:dyDescent="0.25">
      <c r="B85" s="372">
        <v>82</v>
      </c>
      <c r="C85" s="367" t="str">
        <f t="shared" si="8"/>
        <v/>
      </c>
      <c r="D85" s="368" t="str">
        <f t="shared" si="9"/>
        <v/>
      </c>
      <c r="E85" s="33"/>
      <c r="F85" s="33"/>
      <c r="G85" s="373" t="str">
        <f t="shared" si="6"/>
        <v/>
      </c>
      <c r="H85" s="374" t="str">
        <f>IF(INDEX(Predictions_2!$A$2:$AWW$3,2,$M$3+(ROW(A82)-1)*$M$4)="","",INDEX(Predictions_2!$A$2:$AWW$3,2,$M$3+(ROW(A82)-1)*$M$4))</f>
        <v/>
      </c>
      <c r="I85" s="375" t="str">
        <f>IF(INDEX(Predictions_2!$A$2:$AWW$3,2,$M$3+(ROW(A82)-1)*$M$4)="","",INDEX(Predictions_2!$A$2:$AWW$3,1,$M$3+(ROW(A82)-1)*$M$4))</f>
        <v/>
      </c>
      <c r="J85" s="373" t="str">
        <f t="shared" si="7"/>
        <v/>
      </c>
    </row>
    <row r="86" spans="2:10" ht="15" customHeight="1" x14ac:dyDescent="0.25">
      <c r="B86" s="372">
        <v>83</v>
      </c>
      <c r="C86" s="367" t="str">
        <f t="shared" si="8"/>
        <v/>
      </c>
      <c r="D86" s="368" t="str">
        <f t="shared" si="9"/>
        <v/>
      </c>
      <c r="E86" s="33"/>
      <c r="F86" s="33"/>
      <c r="G86" s="373" t="str">
        <f t="shared" si="6"/>
        <v/>
      </c>
      <c r="H86" s="374" t="str">
        <f>IF(INDEX(Predictions_2!$A$2:$AWW$3,2,$M$3+(ROW(A83)-1)*$M$4)="","",INDEX(Predictions_2!$A$2:$AWW$3,2,$M$3+(ROW(A83)-1)*$M$4))</f>
        <v/>
      </c>
      <c r="I86" s="375" t="str">
        <f>IF(INDEX(Predictions_2!$A$2:$AWW$3,2,$M$3+(ROW(A83)-1)*$M$4)="","",INDEX(Predictions_2!$A$2:$AWW$3,1,$M$3+(ROW(A83)-1)*$M$4))</f>
        <v/>
      </c>
      <c r="J86" s="373" t="str">
        <f t="shared" si="7"/>
        <v/>
      </c>
    </row>
    <row r="87" spans="2:10" ht="15" customHeight="1" x14ac:dyDescent="0.25">
      <c r="B87" s="372">
        <v>84</v>
      </c>
      <c r="C87" s="367" t="str">
        <f t="shared" si="8"/>
        <v/>
      </c>
      <c r="D87" s="368" t="str">
        <f t="shared" si="9"/>
        <v/>
      </c>
      <c r="E87" s="33"/>
      <c r="F87" s="33"/>
      <c r="G87" s="373" t="str">
        <f t="shared" si="6"/>
        <v/>
      </c>
      <c r="H87" s="374" t="str">
        <f>IF(INDEX(Predictions_2!$A$2:$AWW$3,2,$M$3+(ROW(A84)-1)*$M$4)="","",INDEX(Predictions_2!$A$2:$AWW$3,2,$M$3+(ROW(A84)-1)*$M$4))</f>
        <v/>
      </c>
      <c r="I87" s="375" t="str">
        <f>IF(INDEX(Predictions_2!$A$2:$AWW$3,2,$M$3+(ROW(A84)-1)*$M$4)="","",INDEX(Predictions_2!$A$2:$AWW$3,1,$M$3+(ROW(A84)-1)*$M$4))</f>
        <v/>
      </c>
      <c r="J87" s="373" t="str">
        <f t="shared" si="7"/>
        <v/>
      </c>
    </row>
    <row r="88" spans="2:10" ht="15" customHeight="1" x14ac:dyDescent="0.25">
      <c r="B88" s="372">
        <v>85</v>
      </c>
      <c r="C88" s="367" t="str">
        <f t="shared" si="8"/>
        <v/>
      </c>
      <c r="D88" s="368" t="str">
        <f t="shared" si="9"/>
        <v/>
      </c>
      <c r="E88" s="33"/>
      <c r="F88" s="33"/>
      <c r="G88" s="373" t="str">
        <f t="shared" si="6"/>
        <v/>
      </c>
      <c r="H88" s="374" t="str">
        <f>IF(INDEX(Predictions_2!$A$2:$AWW$3,2,$M$3+(ROW(A85)-1)*$M$4)="","",INDEX(Predictions_2!$A$2:$AWW$3,2,$M$3+(ROW(A85)-1)*$M$4))</f>
        <v/>
      </c>
      <c r="I88" s="375" t="str">
        <f>IF(INDEX(Predictions_2!$A$2:$AWW$3,2,$M$3+(ROW(A85)-1)*$M$4)="","",INDEX(Predictions_2!$A$2:$AWW$3,1,$M$3+(ROW(A85)-1)*$M$4))</f>
        <v/>
      </c>
      <c r="J88" s="373" t="str">
        <f t="shared" si="7"/>
        <v/>
      </c>
    </row>
    <row r="89" spans="2:10" ht="15" customHeight="1" x14ac:dyDescent="0.25">
      <c r="B89" s="372">
        <v>86</v>
      </c>
      <c r="C89" s="367" t="str">
        <f t="shared" si="8"/>
        <v/>
      </c>
      <c r="D89" s="368" t="str">
        <f t="shared" si="9"/>
        <v/>
      </c>
      <c r="E89" s="33"/>
      <c r="F89" s="33"/>
      <c r="G89" s="373" t="str">
        <f t="shared" si="6"/>
        <v/>
      </c>
      <c r="H89" s="374" t="str">
        <f>IF(INDEX(Predictions_2!$A$2:$AWW$3,2,$M$3+(ROW(A86)-1)*$M$4)="","",INDEX(Predictions_2!$A$2:$AWW$3,2,$M$3+(ROW(A86)-1)*$M$4))</f>
        <v/>
      </c>
      <c r="I89" s="375" t="str">
        <f>IF(INDEX(Predictions_2!$A$2:$AWW$3,2,$M$3+(ROW(A86)-1)*$M$4)="","",INDEX(Predictions_2!$A$2:$AWW$3,1,$M$3+(ROW(A86)-1)*$M$4))</f>
        <v/>
      </c>
      <c r="J89" s="373" t="str">
        <f t="shared" si="7"/>
        <v/>
      </c>
    </row>
    <row r="90" spans="2:10" ht="15" customHeight="1" x14ac:dyDescent="0.25">
      <c r="B90" s="372">
        <v>87</v>
      </c>
      <c r="C90" s="367" t="str">
        <f t="shared" si="8"/>
        <v/>
      </c>
      <c r="D90" s="368" t="str">
        <f t="shared" si="9"/>
        <v/>
      </c>
      <c r="E90" s="33"/>
      <c r="F90" s="33"/>
      <c r="G90" s="373" t="str">
        <f t="shared" si="6"/>
        <v/>
      </c>
      <c r="H90" s="374" t="str">
        <f>IF(INDEX(Predictions_2!$A$2:$AWW$3,2,$M$3+(ROW(A87)-1)*$M$4)="","",INDEX(Predictions_2!$A$2:$AWW$3,2,$M$3+(ROW(A87)-1)*$M$4))</f>
        <v/>
      </c>
      <c r="I90" s="375" t="str">
        <f>IF(INDEX(Predictions_2!$A$2:$AWW$3,2,$M$3+(ROW(A87)-1)*$M$4)="","",INDEX(Predictions_2!$A$2:$AWW$3,1,$M$3+(ROW(A87)-1)*$M$4))</f>
        <v/>
      </c>
      <c r="J90" s="373" t="str">
        <f t="shared" si="7"/>
        <v/>
      </c>
    </row>
    <row r="91" spans="2:10" ht="15" customHeight="1" x14ac:dyDescent="0.25">
      <c r="B91" s="372">
        <v>88</v>
      </c>
      <c r="C91" s="367" t="str">
        <f t="shared" si="8"/>
        <v/>
      </c>
      <c r="D91" s="368" t="str">
        <f t="shared" si="9"/>
        <v/>
      </c>
      <c r="E91" s="33"/>
      <c r="F91" s="33"/>
      <c r="G91" s="373" t="str">
        <f t="shared" si="6"/>
        <v/>
      </c>
      <c r="H91" s="374" t="str">
        <f>IF(INDEX(Predictions_2!$A$2:$AWW$3,2,$M$3+(ROW(A88)-1)*$M$4)="","",INDEX(Predictions_2!$A$2:$AWW$3,2,$M$3+(ROW(A88)-1)*$M$4))</f>
        <v/>
      </c>
      <c r="I91" s="375" t="str">
        <f>IF(INDEX(Predictions_2!$A$2:$AWW$3,2,$M$3+(ROW(A88)-1)*$M$4)="","",INDEX(Predictions_2!$A$2:$AWW$3,1,$M$3+(ROW(A88)-1)*$M$4))</f>
        <v/>
      </c>
      <c r="J91" s="373" t="str">
        <f t="shared" si="7"/>
        <v/>
      </c>
    </row>
    <row r="92" spans="2:10" ht="15" customHeight="1" x14ac:dyDescent="0.25">
      <c r="B92" s="372">
        <v>89</v>
      </c>
      <c r="C92" s="367" t="str">
        <f t="shared" si="8"/>
        <v/>
      </c>
      <c r="D92" s="368" t="str">
        <f t="shared" si="9"/>
        <v/>
      </c>
      <c r="E92" s="33"/>
      <c r="F92" s="33"/>
      <c r="G92" s="373" t="str">
        <f t="shared" si="6"/>
        <v/>
      </c>
      <c r="H92" s="374" t="str">
        <f>IF(INDEX(Predictions_2!$A$2:$AWW$3,2,$M$3+(ROW(A89)-1)*$M$4)="","",INDEX(Predictions_2!$A$2:$AWW$3,2,$M$3+(ROW(A89)-1)*$M$4))</f>
        <v/>
      </c>
      <c r="I92" s="375" t="str">
        <f>IF(INDEX(Predictions_2!$A$2:$AWW$3,2,$M$3+(ROW(A89)-1)*$M$4)="","",INDEX(Predictions_2!$A$2:$AWW$3,1,$M$3+(ROW(A89)-1)*$M$4))</f>
        <v/>
      </c>
      <c r="J92" s="373" t="str">
        <f t="shared" si="7"/>
        <v/>
      </c>
    </row>
    <row r="93" spans="2:10" ht="15" customHeight="1" x14ac:dyDescent="0.25">
      <c r="B93" s="372">
        <v>90</v>
      </c>
      <c r="C93" s="367" t="str">
        <f t="shared" si="8"/>
        <v/>
      </c>
      <c r="D93" s="368" t="str">
        <f t="shared" si="9"/>
        <v/>
      </c>
      <c r="E93" s="33"/>
      <c r="F93" s="33"/>
      <c r="G93" s="373" t="str">
        <f t="shared" si="6"/>
        <v/>
      </c>
      <c r="H93" s="374" t="str">
        <f>IF(INDEX(Predictions_2!$A$2:$AWW$3,2,$M$3+(ROW(A90)-1)*$M$4)="","",INDEX(Predictions_2!$A$2:$AWW$3,2,$M$3+(ROW(A90)-1)*$M$4))</f>
        <v/>
      </c>
      <c r="I93" s="375" t="str">
        <f>IF(INDEX(Predictions_2!$A$2:$AWW$3,2,$M$3+(ROW(A90)-1)*$M$4)="","",INDEX(Predictions_2!$A$2:$AWW$3,1,$M$3+(ROW(A90)-1)*$M$4))</f>
        <v/>
      </c>
      <c r="J93" s="373" t="str">
        <f t="shared" si="7"/>
        <v/>
      </c>
    </row>
    <row r="94" spans="2:10" ht="15" customHeight="1" x14ac:dyDescent="0.25">
      <c r="B94" s="372">
        <v>91</v>
      </c>
      <c r="C94" s="367" t="str">
        <f t="shared" si="8"/>
        <v/>
      </c>
      <c r="D94" s="368" t="str">
        <f t="shared" si="9"/>
        <v/>
      </c>
      <c r="E94" s="33"/>
      <c r="F94" s="33"/>
      <c r="G94" s="373" t="str">
        <f t="shared" si="6"/>
        <v/>
      </c>
      <c r="H94" s="374" t="str">
        <f>IF(INDEX(Predictions_2!$A$2:$AWW$3,2,$M$3+(ROW(A91)-1)*$M$4)="","",INDEX(Predictions_2!$A$2:$AWW$3,2,$M$3+(ROW(A91)-1)*$M$4))</f>
        <v/>
      </c>
      <c r="I94" s="375" t="str">
        <f>IF(INDEX(Predictions_2!$A$2:$AWW$3,2,$M$3+(ROW(A91)-1)*$M$4)="","",INDEX(Predictions_2!$A$2:$AWW$3,1,$M$3+(ROW(A91)-1)*$M$4))</f>
        <v/>
      </c>
      <c r="J94" s="373" t="str">
        <f t="shared" si="7"/>
        <v/>
      </c>
    </row>
    <row r="95" spans="2:10" ht="15" customHeight="1" x14ac:dyDescent="0.25">
      <c r="B95" s="372">
        <v>92</v>
      </c>
      <c r="C95" s="367" t="str">
        <f t="shared" si="8"/>
        <v/>
      </c>
      <c r="D95" s="368" t="str">
        <f t="shared" si="9"/>
        <v/>
      </c>
      <c r="E95" s="33"/>
      <c r="F95" s="33"/>
      <c r="G95" s="373" t="str">
        <f t="shared" si="6"/>
        <v/>
      </c>
      <c r="H95" s="374" t="str">
        <f>IF(INDEX(Predictions_2!$A$2:$AWW$3,2,$M$3+(ROW(A92)-1)*$M$4)="","",INDEX(Predictions_2!$A$2:$AWW$3,2,$M$3+(ROW(A92)-1)*$M$4))</f>
        <v/>
      </c>
      <c r="I95" s="375" t="str">
        <f>IF(INDEX(Predictions_2!$A$2:$AWW$3,2,$M$3+(ROW(A92)-1)*$M$4)="","",INDEX(Predictions_2!$A$2:$AWW$3,1,$M$3+(ROW(A92)-1)*$M$4))</f>
        <v/>
      </c>
      <c r="J95" s="373" t="str">
        <f t="shared" si="7"/>
        <v/>
      </c>
    </row>
    <row r="96" spans="2:10" ht="15" customHeight="1" x14ac:dyDescent="0.25">
      <c r="B96" s="372">
        <v>93</v>
      </c>
      <c r="C96" s="367" t="str">
        <f t="shared" si="8"/>
        <v/>
      </c>
      <c r="D96" s="368" t="str">
        <f t="shared" si="9"/>
        <v/>
      </c>
      <c r="E96" s="33"/>
      <c r="F96" s="33"/>
      <c r="G96" s="373" t="str">
        <f t="shared" si="6"/>
        <v/>
      </c>
      <c r="H96" s="374" t="str">
        <f>IF(INDEX(Predictions_2!$A$2:$AWW$3,2,$M$3+(ROW(A93)-1)*$M$4)="","",INDEX(Predictions_2!$A$2:$AWW$3,2,$M$3+(ROW(A93)-1)*$M$4))</f>
        <v/>
      </c>
      <c r="I96" s="375" t="str">
        <f>IF(INDEX(Predictions_2!$A$2:$AWW$3,2,$M$3+(ROW(A93)-1)*$M$4)="","",INDEX(Predictions_2!$A$2:$AWW$3,1,$M$3+(ROW(A93)-1)*$M$4))</f>
        <v/>
      </c>
      <c r="J96" s="373" t="str">
        <f t="shared" si="7"/>
        <v/>
      </c>
    </row>
    <row r="97" spans="2:10" ht="15" customHeight="1" x14ac:dyDescent="0.25">
      <c r="B97" s="372">
        <v>94</v>
      </c>
      <c r="C97" s="367" t="str">
        <f t="shared" si="8"/>
        <v/>
      </c>
      <c r="D97" s="368" t="str">
        <f t="shared" si="9"/>
        <v/>
      </c>
      <c r="E97" s="33"/>
      <c r="F97" s="33"/>
      <c r="G97" s="373" t="str">
        <f t="shared" si="6"/>
        <v/>
      </c>
      <c r="H97" s="374" t="str">
        <f>IF(INDEX(Predictions_2!$A$2:$AWW$3,2,$M$3+(ROW(A94)-1)*$M$4)="","",INDEX(Predictions_2!$A$2:$AWW$3,2,$M$3+(ROW(A94)-1)*$M$4))</f>
        <v/>
      </c>
      <c r="I97" s="375" t="str">
        <f>IF(INDEX(Predictions_2!$A$2:$AWW$3,2,$M$3+(ROW(A94)-1)*$M$4)="","",INDEX(Predictions_2!$A$2:$AWW$3,1,$M$3+(ROW(A94)-1)*$M$4))</f>
        <v/>
      </c>
      <c r="J97" s="373" t="str">
        <f t="shared" si="7"/>
        <v/>
      </c>
    </row>
    <row r="98" spans="2:10" ht="15" customHeight="1" x14ac:dyDescent="0.25">
      <c r="B98" s="372">
        <v>95</v>
      </c>
      <c r="C98" s="367" t="str">
        <f t="shared" si="8"/>
        <v/>
      </c>
      <c r="D98" s="368" t="str">
        <f t="shared" si="9"/>
        <v/>
      </c>
      <c r="E98" s="33"/>
      <c r="F98" s="33"/>
      <c r="G98" s="373" t="str">
        <f t="shared" si="6"/>
        <v/>
      </c>
      <c r="H98" s="374" t="str">
        <f>IF(INDEX(Predictions_2!$A$2:$AWW$3,2,$M$3+(ROW(A95)-1)*$M$4)="","",INDEX(Predictions_2!$A$2:$AWW$3,2,$M$3+(ROW(A95)-1)*$M$4))</f>
        <v/>
      </c>
      <c r="I98" s="375" t="str">
        <f>IF(INDEX(Predictions_2!$A$2:$AWW$3,2,$M$3+(ROW(A95)-1)*$M$4)="","",INDEX(Predictions_2!$A$2:$AWW$3,1,$M$3+(ROW(A95)-1)*$M$4))</f>
        <v/>
      </c>
      <c r="J98" s="373" t="str">
        <f t="shared" si="7"/>
        <v/>
      </c>
    </row>
    <row r="99" spans="2:10" ht="15" customHeight="1" x14ac:dyDescent="0.25">
      <c r="B99" s="372">
        <v>96</v>
      </c>
      <c r="C99" s="367" t="str">
        <f t="shared" si="8"/>
        <v/>
      </c>
      <c r="D99" s="368" t="str">
        <f t="shared" si="9"/>
        <v/>
      </c>
      <c r="E99" s="33"/>
      <c r="F99" s="33"/>
      <c r="G99" s="373" t="str">
        <f t="shared" si="6"/>
        <v/>
      </c>
      <c r="H99" s="374" t="str">
        <f>IF(INDEX(Predictions_2!$A$2:$AWW$3,2,$M$3+(ROW(A96)-1)*$M$4)="","",INDEX(Predictions_2!$A$2:$AWW$3,2,$M$3+(ROW(A96)-1)*$M$4))</f>
        <v/>
      </c>
      <c r="I99" s="375" t="str">
        <f>IF(INDEX(Predictions_2!$A$2:$AWW$3,2,$M$3+(ROW(A96)-1)*$M$4)="","",INDEX(Predictions_2!$A$2:$AWW$3,1,$M$3+(ROW(A96)-1)*$M$4))</f>
        <v/>
      </c>
      <c r="J99" s="373" t="str">
        <f t="shared" si="7"/>
        <v/>
      </c>
    </row>
    <row r="100" spans="2:10" ht="15" customHeight="1" x14ac:dyDescent="0.25">
      <c r="B100" s="372">
        <v>97</v>
      </c>
      <c r="C100" s="367" t="str">
        <f t="shared" si="8"/>
        <v/>
      </c>
      <c r="D100" s="368" t="str">
        <f t="shared" si="9"/>
        <v/>
      </c>
      <c r="E100" s="33"/>
      <c r="F100" s="33"/>
      <c r="G100" s="373" t="str">
        <f t="shared" si="6"/>
        <v/>
      </c>
      <c r="H100" s="374" t="str">
        <f>IF(INDEX(Predictions_2!$A$2:$AWW$3,2,$M$3+(ROW(A97)-1)*$M$4)="","",INDEX(Predictions_2!$A$2:$AWW$3,2,$M$3+(ROW(A97)-1)*$M$4))</f>
        <v/>
      </c>
      <c r="I100" s="375" t="str">
        <f>IF(INDEX(Predictions_2!$A$2:$AWW$3,2,$M$3+(ROW(A97)-1)*$M$4)="","",INDEX(Predictions_2!$A$2:$AWW$3,1,$M$3+(ROW(A97)-1)*$M$4))</f>
        <v/>
      </c>
      <c r="J100" s="373" t="str">
        <f t="shared" ref="J100:J103" si="10">IF(I100="","",RANK(I100,$I$4:$I$103,0)+ROW()*0.001)</f>
        <v/>
      </c>
    </row>
    <row r="101" spans="2:10" ht="15" customHeight="1" x14ac:dyDescent="0.25">
      <c r="B101" s="372">
        <v>98</v>
      </c>
      <c r="C101" s="367" t="str">
        <f t="shared" si="8"/>
        <v/>
      </c>
      <c r="D101" s="368" t="str">
        <f t="shared" si="9"/>
        <v/>
      </c>
      <c r="E101" s="33"/>
      <c r="F101" s="33"/>
      <c r="G101" s="373" t="str">
        <f t="shared" si="6"/>
        <v/>
      </c>
      <c r="H101" s="374" t="str">
        <f>IF(INDEX(Predictions_2!$A$2:$AWW$3,2,$M$3+(ROW(A98)-1)*$M$4)="","",INDEX(Predictions_2!$A$2:$AWW$3,2,$M$3+(ROW(A98)-1)*$M$4))</f>
        <v/>
      </c>
      <c r="I101" s="375" t="str">
        <f>IF(INDEX(Predictions_2!$A$2:$AWW$3,2,$M$3+(ROW(A98)-1)*$M$4)="","",INDEX(Predictions_2!$A$2:$AWW$3,1,$M$3+(ROW(A98)-1)*$M$4))</f>
        <v/>
      </c>
      <c r="J101" s="373" t="str">
        <f t="shared" si="10"/>
        <v/>
      </c>
    </row>
    <row r="102" spans="2:10" ht="15" customHeight="1" x14ac:dyDescent="0.25">
      <c r="B102" s="372">
        <v>99</v>
      </c>
      <c r="C102" s="367" t="str">
        <f t="shared" si="8"/>
        <v/>
      </c>
      <c r="D102" s="368" t="str">
        <f t="shared" si="9"/>
        <v/>
      </c>
      <c r="E102" s="33"/>
      <c r="F102" s="33"/>
      <c r="G102" s="373" t="str">
        <f t="shared" si="6"/>
        <v/>
      </c>
      <c r="H102" s="374" t="str">
        <f>IF(INDEX(Predictions_2!$A$2:$AWW$3,2,$M$3+(ROW(A99)-1)*$M$4)="","",INDEX(Predictions_2!$A$2:$AWW$3,2,$M$3+(ROW(A99)-1)*$M$4))</f>
        <v/>
      </c>
      <c r="I102" s="375" t="str">
        <f>IF(INDEX(Predictions_2!$A$2:$AWW$3,2,$M$3+(ROW(A99)-1)*$M$4)="","",INDEX(Predictions_2!$A$2:$AWW$3,1,$M$3+(ROW(A99)-1)*$M$4))</f>
        <v/>
      </c>
      <c r="J102" s="373" t="str">
        <f t="shared" si="10"/>
        <v/>
      </c>
    </row>
    <row r="103" spans="2:10" ht="15" customHeight="1" thickBot="1" x14ac:dyDescent="0.3">
      <c r="B103" s="376">
        <v>100</v>
      </c>
      <c r="C103" s="321" t="str">
        <f>IFERROR(VLOOKUP(B103,$G$4:$H$103,2,0),"")</f>
        <v/>
      </c>
      <c r="D103" s="377" t="str">
        <f>IFERROR(VLOOKUP(B103,$G$4:$I$103,3,0),"")</f>
        <v/>
      </c>
      <c r="E103" s="380"/>
      <c r="F103" s="381"/>
      <c r="G103" s="378" t="str">
        <f t="shared" si="6"/>
        <v/>
      </c>
      <c r="H103" s="379" t="str">
        <f>IF(INDEX(Predictions_2!$A$2:$AWW$3,2,$M$3+(ROW(A100)-1)*$M$4)="","",INDEX(Predictions_2!$A$2:$AWW$3,2,$M$3+(ROW(A100)-1)*$M$4))</f>
        <v/>
      </c>
      <c r="I103" s="377" t="str">
        <f>IF(INDEX(Predictions_2!$A$2:$AWW$3,2,$M$3+(ROW(A100)-1)*$M$4)="","",INDEX(Predictions_2!$A$2:$AWW$3,1,$M$3+(ROW(A100)-1)*$M$4))</f>
        <v/>
      </c>
      <c r="J103" s="378" t="str">
        <f t="shared" si="10"/>
        <v/>
      </c>
    </row>
    <row r="104" spans="2:10" ht="15" customHeight="1" thickTop="1" x14ac:dyDescent="0.25"/>
    <row r="105" spans="2:10" ht="15" customHeight="1" x14ac:dyDescent="0.25"/>
    <row r="106" spans="2:10" ht="15" customHeight="1" x14ac:dyDescent="0.25"/>
  </sheetData>
  <sheetProtection sheet="1" selectLockedCells="1"/>
  <mergeCells count="1">
    <mergeCell ref="B1:D1"/>
  </mergeCells>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22"/>
  <dimension ref="A1:P30"/>
  <sheetViews>
    <sheetView showGridLines="0" showRowColHeaders="0" workbookViewId="0">
      <selection activeCell="M4" sqref="M4"/>
    </sheetView>
  </sheetViews>
  <sheetFormatPr baseColWidth="10" defaultColWidth="0" defaultRowHeight="15" customHeight="1" zeroHeight="1" x14ac:dyDescent="0.25"/>
  <cols>
    <col min="1" max="12" width="11.42578125" customWidth="1"/>
    <col min="13" max="13" width="5.28515625" customWidth="1"/>
    <col min="14" max="14" width="4" customWidth="1"/>
    <col min="15" max="15" width="6.85546875" customWidth="1"/>
    <col min="16" max="16" width="11.42578125" customWidth="1"/>
    <col min="17" max="16384" width="11.42578125" hidden="1"/>
  </cols>
  <sheetData>
    <row r="1" spans="2:15" ht="28.5" x14ac:dyDescent="0.45">
      <c r="B1" s="944" t="str">
        <f>Sprache!$E$193</f>
        <v>Einstellungen</v>
      </c>
      <c r="C1" s="944"/>
      <c r="D1" s="944"/>
      <c r="E1" s="944"/>
      <c r="F1" s="944"/>
    </row>
    <row r="2" spans="2:15" x14ac:dyDescent="0.25"/>
    <row r="3" spans="2:15" ht="16.5" thickBot="1" x14ac:dyDescent="0.3">
      <c r="B3" s="945" t="str">
        <f>Sprache!$E$192</f>
        <v>Faktoren</v>
      </c>
      <c r="C3" s="945"/>
      <c r="D3" s="945"/>
      <c r="E3" s="945"/>
      <c r="F3" s="945"/>
      <c r="H3" s="945" t="str">
        <f>Sprache!$E$193</f>
        <v>Einstellungen</v>
      </c>
      <c r="I3" s="945"/>
      <c r="J3" s="945"/>
      <c r="K3" s="945"/>
      <c r="L3" s="945"/>
      <c r="M3" s="945"/>
      <c r="N3" s="945"/>
      <c r="O3" s="945"/>
    </row>
    <row r="4" spans="2:15" ht="24" thickTop="1" x14ac:dyDescent="0.25">
      <c r="B4" s="946" t="str">
        <f>Sprache!$E$195</f>
        <v>Gewonnen/Unentschieden/Verloren:</v>
      </c>
      <c r="C4" s="947"/>
      <c r="D4" s="947"/>
      <c r="E4" s="947"/>
      <c r="F4" s="331">
        <v>5</v>
      </c>
      <c r="H4" s="948" t="str">
        <f>Sprache!$E$206</f>
        <v>Punkte für die Tordifferenz bei Unentschieden:</v>
      </c>
      <c r="I4" s="949"/>
      <c r="J4" s="949"/>
      <c r="K4" s="949"/>
      <c r="L4" s="950"/>
      <c r="M4" s="332" t="s">
        <v>1140</v>
      </c>
      <c r="N4" s="333"/>
      <c r="O4" s="334" t="str">
        <f>IF(M4="●",Sprache!E207,Sprache!E208)</f>
        <v>ja</v>
      </c>
    </row>
    <row r="5" spans="2:15" ht="18" customHeight="1" x14ac:dyDescent="0.25">
      <c r="B5" s="939" t="str">
        <f>Sprache!$E$196</f>
        <v>Tordifferenz:</v>
      </c>
      <c r="C5" s="940"/>
      <c r="D5" s="940"/>
      <c r="E5" s="940"/>
      <c r="F5" s="335">
        <v>5</v>
      </c>
      <c r="H5" s="941"/>
      <c r="I5" s="942"/>
      <c r="J5" s="942"/>
      <c r="K5" s="942"/>
      <c r="L5" s="942"/>
      <c r="M5" s="942"/>
      <c r="N5" s="942"/>
      <c r="O5" s="943"/>
    </row>
    <row r="6" spans="2:15" ht="18" customHeight="1" x14ac:dyDescent="0.25">
      <c r="B6" s="939" t="str">
        <f>Sprache!$E$198</f>
        <v>Tore exakt:</v>
      </c>
      <c r="C6" s="940"/>
      <c r="D6" s="940"/>
      <c r="E6" s="940"/>
      <c r="F6" s="335">
        <v>10</v>
      </c>
      <c r="H6" s="960" t="str">
        <f>Sprache!$E$209</f>
        <v>Mindestanzahl für 'Viele Tore' bei Unentschieden:</v>
      </c>
      <c r="I6" s="961"/>
      <c r="J6" s="961"/>
      <c r="K6" s="961"/>
      <c r="L6" s="962"/>
      <c r="M6" s="336">
        <v>4</v>
      </c>
      <c r="N6" s="337"/>
      <c r="O6" s="338"/>
    </row>
    <row r="7" spans="2:15" ht="18" customHeight="1" x14ac:dyDescent="0.25">
      <c r="B7" s="939" t="str">
        <f>Sprache!$E$197</f>
        <v>Viele Tore - gute Annäherung</v>
      </c>
      <c r="C7" s="940"/>
      <c r="D7" s="940"/>
      <c r="E7" s="940"/>
      <c r="F7" s="335">
        <v>3</v>
      </c>
      <c r="H7" s="960" t="str">
        <f>Sprache!$E$210</f>
        <v>Mindestanzahl für eine große Tordifferenz:</v>
      </c>
      <c r="I7" s="961"/>
      <c r="J7" s="961"/>
      <c r="K7" s="961"/>
      <c r="L7" s="962"/>
      <c r="M7" s="336">
        <v>4</v>
      </c>
      <c r="N7" s="339"/>
      <c r="O7" s="338"/>
    </row>
    <row r="8" spans="2:15" ht="18" customHeight="1" x14ac:dyDescent="0.25">
      <c r="B8" s="963" t="str">
        <f>Sprache!$E$199</f>
        <v>korrektes Team (KO-Phase):</v>
      </c>
      <c r="C8" s="964"/>
      <c r="D8" s="964"/>
      <c r="E8" s="964"/>
      <c r="F8" s="340">
        <v>10</v>
      </c>
      <c r="H8" s="960" t="str">
        <f>Sprache!$E$217</f>
        <v>Mindestanzahl für eine große Summe an Toren:</v>
      </c>
      <c r="I8" s="961"/>
      <c r="J8" s="961"/>
      <c r="K8" s="961"/>
      <c r="L8" s="962"/>
      <c r="M8" s="336">
        <v>8</v>
      </c>
      <c r="O8" s="338"/>
    </row>
    <row r="9" spans="2:15" ht="15.75" thickBot="1" x14ac:dyDescent="0.3">
      <c r="B9" s="969" t="str">
        <f>Sprache!$E$205</f>
        <v>Gewinner im Finale:</v>
      </c>
      <c r="C9" s="970"/>
      <c r="D9" s="970"/>
      <c r="E9" s="970"/>
      <c r="F9" s="341">
        <v>10</v>
      </c>
      <c r="H9" s="971"/>
      <c r="I9" s="972"/>
      <c r="J9" s="972"/>
      <c r="K9" s="972"/>
      <c r="L9" s="972"/>
      <c r="M9" s="342"/>
      <c r="N9" s="342"/>
      <c r="O9" s="343"/>
    </row>
    <row r="10" spans="2:15" ht="15.75" thickTop="1" x14ac:dyDescent="0.25"/>
    <row r="11" spans="2:15" x14ac:dyDescent="0.25"/>
    <row r="12" spans="2:15" ht="16.5" thickBot="1" x14ac:dyDescent="0.3">
      <c r="H12" s="973" t="str">
        <f>Sprache!$E$191</f>
        <v>Hinweis</v>
      </c>
      <c r="I12" s="973"/>
      <c r="J12" s="973"/>
      <c r="K12" s="973"/>
      <c r="L12" s="973"/>
      <c r="M12" s="973"/>
      <c r="N12" s="973"/>
      <c r="O12" s="973"/>
    </row>
    <row r="13" spans="2:15" ht="16.5" thickTop="1" x14ac:dyDescent="0.25">
      <c r="H13" s="936" t="s">
        <v>32</v>
      </c>
      <c r="I13" s="937"/>
      <c r="J13" s="937"/>
      <c r="K13" s="937"/>
      <c r="L13" s="937"/>
      <c r="M13" s="937"/>
      <c r="N13" s="937"/>
      <c r="O13" s="938"/>
    </row>
    <row r="14" spans="2:15" ht="15" customHeight="1" x14ac:dyDescent="0.25">
      <c r="H14" s="951" t="str">
        <f>Sprache!$E$216</f>
        <v>Sollen bei Unentschieden Punkte für die Tordifferenz vergeben werden?
Viele sind es so gewohnt. Aber aus logischen Gründen sind dies geschenkte Punkte, weil in diesem Fall die Tordifferenz automatisch richtig ist. In den Einstellungen oben kann man sich deshalb für 'ja' oder 'nein' entscheiden.</v>
      </c>
      <c r="I14" s="952"/>
      <c r="J14" s="952"/>
      <c r="K14" s="952"/>
      <c r="L14" s="952"/>
      <c r="M14" s="952"/>
      <c r="N14" s="952"/>
      <c r="O14" s="953"/>
    </row>
    <row r="15" spans="2:15" ht="15" customHeight="1" x14ac:dyDescent="0.25">
      <c r="H15" s="951"/>
      <c r="I15" s="952"/>
      <c r="J15" s="952"/>
      <c r="K15" s="952"/>
      <c r="L15" s="952"/>
      <c r="M15" s="952"/>
      <c r="N15" s="952"/>
      <c r="O15" s="953"/>
    </row>
    <row r="16" spans="2:15" ht="15" customHeight="1" x14ac:dyDescent="0.25">
      <c r="H16" s="951"/>
      <c r="I16" s="952"/>
      <c r="J16" s="952"/>
      <c r="K16" s="952"/>
      <c r="L16" s="952"/>
      <c r="M16" s="952"/>
      <c r="N16" s="952"/>
      <c r="O16" s="953"/>
    </row>
    <row r="17" spans="8:15" ht="15" customHeight="1" x14ac:dyDescent="0.25">
      <c r="H17" s="951"/>
      <c r="I17" s="952"/>
      <c r="J17" s="952"/>
      <c r="K17" s="952"/>
      <c r="L17" s="952"/>
      <c r="M17" s="952"/>
      <c r="N17" s="952"/>
      <c r="O17" s="953"/>
    </row>
    <row r="18" spans="8:15" ht="15" customHeight="1" x14ac:dyDescent="0.25">
      <c r="H18" s="954"/>
      <c r="I18" s="955"/>
      <c r="J18" s="955"/>
      <c r="K18" s="955"/>
      <c r="L18" s="955"/>
      <c r="M18" s="955"/>
      <c r="N18" s="955"/>
      <c r="O18" s="956"/>
    </row>
    <row r="19" spans="8:15" ht="30" customHeight="1" x14ac:dyDescent="0.25">
      <c r="H19" s="965" t="s">
        <v>33</v>
      </c>
      <c r="I19" s="966"/>
      <c r="J19" s="966"/>
      <c r="K19" s="966"/>
      <c r="L19" s="966"/>
      <c r="M19" s="966"/>
      <c r="N19" s="966"/>
      <c r="O19" s="967"/>
    </row>
    <row r="20" spans="8:15" ht="42.75" customHeight="1" x14ac:dyDescent="0.25">
      <c r="H20" s="951" t="str">
        <f>Sprache!$E$211</f>
        <v>Sind viele Tore gefallen, kann man auch Punkte für eine gute Annäherung an das Ergebnis vergeben. Es gibt 3 Fälle:</v>
      </c>
      <c r="I20" s="968"/>
      <c r="J20" s="968"/>
      <c r="K20" s="968"/>
      <c r="L20" s="968"/>
      <c r="M20" s="968"/>
      <c r="N20" s="968"/>
      <c r="O20" s="953"/>
    </row>
    <row r="21" spans="8:15" ht="42.75" customHeight="1" x14ac:dyDescent="0.25">
      <c r="H21" s="951" t="str">
        <f>Sprache!$E$212</f>
        <v>a) Abweichung von maximal 1 Tor bei einem Unentschieden
     z.B.  4:4  statt 5:5</v>
      </c>
      <c r="I21" s="968"/>
      <c r="J21" s="968"/>
      <c r="K21" s="968"/>
      <c r="L21" s="968"/>
      <c r="M21" s="968"/>
      <c r="N21" s="968"/>
      <c r="O21" s="953"/>
    </row>
    <row r="22" spans="8:15" ht="42" customHeight="1" x14ac:dyDescent="0.25">
      <c r="H22" s="951" t="str">
        <f>Sprache!$E$213</f>
        <v>b) Abweichung von maximal 1 Tor bei der Tordifferenz
     z.B.  4:1 statt 5:1</v>
      </c>
      <c r="I22" s="968"/>
      <c r="J22" s="968"/>
      <c r="K22" s="968"/>
      <c r="L22" s="968"/>
      <c r="M22" s="968"/>
      <c r="N22" s="968"/>
      <c r="O22" s="953"/>
    </row>
    <row r="23" spans="8:15" ht="69" customHeight="1" x14ac:dyDescent="0.25">
      <c r="H23" s="951" t="str">
        <f>Sprache!$E$214</f>
        <v>c) Abweichung von maximal 1 Tor bei einer Mannschaft oder bei beiden Mannschaften. Eine Abweichung bei beiden Mannschaften muss in dieselbe Richtung gehen,
     z.B.  5:1 statt 6:2</v>
      </c>
      <c r="I23" s="968"/>
      <c r="J23" s="968"/>
      <c r="K23" s="968"/>
      <c r="L23" s="968"/>
      <c r="M23" s="968"/>
      <c r="N23" s="968"/>
      <c r="O23" s="953"/>
    </row>
    <row r="24" spans="8:15" ht="68.25" customHeight="1" thickBot="1" x14ac:dyDescent="0.3">
      <c r="H24" s="957" t="str">
        <f>Sprache!$E$215</f>
        <v>Wer das nicht möchte, kann beim entsprechenden Faktor eine Null eintragen.
Man kann auch einzelne Optionen deaktivieren, indem man eine Mindestanzahl von 99 einträgt.</v>
      </c>
      <c r="I24" s="958"/>
      <c r="J24" s="958"/>
      <c r="K24" s="958"/>
      <c r="L24" s="958"/>
      <c r="M24" s="958"/>
      <c r="N24" s="958"/>
      <c r="O24" s="959"/>
    </row>
    <row r="25" spans="8:15" ht="15.75" thickTop="1" x14ac:dyDescent="0.25"/>
    <row r="26" spans="8:15" hidden="1" x14ac:dyDescent="0.25"/>
    <row r="27" spans="8:15" ht="15" hidden="1" customHeight="1" x14ac:dyDescent="0.25"/>
    <row r="28" spans="8:15" ht="15" hidden="1" customHeight="1" x14ac:dyDescent="0.25"/>
    <row r="29" spans="8:15" ht="15" hidden="1" customHeight="1" x14ac:dyDescent="0.25"/>
    <row r="30" spans="8:15" ht="15" hidden="1" customHeight="1" x14ac:dyDescent="0.25"/>
  </sheetData>
  <sheetProtection sheet="1" objects="1" scenarios="1" selectLockedCells="1"/>
  <mergeCells count="24">
    <mergeCell ref="H14:O18"/>
    <mergeCell ref="H24:O24"/>
    <mergeCell ref="B6:E6"/>
    <mergeCell ref="H6:L6"/>
    <mergeCell ref="B7:E7"/>
    <mergeCell ref="H7:L7"/>
    <mergeCell ref="B8:E8"/>
    <mergeCell ref="H8:L8"/>
    <mergeCell ref="H19:O19"/>
    <mergeCell ref="H20:O20"/>
    <mergeCell ref="H21:O21"/>
    <mergeCell ref="H22:O22"/>
    <mergeCell ref="H23:O23"/>
    <mergeCell ref="B9:E9"/>
    <mergeCell ref="H9:L9"/>
    <mergeCell ref="H12:O12"/>
    <mergeCell ref="H13:O13"/>
    <mergeCell ref="B5:E5"/>
    <mergeCell ref="H5:O5"/>
    <mergeCell ref="B1:F1"/>
    <mergeCell ref="B3:F3"/>
    <mergeCell ref="H3:O3"/>
    <mergeCell ref="B4:E4"/>
    <mergeCell ref="H4:L4"/>
  </mergeCells>
  <dataValidations count="2">
    <dataValidation type="whole" allowBlank="1" showErrorMessage="1" errorTitle="Error" error="Only numbers from 2 to 99!" sqref="M6:M8" xr:uid="{00000000-0002-0000-0700-000000000000}">
      <formula1>2</formula1>
      <formula2>99</formula2>
    </dataValidation>
    <dataValidation type="list" allowBlank="1" showInputMessage="1" showErrorMessage="1" sqref="M4" xr:uid="{00000000-0002-0000-0700-000001000000}">
      <formula1>"●,◌"</formula1>
    </dataValidation>
  </dataValidations>
  <pageMargins left="0.7" right="0.7" top="0.78740157499999996" bottom="0.78740157499999996" header="0.3" footer="0.3"/>
  <pageSetup paperSize="9" orientation="portrait" horizontalDpi="4294967293"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3"/>
  <dimension ref="A1:G27"/>
  <sheetViews>
    <sheetView showGridLines="0" showRowColHeaders="0" workbookViewId="0">
      <selection activeCell="C6" sqref="C6"/>
    </sheetView>
  </sheetViews>
  <sheetFormatPr baseColWidth="10" defaultColWidth="0" defaultRowHeight="15" zeroHeight="1" x14ac:dyDescent="0.25"/>
  <cols>
    <col min="1" max="1" width="11.42578125" customWidth="1"/>
    <col min="2" max="2" width="16.7109375" customWidth="1"/>
    <col min="3" max="3" width="13" customWidth="1"/>
    <col min="4" max="4" width="11.42578125" customWidth="1"/>
    <col min="5" max="5" width="16.7109375" customWidth="1"/>
    <col min="6" max="6" width="13" customWidth="1"/>
    <col min="7" max="7" width="11.42578125" customWidth="1"/>
    <col min="8" max="16384" width="11.42578125" hidden="1"/>
  </cols>
  <sheetData>
    <row r="1" spans="1:6" x14ac:dyDescent="0.25"/>
    <row r="2" spans="1:6" ht="38.25" customHeight="1" x14ac:dyDescent="0.25">
      <c r="B2" s="974" t="str">
        <f>Sprache!$E$86</f>
        <v>Fair-Play oder Los</v>
      </c>
      <c r="C2" s="975"/>
      <c r="D2" s="975"/>
      <c r="E2" s="975"/>
      <c r="F2" s="975"/>
    </row>
    <row r="3" spans="1:6" ht="75.75" customHeight="1" x14ac:dyDescent="0.25">
      <c r="B3" s="976" t="str">
        <f>Sprache!$E$145</f>
        <v>Entscheidet bei zwei Mannschaften die Fair-Play-Wertung oder das Los über die bessere Platzierung in der Gruppe, so wird hier für die bessere Mannschaft eine "1" eingetragen.</v>
      </c>
      <c r="C3" s="976"/>
      <c r="D3" s="976"/>
      <c r="E3" s="976"/>
      <c r="F3" s="976"/>
    </row>
    <row r="4" spans="1:6" ht="18" customHeight="1" x14ac:dyDescent="0.25">
      <c r="B4" s="59"/>
      <c r="C4" s="59"/>
      <c r="D4" s="59"/>
      <c r="E4" s="59"/>
      <c r="F4" s="59"/>
    </row>
    <row r="5" spans="1:6" ht="19.5" thickBot="1" x14ac:dyDescent="0.35">
      <c r="A5" s="155" t="s">
        <v>30</v>
      </c>
      <c r="B5" s="814" t="str">
        <f>Sprache!$E$95&amp;" "&amp;A5</f>
        <v>Gruppe A</v>
      </c>
      <c r="C5" s="815" t="str">
        <f>Sprache!$E$126</f>
        <v>Bonus</v>
      </c>
      <c r="D5" s="155" t="s">
        <v>31</v>
      </c>
      <c r="E5" s="814" t="str">
        <f>Sprache!$E$95&amp;" "&amp;D5</f>
        <v>Gruppe D</v>
      </c>
      <c r="F5" s="815" t="str">
        <f>Sprache!$E$126</f>
        <v>Bonus</v>
      </c>
    </row>
    <row r="6" spans="1:6" x14ac:dyDescent="0.25">
      <c r="B6" s="25" t="str">
        <f>VLOOKUP(A5&amp;"1",Groups!$B$7:$D$35,3,0)</f>
        <v>A1</v>
      </c>
      <c r="C6" s="60">
        <v>0</v>
      </c>
      <c r="E6" s="25" t="str">
        <f>VLOOKUP(D5&amp;"1",Groups!$B$7:$D$35,3,0)</f>
        <v>D1</v>
      </c>
      <c r="F6" s="60">
        <v>0</v>
      </c>
    </row>
    <row r="7" spans="1:6" x14ac:dyDescent="0.25">
      <c r="B7" s="25" t="str">
        <f>VLOOKUP(A5&amp;"2",Groups!$B$7:$D$35,3,0)</f>
        <v>A2</v>
      </c>
      <c r="C7" s="61">
        <v>0</v>
      </c>
      <c r="E7" s="25" t="str">
        <f>VLOOKUP(D5&amp;"2",Groups!$B$7:$D$35,3,0)</f>
        <v>D2</v>
      </c>
      <c r="F7" s="61">
        <v>0</v>
      </c>
    </row>
    <row r="8" spans="1:6" x14ac:dyDescent="0.25">
      <c r="B8" s="25" t="str">
        <f>VLOOKUP(A5&amp;"3",Groups!$B$7:$D$35,3,0)</f>
        <v>A3</v>
      </c>
      <c r="C8" s="61">
        <v>0</v>
      </c>
      <c r="E8" s="25" t="str">
        <f>VLOOKUP(D5&amp;"3",Groups!$B$7:$D$35,3,0)</f>
        <v>D3</v>
      </c>
      <c r="F8" s="61">
        <v>0</v>
      </c>
    </row>
    <row r="9" spans="1:6" x14ac:dyDescent="0.25">
      <c r="B9" s="25" t="str">
        <f>VLOOKUP(A5&amp;"4",Groups!$B$7:$D$35,3,0)</f>
        <v>A4</v>
      </c>
      <c r="C9" s="61">
        <v>0</v>
      </c>
      <c r="E9" s="25" t="str">
        <f>VLOOKUP(D5&amp;"4",Groups!$B$7:$D$35,3,0)</f>
        <v>D4</v>
      </c>
      <c r="F9" s="61">
        <v>0</v>
      </c>
    </row>
    <row r="10" spans="1:6" x14ac:dyDescent="0.25">
      <c r="C10" s="24"/>
    </row>
    <row r="11" spans="1:6" ht="19.5" thickBot="1" x14ac:dyDescent="0.35">
      <c r="A11" s="155" t="s">
        <v>26</v>
      </c>
      <c r="B11" s="814" t="str">
        <f>Sprache!$E$95&amp;" "&amp;A11</f>
        <v>Gruppe B</v>
      </c>
      <c r="C11" s="815" t="str">
        <f>Sprache!$E$126</f>
        <v>Bonus</v>
      </c>
      <c r="D11" s="155" t="s">
        <v>28</v>
      </c>
      <c r="E11" s="814" t="str">
        <f>Sprache!$E$95&amp;" "&amp;D11</f>
        <v>Gruppe E</v>
      </c>
      <c r="F11" s="815" t="str">
        <f>Sprache!$E$126</f>
        <v>Bonus</v>
      </c>
    </row>
    <row r="12" spans="1:6" x14ac:dyDescent="0.25">
      <c r="B12" s="25" t="str">
        <f>VLOOKUP(A11&amp;"1",Groups!$B$7:$D$35,3,0)</f>
        <v>B1</v>
      </c>
      <c r="C12" s="60">
        <v>0</v>
      </c>
      <c r="E12" s="25" t="str">
        <f>VLOOKUP(D11&amp;"1",Groups!$B$7:$D$35,3,0)</f>
        <v>E1</v>
      </c>
      <c r="F12" s="60">
        <v>0</v>
      </c>
    </row>
    <row r="13" spans="1:6" x14ac:dyDescent="0.25">
      <c r="B13" s="25" t="str">
        <f>VLOOKUP(A11&amp;"2",Groups!$B$7:$D$35,3,0)</f>
        <v>B2</v>
      </c>
      <c r="C13" s="61">
        <v>0</v>
      </c>
      <c r="E13" s="25" t="str">
        <f>VLOOKUP(D11&amp;"2",Groups!$B$7:$D$35,3,0)</f>
        <v>E2</v>
      </c>
      <c r="F13" s="61">
        <v>0</v>
      </c>
    </row>
    <row r="14" spans="1:6" x14ac:dyDescent="0.25">
      <c r="B14" s="25" t="str">
        <f>VLOOKUP(A11&amp;"3",Groups!$B$7:$D$35,3,0)</f>
        <v>B3</v>
      </c>
      <c r="C14" s="61">
        <v>0</v>
      </c>
      <c r="E14" s="25" t="str">
        <f>VLOOKUP(D11&amp;"3",Groups!$B$7:$D$35,3,0)</f>
        <v>E3</v>
      </c>
      <c r="F14" s="61">
        <v>0</v>
      </c>
    </row>
    <row r="15" spans="1:6" x14ac:dyDescent="0.25">
      <c r="B15" s="25" t="str">
        <f>VLOOKUP(A11&amp;"4",Groups!$B$7:$D$35,3,0)</f>
        <v>B4</v>
      </c>
      <c r="C15" s="61">
        <v>0</v>
      </c>
      <c r="E15" s="25" t="str">
        <f>VLOOKUP(D11&amp;"4",Groups!$B$7:$D$35,3,0)</f>
        <v>E4</v>
      </c>
      <c r="F15" s="61">
        <v>0</v>
      </c>
    </row>
    <row r="16" spans="1:6" x14ac:dyDescent="0.25">
      <c r="C16" s="24"/>
      <c r="F16" s="24"/>
    </row>
    <row r="17" spans="1:6" ht="19.5" thickBot="1" x14ac:dyDescent="0.35">
      <c r="A17" s="155" t="s">
        <v>27</v>
      </c>
      <c r="B17" s="814" t="str">
        <f>Sprache!$E$95&amp;" "&amp;A17</f>
        <v>Gruppe C</v>
      </c>
      <c r="C17" s="815" t="str">
        <f>Sprache!$E$126</f>
        <v>Bonus</v>
      </c>
      <c r="D17" s="155" t="s">
        <v>29</v>
      </c>
      <c r="E17" s="814" t="str">
        <f>Sprache!$E$95&amp;" "&amp;D17</f>
        <v>Gruppe F</v>
      </c>
      <c r="F17" s="815" t="str">
        <f>Sprache!$E$126</f>
        <v>Bonus</v>
      </c>
    </row>
    <row r="18" spans="1:6" x14ac:dyDescent="0.25">
      <c r="B18" s="25" t="str">
        <f>VLOOKUP(A17&amp;"1",Groups!$B$7:$D$35,3,0)</f>
        <v>C1</v>
      </c>
      <c r="C18" s="60">
        <v>0</v>
      </c>
      <c r="E18" s="25" t="str">
        <f>VLOOKUP(D17&amp;"1",Groups!$B$7:$D$35,3,0)</f>
        <v>F1</v>
      </c>
      <c r="F18" s="60">
        <v>0</v>
      </c>
    </row>
    <row r="19" spans="1:6" x14ac:dyDescent="0.25">
      <c r="B19" s="25" t="str">
        <f>VLOOKUP(A17&amp;"2",Groups!$B$7:$D$35,3,0)</f>
        <v>C2</v>
      </c>
      <c r="C19" s="61">
        <v>0</v>
      </c>
      <c r="E19" s="25" t="str">
        <f>VLOOKUP(D17&amp;"2",Groups!$B$7:$D$35,3,0)</f>
        <v>F2</v>
      </c>
      <c r="F19" s="61">
        <v>0</v>
      </c>
    </row>
    <row r="20" spans="1:6" x14ac:dyDescent="0.25">
      <c r="B20" s="25" t="str">
        <f>VLOOKUP(A17&amp;"3",Groups!$B$7:$D$35,3,0)</f>
        <v>C3</v>
      </c>
      <c r="C20" s="61">
        <v>0</v>
      </c>
      <c r="E20" s="25" t="str">
        <f>VLOOKUP(D17&amp;"3",Groups!$B$7:$D$35,3,0)</f>
        <v>F3</v>
      </c>
      <c r="F20" s="61">
        <v>0</v>
      </c>
    </row>
    <row r="21" spans="1:6" x14ac:dyDescent="0.25">
      <c r="B21" s="25" t="str">
        <f>VLOOKUP(A17&amp;"4",Groups!$B$7:$D$35,3,0)</f>
        <v>C4</v>
      </c>
      <c r="C21" s="61">
        <v>0</v>
      </c>
      <c r="E21" s="25" t="str">
        <f>VLOOKUP(D17&amp;"4",Groups!$B$7:$D$35,3,0)</f>
        <v>F4</v>
      </c>
      <c r="F21" s="61">
        <v>0</v>
      </c>
    </row>
    <row r="22" spans="1:6" x14ac:dyDescent="0.25">
      <c r="C22" s="24"/>
      <c r="F22" s="24"/>
    </row>
    <row r="23" spans="1:6" ht="15" customHeight="1" x14ac:dyDescent="0.3">
      <c r="A23" s="155"/>
      <c r="D23" s="155"/>
      <c r="E23" s="165"/>
      <c r="F23" s="166"/>
    </row>
    <row r="24" spans="1:6" hidden="1" x14ac:dyDescent="0.25">
      <c r="E24" s="15"/>
      <c r="F24" s="167"/>
    </row>
    <row r="25" spans="1:6" hidden="1" x14ac:dyDescent="0.25">
      <c r="E25" s="15"/>
      <c r="F25" s="167"/>
    </row>
    <row r="26" spans="1:6" hidden="1" x14ac:dyDescent="0.25">
      <c r="E26" s="15"/>
      <c r="F26" s="167"/>
    </row>
    <row r="27" spans="1:6" hidden="1" x14ac:dyDescent="0.25">
      <c r="E27" s="15"/>
      <c r="F27" s="167"/>
    </row>
  </sheetData>
  <sheetProtection sheet="1" selectLockedCells="1"/>
  <mergeCells count="2">
    <mergeCell ref="B2:F2"/>
    <mergeCell ref="B3:F3"/>
  </mergeCells>
  <conditionalFormatting sqref="C6:C9">
    <cfRule type="cellIs" dxfId="29" priority="13" stopIfTrue="1" operator="notEqual">
      <formula>0</formula>
    </cfRule>
  </conditionalFormatting>
  <conditionalFormatting sqref="F24:F27">
    <cfRule type="cellIs" dxfId="28" priority="6" operator="greaterThan">
      <formula>0</formula>
    </cfRule>
  </conditionalFormatting>
  <conditionalFormatting sqref="C12:C15">
    <cfRule type="cellIs" dxfId="27" priority="5" stopIfTrue="1" operator="notEqual">
      <formula>0</formula>
    </cfRule>
  </conditionalFormatting>
  <conditionalFormatting sqref="C18:C21">
    <cfRule type="cellIs" dxfId="26" priority="4" stopIfTrue="1" operator="notEqual">
      <formula>0</formula>
    </cfRule>
  </conditionalFormatting>
  <conditionalFormatting sqref="F6:F9">
    <cfRule type="cellIs" dxfId="25" priority="3" stopIfTrue="1" operator="notEqual">
      <formula>0</formula>
    </cfRule>
  </conditionalFormatting>
  <conditionalFormatting sqref="F12:F15">
    <cfRule type="cellIs" dxfId="24" priority="2" stopIfTrue="1" operator="notEqual">
      <formula>0</formula>
    </cfRule>
  </conditionalFormatting>
  <conditionalFormatting sqref="F18:F21">
    <cfRule type="cellIs" dxfId="23" priority="1" stopIfTrue="1" operator="notEqual">
      <formula>0</formula>
    </cfRule>
  </conditionalFormatting>
  <dataValidations count="2">
    <dataValidation type="whole" allowBlank="1" showInputMessage="1" showErrorMessage="1" sqref="F24:F27" xr:uid="{00000000-0002-0000-0800-000000000000}">
      <formula1>0</formula1>
      <formula2>99</formula2>
    </dataValidation>
    <dataValidation type="whole" allowBlank="1" showInputMessage="1" showErrorMessage="1" sqref="C6:C9 C12:C15 C18:C21 F6:F9 F12:F15 F18:F21" xr:uid="{00000000-0002-0000-0800-000001000000}">
      <formula1>-9</formula1>
      <formula2>9</formula2>
    </dataValidation>
  </dataValidations>
  <pageMargins left="0.7" right="0.7" top="0.78740157499999996" bottom="0.78740157499999996" header="0.3" footer="0.3"/>
  <pageSetup paperSize="9" orientation="portrait"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Tabelle18"/>
  <dimension ref="A1:I24"/>
  <sheetViews>
    <sheetView showGridLines="0" workbookViewId="0">
      <selection activeCell="J1" sqref="J1:XFD1048576"/>
    </sheetView>
  </sheetViews>
  <sheetFormatPr baseColWidth="10" defaultColWidth="0" defaultRowHeight="15" zeroHeight="1" x14ac:dyDescent="0.25"/>
  <cols>
    <col min="1" max="2" width="11.42578125" customWidth="1"/>
    <col min="3" max="3" width="17.140625" customWidth="1"/>
    <col min="4" max="7" width="15.28515625" customWidth="1"/>
    <col min="8" max="9" width="11.42578125" customWidth="1"/>
    <col min="10" max="16384" width="11.42578125" hidden="1"/>
  </cols>
  <sheetData>
    <row r="1" spans="1:9" x14ac:dyDescent="0.25"/>
    <row r="2" spans="1:9" ht="28.5" x14ac:dyDescent="0.45">
      <c r="A2" s="980" t="str">
        <f>Sprache!$E$90</f>
        <v>Zuordnung der Gruppendritten im Achtelfinale</v>
      </c>
      <c r="B2" s="980"/>
      <c r="C2" s="980"/>
      <c r="D2" s="980"/>
      <c r="E2" s="980"/>
      <c r="F2" s="980"/>
      <c r="G2" s="980"/>
      <c r="H2" s="980"/>
      <c r="I2" s="980"/>
    </row>
    <row r="3" spans="1:9" x14ac:dyDescent="0.25"/>
    <row r="4" spans="1:9" ht="16.5" thickBot="1" x14ac:dyDescent="0.3">
      <c r="C4" s="174"/>
      <c r="D4" s="415" t="s">
        <v>517</v>
      </c>
      <c r="E4" s="415" t="s">
        <v>518</v>
      </c>
      <c r="F4" s="415" t="s">
        <v>519</v>
      </c>
      <c r="G4" s="415" t="s">
        <v>516</v>
      </c>
    </row>
    <row r="5" spans="1:9" ht="36" customHeight="1" thickTop="1" x14ac:dyDescent="0.25">
      <c r="C5" s="977" t="str">
        <f>Sprache!$E$131</f>
        <v>Gruppen-kombination:</v>
      </c>
      <c r="D5" s="177" t="str">
        <f>Sprache!$E$132</f>
        <v>Erster der Gruppe</v>
      </c>
      <c r="E5" s="178" t="str">
        <f>Sprache!$E$132</f>
        <v>Erster der Gruppe</v>
      </c>
      <c r="F5" s="178" t="str">
        <f>Sprache!$E$132</f>
        <v>Erster der Gruppe</v>
      </c>
      <c r="G5" s="179" t="str">
        <f>Sprache!$E$132</f>
        <v>Erster der Gruppe</v>
      </c>
    </row>
    <row r="6" spans="1:9" ht="15.75" x14ac:dyDescent="0.25">
      <c r="C6" s="978"/>
      <c r="D6" s="180" t="s">
        <v>26</v>
      </c>
      <c r="E6" s="181" t="s">
        <v>27</v>
      </c>
      <c r="F6" s="181" t="s">
        <v>28</v>
      </c>
      <c r="G6" s="182" t="s">
        <v>29</v>
      </c>
    </row>
    <row r="7" spans="1:9" ht="53.25" customHeight="1" thickBot="1" x14ac:dyDescent="0.3">
      <c r="C7" s="979"/>
      <c r="D7" s="183" t="str">
        <f>Sprache!$E$133</f>
        <v>gegen Dritten der Gruppe</v>
      </c>
      <c r="E7" s="184" t="str">
        <f>Sprache!$E$133</f>
        <v>gegen Dritten der Gruppe</v>
      </c>
      <c r="F7" s="184" t="str">
        <f>Sprache!$E$133</f>
        <v>gegen Dritten der Gruppe</v>
      </c>
      <c r="G7" s="185" t="str">
        <f>Sprache!$E$133</f>
        <v>gegen Dritten der Gruppe</v>
      </c>
    </row>
    <row r="8" spans="1:9" ht="22.5" customHeight="1" x14ac:dyDescent="0.25">
      <c r="C8" s="175" t="s">
        <v>520</v>
      </c>
      <c r="D8" s="186" t="s">
        <v>30</v>
      </c>
      <c r="E8" s="187" t="s">
        <v>31</v>
      </c>
      <c r="F8" s="187" t="s">
        <v>26</v>
      </c>
      <c r="G8" s="188" t="s">
        <v>27</v>
      </c>
    </row>
    <row r="9" spans="1:9" ht="22.5" customHeight="1" x14ac:dyDescent="0.25">
      <c r="C9" s="175" t="s">
        <v>521</v>
      </c>
      <c r="D9" s="186" t="s">
        <v>30</v>
      </c>
      <c r="E9" s="187" t="s">
        <v>28</v>
      </c>
      <c r="F9" s="187" t="s">
        <v>26</v>
      </c>
      <c r="G9" s="188" t="s">
        <v>27</v>
      </c>
    </row>
    <row r="10" spans="1:9" ht="22.5" customHeight="1" x14ac:dyDescent="0.25">
      <c r="C10" s="175" t="s">
        <v>522</v>
      </c>
      <c r="D10" s="186" t="s">
        <v>30</v>
      </c>
      <c r="E10" s="187" t="s">
        <v>29</v>
      </c>
      <c r="F10" s="187" t="s">
        <v>26</v>
      </c>
      <c r="G10" s="188" t="s">
        <v>27</v>
      </c>
    </row>
    <row r="11" spans="1:9" ht="22.5" customHeight="1" x14ac:dyDescent="0.25">
      <c r="C11" s="175" t="s">
        <v>523</v>
      </c>
      <c r="D11" s="186" t="s">
        <v>31</v>
      </c>
      <c r="E11" s="187" t="s">
        <v>28</v>
      </c>
      <c r="F11" s="187" t="s">
        <v>30</v>
      </c>
      <c r="G11" s="188" t="s">
        <v>26</v>
      </c>
    </row>
    <row r="12" spans="1:9" ht="22.5" customHeight="1" x14ac:dyDescent="0.25">
      <c r="C12" s="175" t="s">
        <v>524</v>
      </c>
      <c r="D12" s="186" t="s">
        <v>31</v>
      </c>
      <c r="E12" s="187" t="s">
        <v>29</v>
      </c>
      <c r="F12" s="187" t="s">
        <v>30</v>
      </c>
      <c r="G12" s="188" t="s">
        <v>26</v>
      </c>
    </row>
    <row r="13" spans="1:9" ht="22.5" customHeight="1" x14ac:dyDescent="0.25">
      <c r="C13" s="175" t="s">
        <v>525</v>
      </c>
      <c r="D13" s="186" t="s">
        <v>28</v>
      </c>
      <c r="E13" s="187" t="s">
        <v>29</v>
      </c>
      <c r="F13" s="187" t="s">
        <v>26</v>
      </c>
      <c r="G13" s="188" t="s">
        <v>30</v>
      </c>
    </row>
    <row r="14" spans="1:9" ht="22.5" customHeight="1" x14ac:dyDescent="0.25">
      <c r="C14" s="175" t="s">
        <v>526</v>
      </c>
      <c r="D14" s="186" t="s">
        <v>28</v>
      </c>
      <c r="E14" s="187" t="s">
        <v>31</v>
      </c>
      <c r="F14" s="187" t="s">
        <v>27</v>
      </c>
      <c r="G14" s="188" t="s">
        <v>30</v>
      </c>
    </row>
    <row r="15" spans="1:9" ht="22.5" customHeight="1" x14ac:dyDescent="0.25">
      <c r="C15" s="175" t="s">
        <v>527</v>
      </c>
      <c r="D15" s="186" t="s">
        <v>29</v>
      </c>
      <c r="E15" s="187" t="s">
        <v>31</v>
      </c>
      <c r="F15" s="187" t="s">
        <v>27</v>
      </c>
      <c r="G15" s="188" t="s">
        <v>30</v>
      </c>
    </row>
    <row r="16" spans="1:9" ht="22.5" customHeight="1" x14ac:dyDescent="0.25">
      <c r="C16" s="175" t="s">
        <v>528</v>
      </c>
      <c r="D16" s="186" t="s">
        <v>28</v>
      </c>
      <c r="E16" s="187" t="s">
        <v>29</v>
      </c>
      <c r="F16" s="187" t="s">
        <v>27</v>
      </c>
      <c r="G16" s="188" t="s">
        <v>30</v>
      </c>
    </row>
    <row r="17" spans="3:7" ht="22.5" customHeight="1" x14ac:dyDescent="0.25">
      <c r="C17" s="175" t="s">
        <v>529</v>
      </c>
      <c r="D17" s="186" t="s">
        <v>28</v>
      </c>
      <c r="E17" s="187" t="s">
        <v>29</v>
      </c>
      <c r="F17" s="187" t="s">
        <v>31</v>
      </c>
      <c r="G17" s="188" t="s">
        <v>30</v>
      </c>
    </row>
    <row r="18" spans="3:7" ht="22.5" customHeight="1" x14ac:dyDescent="0.25">
      <c r="C18" s="175" t="s">
        <v>530</v>
      </c>
      <c r="D18" s="186" t="s">
        <v>28</v>
      </c>
      <c r="E18" s="187" t="s">
        <v>31</v>
      </c>
      <c r="F18" s="187" t="s">
        <v>26</v>
      </c>
      <c r="G18" s="188" t="s">
        <v>27</v>
      </c>
    </row>
    <row r="19" spans="3:7" ht="22.5" customHeight="1" x14ac:dyDescent="0.25">
      <c r="C19" s="175" t="s">
        <v>531</v>
      </c>
      <c r="D19" s="186" t="s">
        <v>29</v>
      </c>
      <c r="E19" s="187" t="s">
        <v>31</v>
      </c>
      <c r="F19" s="187" t="s">
        <v>27</v>
      </c>
      <c r="G19" s="188" t="s">
        <v>26</v>
      </c>
    </row>
    <row r="20" spans="3:7" ht="22.5" customHeight="1" x14ac:dyDescent="0.25">
      <c r="C20" s="175" t="s">
        <v>532</v>
      </c>
      <c r="D20" s="186" t="s">
        <v>29</v>
      </c>
      <c r="E20" s="187" t="s">
        <v>28</v>
      </c>
      <c r="F20" s="187" t="s">
        <v>27</v>
      </c>
      <c r="G20" s="188" t="s">
        <v>26</v>
      </c>
    </row>
    <row r="21" spans="3:7" ht="22.5" customHeight="1" x14ac:dyDescent="0.25">
      <c r="C21" s="175" t="s">
        <v>533</v>
      </c>
      <c r="D21" s="186" t="s">
        <v>29</v>
      </c>
      <c r="E21" s="187" t="s">
        <v>28</v>
      </c>
      <c r="F21" s="187" t="s">
        <v>31</v>
      </c>
      <c r="G21" s="188" t="s">
        <v>26</v>
      </c>
    </row>
    <row r="22" spans="3:7" ht="22.5" customHeight="1" thickBot="1" x14ac:dyDescent="0.3">
      <c r="C22" s="176" t="s">
        <v>534</v>
      </c>
      <c r="D22" s="189" t="s">
        <v>29</v>
      </c>
      <c r="E22" s="190" t="s">
        <v>28</v>
      </c>
      <c r="F22" s="190" t="s">
        <v>31</v>
      </c>
      <c r="G22" s="191" t="s">
        <v>27</v>
      </c>
    </row>
    <row r="23" spans="3:7" ht="15.75" thickTop="1" x14ac:dyDescent="0.25"/>
    <row r="24" spans="3:7" x14ac:dyDescent="0.25"/>
  </sheetData>
  <sheetProtection sheet="1" selectLockedCells="1"/>
  <mergeCells count="2">
    <mergeCell ref="C5:C7"/>
    <mergeCell ref="A2:I2"/>
  </mergeCells>
  <pageMargins left="0.7" right="0.7" top="0.78740157499999996" bottom="0.78740157499999996"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expression" priority="15" id="{94EAC46D-4690-4FA0-BA93-5FBA6BDD2873}">
            <xm:f>$C8=ThirdPlaced!$J$18</xm:f>
            <x14:dxf>
              <fill>
                <patternFill>
                  <bgColor rgb="FFEDFBC1"/>
                </patternFill>
              </fill>
            </x14:dxf>
          </x14:cfRule>
          <xm:sqref>C8:G8</xm:sqref>
        </x14:conditionalFormatting>
        <x14:conditionalFormatting xmlns:xm="http://schemas.microsoft.com/office/excel/2006/main">
          <x14:cfRule type="expression" priority="14" id="{9B77D469-16A5-453D-94D0-A49577BAAFA8}">
            <xm:f>$C9=ThirdPlaced!$J$18</xm:f>
            <x14:dxf>
              <fill>
                <patternFill>
                  <bgColor rgb="FFEDFBC1"/>
                </patternFill>
              </fill>
            </x14:dxf>
          </x14:cfRule>
          <xm:sqref>C9:G9</xm:sqref>
        </x14:conditionalFormatting>
        <x14:conditionalFormatting xmlns:xm="http://schemas.microsoft.com/office/excel/2006/main">
          <x14:cfRule type="expression" priority="13" id="{66FD6249-EE88-4C0B-8975-DF6EF5F0DCC0}">
            <xm:f>$C10=ThirdPlaced!$J$18</xm:f>
            <x14:dxf>
              <fill>
                <patternFill>
                  <bgColor rgb="FFEDFBC1"/>
                </patternFill>
              </fill>
            </x14:dxf>
          </x14:cfRule>
          <xm:sqref>C10:G10</xm:sqref>
        </x14:conditionalFormatting>
        <x14:conditionalFormatting xmlns:xm="http://schemas.microsoft.com/office/excel/2006/main">
          <x14:cfRule type="expression" priority="12" id="{BC3BFAB8-4E14-4438-9B2B-BB21C5F2CC94}">
            <xm:f>$C11=ThirdPlaced!$J$18</xm:f>
            <x14:dxf>
              <fill>
                <patternFill>
                  <bgColor rgb="FFEDFBC1"/>
                </patternFill>
              </fill>
            </x14:dxf>
          </x14:cfRule>
          <xm:sqref>C11:G11</xm:sqref>
        </x14:conditionalFormatting>
        <x14:conditionalFormatting xmlns:xm="http://schemas.microsoft.com/office/excel/2006/main">
          <x14:cfRule type="expression" priority="11" id="{12D1043D-823D-4FB7-83CB-847FA23C85C9}">
            <xm:f>$C12=ThirdPlaced!$J$18</xm:f>
            <x14:dxf>
              <fill>
                <patternFill>
                  <bgColor rgb="FFEDFBC1"/>
                </patternFill>
              </fill>
            </x14:dxf>
          </x14:cfRule>
          <xm:sqref>C12:G12</xm:sqref>
        </x14:conditionalFormatting>
        <x14:conditionalFormatting xmlns:xm="http://schemas.microsoft.com/office/excel/2006/main">
          <x14:cfRule type="expression" priority="10" id="{2D16E38D-3FA5-49F1-976B-CB625E1D252B}">
            <xm:f>$C13=ThirdPlaced!$J$18</xm:f>
            <x14:dxf>
              <fill>
                <patternFill>
                  <bgColor rgb="FFEDFBC1"/>
                </patternFill>
              </fill>
            </x14:dxf>
          </x14:cfRule>
          <xm:sqref>C13:G13</xm:sqref>
        </x14:conditionalFormatting>
        <x14:conditionalFormatting xmlns:xm="http://schemas.microsoft.com/office/excel/2006/main">
          <x14:cfRule type="expression" priority="9" id="{F9AD351A-18CE-4702-91F5-5793AD9D18DF}">
            <xm:f>$C14=ThirdPlaced!$J$18</xm:f>
            <x14:dxf>
              <fill>
                <patternFill>
                  <bgColor rgb="FFEDFBC1"/>
                </patternFill>
              </fill>
            </x14:dxf>
          </x14:cfRule>
          <xm:sqref>C14:G14</xm:sqref>
        </x14:conditionalFormatting>
        <x14:conditionalFormatting xmlns:xm="http://schemas.microsoft.com/office/excel/2006/main">
          <x14:cfRule type="expression" priority="8" id="{2EEED3F1-2884-4DCA-BD30-C15018B88234}">
            <xm:f>$C15=ThirdPlaced!$J$18</xm:f>
            <x14:dxf>
              <fill>
                <patternFill>
                  <bgColor rgb="FFEDFBC1"/>
                </patternFill>
              </fill>
            </x14:dxf>
          </x14:cfRule>
          <xm:sqref>C15:G15</xm:sqref>
        </x14:conditionalFormatting>
        <x14:conditionalFormatting xmlns:xm="http://schemas.microsoft.com/office/excel/2006/main">
          <x14:cfRule type="expression" priority="7" id="{64CF1479-FD70-49C1-AB9B-4EE685679425}">
            <xm:f>$C16=ThirdPlaced!$J$18</xm:f>
            <x14:dxf>
              <fill>
                <patternFill>
                  <bgColor rgb="FFEDFBC1"/>
                </patternFill>
              </fill>
            </x14:dxf>
          </x14:cfRule>
          <xm:sqref>C16:G16</xm:sqref>
        </x14:conditionalFormatting>
        <x14:conditionalFormatting xmlns:xm="http://schemas.microsoft.com/office/excel/2006/main">
          <x14:cfRule type="expression" priority="6" id="{91432A57-E40F-4B66-99CF-7928B7C934B1}">
            <xm:f>$C17=ThirdPlaced!$J$18</xm:f>
            <x14:dxf>
              <fill>
                <patternFill>
                  <bgColor rgb="FFEDFBC1"/>
                </patternFill>
              </fill>
            </x14:dxf>
          </x14:cfRule>
          <xm:sqref>C17:G17</xm:sqref>
        </x14:conditionalFormatting>
        <x14:conditionalFormatting xmlns:xm="http://schemas.microsoft.com/office/excel/2006/main">
          <x14:cfRule type="expression" priority="5" id="{3A15DAFA-8E17-42D2-AACA-15B8E5C53F89}">
            <xm:f>$C18=ThirdPlaced!$J$18</xm:f>
            <x14:dxf>
              <fill>
                <patternFill>
                  <bgColor rgb="FFEDFBC1"/>
                </patternFill>
              </fill>
            </x14:dxf>
          </x14:cfRule>
          <xm:sqref>C18:G18</xm:sqref>
        </x14:conditionalFormatting>
        <x14:conditionalFormatting xmlns:xm="http://schemas.microsoft.com/office/excel/2006/main">
          <x14:cfRule type="expression" priority="4" id="{98C233E0-2FF7-48A2-95D1-223E7653CD83}">
            <xm:f>$C19=ThirdPlaced!$J$18</xm:f>
            <x14:dxf>
              <fill>
                <patternFill>
                  <bgColor rgb="FFEDFBC1"/>
                </patternFill>
              </fill>
            </x14:dxf>
          </x14:cfRule>
          <xm:sqref>C19:G19</xm:sqref>
        </x14:conditionalFormatting>
        <x14:conditionalFormatting xmlns:xm="http://schemas.microsoft.com/office/excel/2006/main">
          <x14:cfRule type="expression" priority="3" id="{32FB4217-29CC-4F77-8C60-DCE3A56EF03E}">
            <xm:f>$C20=ThirdPlaced!$J$18</xm:f>
            <x14:dxf>
              <fill>
                <patternFill>
                  <bgColor rgb="FFEDFBC1"/>
                </patternFill>
              </fill>
            </x14:dxf>
          </x14:cfRule>
          <xm:sqref>C20:G20</xm:sqref>
        </x14:conditionalFormatting>
        <x14:conditionalFormatting xmlns:xm="http://schemas.microsoft.com/office/excel/2006/main">
          <x14:cfRule type="expression" priority="2" id="{9771A114-3CE3-4531-B179-A554F9831403}">
            <xm:f>$C21=ThirdPlaced!$J$18</xm:f>
            <x14:dxf>
              <fill>
                <patternFill>
                  <bgColor rgb="FFEDFBC1"/>
                </patternFill>
              </fill>
            </x14:dxf>
          </x14:cfRule>
          <xm:sqref>C21:G21</xm:sqref>
        </x14:conditionalFormatting>
        <x14:conditionalFormatting xmlns:xm="http://schemas.microsoft.com/office/excel/2006/main">
          <x14:cfRule type="expression" priority="1" id="{CEEE53D2-97F4-4061-8039-4C8774C1657F}">
            <xm:f>$C22=ThirdPlaced!$J$18</xm:f>
            <x14:dxf>
              <fill>
                <patternFill>
                  <bgColor rgb="FFEDFBC1"/>
                </patternFill>
              </fill>
            </x14:dxf>
          </x14:cfRule>
          <xm:sqref>C22:G22</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23</vt:i4>
      </vt:variant>
      <vt:variant>
        <vt:lpstr>Benannte Bereiche</vt:lpstr>
      </vt:variant>
      <vt:variant>
        <vt:i4>2</vt:i4>
      </vt:variant>
    </vt:vector>
  </HeadingPairs>
  <TitlesOfParts>
    <vt:vector size="25" baseType="lpstr">
      <vt:lpstr>EURO</vt:lpstr>
      <vt:lpstr>Tagesplan</vt:lpstr>
      <vt:lpstr>Predictions_1</vt:lpstr>
      <vt:lpstr>Predictions_Ranking_1</vt:lpstr>
      <vt:lpstr>Predictions_2</vt:lpstr>
      <vt:lpstr>Predictions_Ranking_2</vt:lpstr>
      <vt:lpstr>PrSettings</vt:lpstr>
      <vt:lpstr>FairPlay</vt:lpstr>
      <vt:lpstr>Zuordnung Dritte</vt:lpstr>
      <vt:lpstr>Direktvergleiche</vt:lpstr>
      <vt:lpstr>Sprache</vt:lpstr>
      <vt:lpstr>Zeitzone</vt:lpstr>
      <vt:lpstr>Hinweise</vt:lpstr>
      <vt:lpstr>ThirdPlaced</vt:lpstr>
      <vt:lpstr>Groups</vt:lpstr>
      <vt:lpstr>Matches</vt:lpstr>
      <vt:lpstr>Distinctness</vt:lpstr>
      <vt:lpstr>CalcA</vt:lpstr>
      <vt:lpstr>CalcB</vt:lpstr>
      <vt:lpstr>CalcC</vt:lpstr>
      <vt:lpstr>CalcD</vt:lpstr>
      <vt:lpstr>CalcE</vt:lpstr>
      <vt:lpstr>CalcF</vt:lpstr>
      <vt:lpstr>EURO!Druckbereich</vt:lpstr>
      <vt:lpstr>Tagesplan!Druckbereich</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hb</dc:creator>
  <cp:lastModifiedBy>Hermann Baum</cp:lastModifiedBy>
  <cp:lastPrinted>2024-07-24T09:44:49Z</cp:lastPrinted>
  <dcterms:created xsi:type="dcterms:W3CDTF">2018-06-13T10:24:55Z</dcterms:created>
  <dcterms:modified xsi:type="dcterms:W3CDTF">2026-08-30T21:50:08Z</dcterms:modified>
</cp:coreProperties>
</file>